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FILES\Post\UAA\Update\ACR21\PARS21\Tables\"/>
    </mc:Choice>
  </mc:AlternateContent>
  <xr:revisionPtr revIDLastSave="0" documentId="8_{E36F7EDC-B6A0-4565-A6A7-E524D2147C9C}" xr6:coauthVersionLast="46" xr6:coauthVersionMax="46" xr10:uidLastSave="{00000000-0000-0000-0000-000000000000}"/>
  <bookViews>
    <workbookView xWindow="-90" yWindow="-90" windowWidth="19380" windowHeight="10380" tabRatio="863" firstSheet="57" activeTab="66" xr2:uid="{00000000-000D-0000-FFFF-FFFF00000000}"/>
  </bookViews>
  <sheets>
    <sheet name="Cover" sheetId="79" r:id="rId1"/>
    <sheet name="TabKey" sheetId="4" state="hidden" r:id="rId2"/>
    <sheet name="Table 4.1 - Example" sheetId="78" r:id="rId3"/>
    <sheet name="Table 4.2" sheetId="1" r:id="rId4"/>
    <sheet name="Table 4.3" sheetId="2" r:id="rId5"/>
    <sheet name="Table 4.4" sheetId="3" r:id="rId6"/>
    <sheet name="Table 4.5" sheetId="5" r:id="rId7"/>
    <sheet name="Table 4.6" sheetId="6" r:id="rId8"/>
    <sheet name="Table 4.7" sheetId="7" r:id="rId9"/>
    <sheet name="Table 4.8" sheetId="8" r:id="rId10"/>
    <sheet name="Table 4.9" sheetId="9" r:id="rId11"/>
    <sheet name="Table 4.10" sheetId="10" r:id="rId12"/>
    <sheet name="Table 4.11" sheetId="11" r:id="rId13"/>
    <sheet name="Table 4.12" sheetId="22" r:id="rId14"/>
    <sheet name="Table 4.13" sheetId="23" r:id="rId15"/>
    <sheet name="Table 4.14" sheetId="24" r:id="rId16"/>
    <sheet name="Table 4.15" sheetId="25" r:id="rId17"/>
    <sheet name="Table 4.16" sheetId="26" r:id="rId18"/>
    <sheet name="Table 4.17" sheetId="27" r:id="rId19"/>
    <sheet name="Table 4.18" sheetId="28" r:id="rId20"/>
    <sheet name="Table 4.19" sheetId="29" r:id="rId21"/>
    <sheet name="Table 4.20" sheetId="30" r:id="rId22"/>
    <sheet name="Table 4.21" sheetId="31" r:id="rId23"/>
    <sheet name="Table 4.22" sheetId="32" r:id="rId24"/>
    <sheet name="Table 4.23" sheetId="33" r:id="rId25"/>
    <sheet name="Table 4.24" sheetId="34" r:id="rId26"/>
    <sheet name="Table 4.25" sheetId="35" r:id="rId27"/>
    <sheet name="Table 4.26" sheetId="36" r:id="rId28"/>
    <sheet name="Table 4.27" sheetId="37" r:id="rId29"/>
    <sheet name="Table 4.28" sheetId="38" r:id="rId30"/>
    <sheet name="Table 4.29" sheetId="39" r:id="rId31"/>
    <sheet name="Table 4.30" sheetId="40" r:id="rId32"/>
    <sheet name="Table 4.31" sheetId="41" r:id="rId33"/>
    <sheet name="Table 4.32" sheetId="42" r:id="rId34"/>
    <sheet name="Table 4.33" sheetId="43" r:id="rId35"/>
    <sheet name="Table 4.34" sheetId="44" r:id="rId36"/>
    <sheet name="Table 4.35" sheetId="45" r:id="rId37"/>
    <sheet name="Table 4.36" sheetId="46" r:id="rId38"/>
    <sheet name="Table 4.37" sheetId="47" r:id="rId39"/>
    <sheet name="Table 4.38" sheetId="48" r:id="rId40"/>
    <sheet name="Table 4.39" sheetId="49" r:id="rId41"/>
    <sheet name="Table 4.40" sheetId="50" r:id="rId42"/>
    <sheet name="Table 4.41" sheetId="51" r:id="rId43"/>
    <sheet name="Table 4.42" sheetId="52" r:id="rId44"/>
    <sheet name="Table 4.43" sheetId="53" r:id="rId45"/>
    <sheet name="Table 4.44" sheetId="54" r:id="rId46"/>
    <sheet name="Table 4.45" sheetId="56" r:id="rId47"/>
    <sheet name="Table 4.46" sheetId="57" r:id="rId48"/>
    <sheet name="Table 4.47" sheetId="58" r:id="rId49"/>
    <sheet name="Table 4.48" sheetId="59" r:id="rId50"/>
    <sheet name="Table 4.49" sheetId="60" r:id="rId51"/>
    <sheet name="Table 4.50" sheetId="61" r:id="rId52"/>
    <sheet name="Table 4.51" sheetId="62" r:id="rId53"/>
    <sheet name="Table 4.52" sheetId="63" r:id="rId54"/>
    <sheet name="Table 4.53" sheetId="64" r:id="rId55"/>
    <sheet name="Table 4.54" sheetId="65" r:id="rId56"/>
    <sheet name="Table 4.55" sheetId="66" r:id="rId57"/>
    <sheet name="Table 4.56" sheetId="67" r:id="rId58"/>
    <sheet name="Table 4.57" sheetId="68" r:id="rId59"/>
    <sheet name="Table 4.58" sheetId="69" r:id="rId60"/>
    <sheet name="Table 4.59" sheetId="70" r:id="rId61"/>
    <sheet name="Table 4.60" sheetId="71" r:id="rId62"/>
    <sheet name="Table 4.61" sheetId="72" r:id="rId63"/>
    <sheet name="Table 4.62" sheetId="73" r:id="rId64"/>
    <sheet name="Table 4.63" sheetId="75" r:id="rId65"/>
    <sheet name="Table 4.64" sheetId="76" r:id="rId66"/>
    <sheet name="checksum" sheetId="77" r:id="rId67"/>
  </sheets>
  <definedNames>
    <definedName name="FMap" localSheetId="12">#REF!</definedName>
    <definedName name="FMap" localSheetId="22">#REF!</definedName>
    <definedName name="FMap" localSheetId="32">#REF!</definedName>
    <definedName name="FMap" localSheetId="45">#REF!</definedName>
    <definedName name="FMap" localSheetId="61">#REF!</definedName>
    <definedName name="FMap" localSheetId="62">#REF!</definedName>
    <definedName name="FMap">TabKey!$C$4:$L$24</definedName>
    <definedName name="_xlnm.Print_Area" localSheetId="2">'Table 4.1 - Example'!$A$1:$E$35</definedName>
    <definedName name="_xlnm.Print_Area" localSheetId="11">'Table 4.10'!$A$1:$O$73</definedName>
    <definedName name="_xlnm.Print_Area" localSheetId="13">'Table 4.12'!$A$1:$O$67</definedName>
    <definedName name="_xlnm.Print_Area" localSheetId="14">'Table 4.13'!$A$1:$O$77</definedName>
    <definedName name="_xlnm.Print_Area" localSheetId="15">'Table 4.14'!$A$1:$O$73</definedName>
    <definedName name="_xlnm.Print_Area" localSheetId="16">'Table 4.15'!$A$1:$O$67</definedName>
    <definedName name="_xlnm.Print_Area" localSheetId="17">'Table 4.16'!$A$1:$O$77</definedName>
    <definedName name="_xlnm.Print_Area" localSheetId="18">'Table 4.17'!$A$1:$O$73</definedName>
    <definedName name="_xlnm.Print_Area" localSheetId="19">'Table 4.18'!$A$1:$O$67</definedName>
    <definedName name="_xlnm.Print_Area" localSheetId="20">'Table 4.19'!$A$1:$O$77</definedName>
    <definedName name="_xlnm.Print_Area" localSheetId="3">'Table 4.2'!$A$1:$O$67</definedName>
    <definedName name="_xlnm.Print_Area" localSheetId="21">'Table 4.20'!$A$1:$O$73</definedName>
    <definedName name="_xlnm.Print_Area" localSheetId="23">'Table 4.22'!$A$1:$O$67</definedName>
    <definedName name="_xlnm.Print_Area" localSheetId="24">'Table 4.23'!$A$1:$O$77</definedName>
    <definedName name="_xlnm.Print_Area" localSheetId="25">'Table 4.24'!$A$1:$O$73</definedName>
    <definedName name="_xlnm.Print_Area" localSheetId="26">'Table 4.25'!$A$1:$O$67</definedName>
    <definedName name="_xlnm.Print_Area" localSheetId="27">'Table 4.26'!$A$1:$O$77</definedName>
    <definedName name="_xlnm.Print_Area" localSheetId="28">'Table 4.27'!$A$1:$O$73</definedName>
    <definedName name="_xlnm.Print_Area" localSheetId="29">'Table 4.28'!$A$1:$O$67</definedName>
    <definedName name="_xlnm.Print_Area" localSheetId="30">'Table 4.29'!$A$1:$O$77</definedName>
    <definedName name="_xlnm.Print_Area" localSheetId="4">'Table 4.3'!$A$1:$O$77</definedName>
    <definedName name="_xlnm.Print_Area" localSheetId="31">'Table 4.30'!$A$1:$O$73</definedName>
    <definedName name="_xlnm.Print_Area" localSheetId="33">'Table 4.32'!$A$1:$O$67</definedName>
    <definedName name="_xlnm.Print_Area" localSheetId="34">'Table 4.33'!$A$1:$O$77</definedName>
    <definedName name="_xlnm.Print_Area" localSheetId="35">'Table 4.34'!$A$1:$O$73</definedName>
    <definedName name="_xlnm.Print_Area" localSheetId="36">'Table 4.35'!$A$1:$O$67</definedName>
    <definedName name="_xlnm.Print_Area" localSheetId="37">'Table 4.36'!$A$1:$O$77</definedName>
    <definedName name="_xlnm.Print_Area" localSheetId="38">'Table 4.37'!$A$1:$O$73</definedName>
    <definedName name="_xlnm.Print_Area" localSheetId="39">'Table 4.38'!$A$1:$O$67</definedName>
    <definedName name="_xlnm.Print_Area" localSheetId="40">'Table 4.39'!$A$1:$O$77</definedName>
    <definedName name="_xlnm.Print_Area" localSheetId="5">'Table 4.4'!$A$1:$O$73</definedName>
    <definedName name="_xlnm.Print_Area" localSheetId="41">'Table 4.40'!$A$1:$O$73</definedName>
    <definedName name="_xlnm.Print_Area" localSheetId="42">'Table 4.41'!$A$1:$O$67</definedName>
    <definedName name="_xlnm.Print_Area" localSheetId="43">'Table 4.42'!$A$1:$O$77</definedName>
    <definedName name="_xlnm.Print_Area" localSheetId="44">'Table 4.43'!$A$1:$O$73</definedName>
    <definedName name="_xlnm.Print_Area" localSheetId="46">'Table 4.45'!$A$1:$O$67</definedName>
    <definedName name="_xlnm.Print_Area" localSheetId="47">'Table 4.46'!$A$1:$O$77</definedName>
    <definedName name="_xlnm.Print_Area" localSheetId="48">'Table 4.47'!$A$1:$O$73</definedName>
    <definedName name="_xlnm.Print_Area" localSheetId="49">'Table 4.48'!$A$1:$O$67</definedName>
    <definedName name="_xlnm.Print_Area" localSheetId="50">'Table 4.49'!$A$1:$O$77</definedName>
    <definedName name="_xlnm.Print_Area" localSheetId="6">'Table 4.5'!$A$1:$O$67</definedName>
    <definedName name="_xlnm.Print_Area" localSheetId="51">'Table 4.50'!$A$1:$O$73</definedName>
    <definedName name="_xlnm.Print_Area" localSheetId="52">'Table 4.51'!$A$1:$O$67</definedName>
    <definedName name="_xlnm.Print_Area" localSheetId="53">'Table 4.52'!$A$1:$O$77</definedName>
    <definedName name="_xlnm.Print_Area" localSheetId="54">'Table 4.53'!$A$1:$O$73</definedName>
    <definedName name="_xlnm.Print_Area" localSheetId="55">'Table 4.54'!$A$1:$O$67</definedName>
    <definedName name="_xlnm.Print_Area" localSheetId="56">'Table 4.55'!$A$1:$O$77</definedName>
    <definedName name="_xlnm.Print_Area" localSheetId="57">'Table 4.56'!$A$1:$O$73</definedName>
    <definedName name="_xlnm.Print_Area" localSheetId="58">'Table 4.57'!$A$1:$O$67</definedName>
    <definedName name="_xlnm.Print_Area" localSheetId="59">'Table 4.58'!$A$1:$O$77</definedName>
    <definedName name="_xlnm.Print_Area" localSheetId="60">'Table 4.59'!$A$1:$O$73</definedName>
    <definedName name="_xlnm.Print_Area" localSheetId="7">'Table 4.6'!$A$1:$O$77</definedName>
    <definedName name="_xlnm.Print_Area" localSheetId="64">'Table 4.63'!$A$1:$O$77</definedName>
    <definedName name="_xlnm.Print_Area" localSheetId="65">'Table 4.64'!$A$1:$O$73</definedName>
    <definedName name="_xlnm.Print_Area" localSheetId="8">'Table 4.7'!$A$1:$O$73</definedName>
    <definedName name="_xlnm.Print_Area" localSheetId="9">'Table 4.8'!$A$1:$O$67</definedName>
    <definedName name="_xlnm.Print_Area" localSheetId="10">'Table 4.9'!$A$1:$O$77</definedName>
    <definedName name="_xlnm.Print_Titles" localSheetId="11">'Table 4.10'!$1:$2</definedName>
    <definedName name="_xlnm.Print_Titles" localSheetId="12">'Table 4.11'!$1:$3</definedName>
    <definedName name="_xlnm.Print_Titles" localSheetId="13">'Table 4.12'!$1:$2</definedName>
    <definedName name="_xlnm.Print_Titles" localSheetId="14">'Table 4.13'!$1:$2</definedName>
    <definedName name="_xlnm.Print_Titles" localSheetId="15">'Table 4.14'!$1:$2</definedName>
    <definedName name="_xlnm.Print_Titles" localSheetId="16">'Table 4.15'!$1:$2</definedName>
    <definedName name="_xlnm.Print_Titles" localSheetId="17">'Table 4.16'!$1:$2</definedName>
    <definedName name="_xlnm.Print_Titles" localSheetId="18">'Table 4.17'!$1:$2</definedName>
    <definedName name="_xlnm.Print_Titles" localSheetId="19">'Table 4.18'!$1:$2</definedName>
    <definedName name="_xlnm.Print_Titles" localSheetId="20">'Table 4.19'!$1:$2</definedName>
    <definedName name="_xlnm.Print_Titles" localSheetId="3">'Table 4.2'!$1:$2</definedName>
    <definedName name="_xlnm.Print_Titles" localSheetId="21">'Table 4.20'!$1:$2</definedName>
    <definedName name="_xlnm.Print_Titles" localSheetId="22">'Table 4.21'!$1:$3</definedName>
    <definedName name="_xlnm.Print_Titles" localSheetId="23">'Table 4.22'!$1:$2</definedName>
    <definedName name="_xlnm.Print_Titles" localSheetId="24">'Table 4.23'!$1:$2</definedName>
    <definedName name="_xlnm.Print_Titles" localSheetId="25">'Table 4.24'!$1:$2</definedName>
    <definedName name="_xlnm.Print_Titles" localSheetId="26">'Table 4.25'!$1:$2</definedName>
    <definedName name="_xlnm.Print_Titles" localSheetId="27">'Table 4.26'!$1:$2</definedName>
    <definedName name="_xlnm.Print_Titles" localSheetId="28">'Table 4.27'!$1:$2</definedName>
    <definedName name="_xlnm.Print_Titles" localSheetId="29">'Table 4.28'!$1:$2</definedName>
    <definedName name="_xlnm.Print_Titles" localSheetId="30">'Table 4.29'!$1:$2</definedName>
    <definedName name="_xlnm.Print_Titles" localSheetId="4">'Table 4.3'!$1:$2</definedName>
    <definedName name="_xlnm.Print_Titles" localSheetId="31">'Table 4.30'!$1:$2</definedName>
    <definedName name="_xlnm.Print_Titles" localSheetId="32">'Table 4.31'!$1:$3</definedName>
    <definedName name="_xlnm.Print_Titles" localSheetId="33">'Table 4.32'!$1:$2</definedName>
    <definedName name="_xlnm.Print_Titles" localSheetId="34">'Table 4.33'!$1:$2</definedName>
    <definedName name="_xlnm.Print_Titles" localSheetId="35">'Table 4.34'!$1:$2</definedName>
    <definedName name="_xlnm.Print_Titles" localSheetId="36">'Table 4.35'!$1:$2</definedName>
    <definedName name="_xlnm.Print_Titles" localSheetId="37">'Table 4.36'!$1:$2</definedName>
    <definedName name="_xlnm.Print_Titles" localSheetId="38">'Table 4.37'!$1:$2</definedName>
    <definedName name="_xlnm.Print_Titles" localSheetId="39">'Table 4.38'!$1:$2</definedName>
    <definedName name="_xlnm.Print_Titles" localSheetId="40">'Table 4.39'!$1:$2</definedName>
    <definedName name="_xlnm.Print_Titles" localSheetId="5">'Table 4.4'!$1:$2</definedName>
    <definedName name="_xlnm.Print_Titles" localSheetId="41">'Table 4.40'!$1:$2</definedName>
    <definedName name="_xlnm.Print_Titles" localSheetId="42">'Table 4.41'!$1:$2</definedName>
    <definedName name="_xlnm.Print_Titles" localSheetId="43">'Table 4.42'!$1:$2</definedName>
    <definedName name="_xlnm.Print_Titles" localSheetId="44">'Table 4.43'!$1:$2</definedName>
    <definedName name="_xlnm.Print_Titles" localSheetId="45">'Table 4.44'!$1:$3</definedName>
    <definedName name="_xlnm.Print_Titles" localSheetId="46">'Table 4.45'!$1:$2</definedName>
    <definedName name="_xlnm.Print_Titles" localSheetId="47">'Table 4.46'!$1:$2</definedName>
    <definedName name="_xlnm.Print_Titles" localSheetId="48">'Table 4.47'!$1:$2</definedName>
    <definedName name="_xlnm.Print_Titles" localSheetId="49">'Table 4.48'!$1:$2</definedName>
    <definedName name="_xlnm.Print_Titles" localSheetId="50">'Table 4.49'!$1:$2</definedName>
    <definedName name="_xlnm.Print_Titles" localSheetId="6">'Table 4.5'!$1:$2</definedName>
    <definedName name="_xlnm.Print_Titles" localSheetId="51">'Table 4.50'!$1:$2</definedName>
    <definedName name="_xlnm.Print_Titles" localSheetId="52">'Table 4.51'!$1:$2</definedName>
    <definedName name="_xlnm.Print_Titles" localSheetId="53">'Table 4.52'!$1:$2</definedName>
    <definedName name="_xlnm.Print_Titles" localSheetId="54">'Table 4.53'!$1:$2</definedName>
    <definedName name="_xlnm.Print_Titles" localSheetId="55">'Table 4.54'!$1:$2</definedName>
    <definedName name="_xlnm.Print_Titles" localSheetId="56">'Table 4.55'!$1:$2</definedName>
    <definedName name="_xlnm.Print_Titles" localSheetId="57">'Table 4.56'!$1:$2</definedName>
    <definedName name="_xlnm.Print_Titles" localSheetId="58">'Table 4.57'!$1:$2</definedName>
    <definedName name="_xlnm.Print_Titles" localSheetId="59">'Table 4.58'!$1:$2</definedName>
    <definedName name="_xlnm.Print_Titles" localSheetId="60">'Table 4.59'!$1:$2</definedName>
    <definedName name="_xlnm.Print_Titles" localSheetId="7">'Table 4.6'!$1:$2</definedName>
    <definedName name="_xlnm.Print_Titles" localSheetId="61">'Table 4.60'!$1:$3</definedName>
    <definedName name="_xlnm.Print_Titles" localSheetId="62">'Table 4.61'!$1:$3</definedName>
    <definedName name="_xlnm.Print_Titles" localSheetId="63">'Table 4.62'!$1:$2</definedName>
    <definedName name="_xlnm.Print_Titles" localSheetId="64">'Table 4.63'!$1:$2</definedName>
    <definedName name="_xlnm.Print_Titles" localSheetId="65">'Table 4.64'!$1:$2</definedName>
    <definedName name="_xlnm.Print_Titles" localSheetId="8">'Table 4.7'!$1:$2</definedName>
    <definedName name="_xlnm.Print_Titles" localSheetId="9">'Table 4.8'!$1:$2</definedName>
    <definedName name="_xlnm.Print_Titles" localSheetId="10">'Table 4.9'!$1:$2</definedName>
    <definedName name="RMap" localSheetId="12">#REF!</definedName>
    <definedName name="RMap" localSheetId="22">#REF!</definedName>
    <definedName name="RMap" localSheetId="32">#REF!</definedName>
    <definedName name="RMap" localSheetId="45">#REF!</definedName>
    <definedName name="RMap" localSheetId="61">#REF!</definedName>
    <definedName name="RMap" localSheetId="62">#REF!</definedName>
    <definedName name="RMap">TabKey!$D$4:$L$24</definedName>
    <definedName name="TabName" localSheetId="12">#REF!</definedName>
    <definedName name="TabName" localSheetId="22">#REF!</definedName>
    <definedName name="TabName" localSheetId="32">#REF!</definedName>
    <definedName name="TabName" localSheetId="45">#REF!</definedName>
    <definedName name="TabName" localSheetId="61">#REF!</definedName>
    <definedName name="TabName" localSheetId="62">#REF!</definedName>
    <definedName name="TabName">TabKey!$U$4:$Y$69</definedName>
    <definedName name="WMap" localSheetId="12">#REF!</definedName>
    <definedName name="WMap" localSheetId="22">#REF!</definedName>
    <definedName name="WMap" localSheetId="32">#REF!</definedName>
    <definedName name="WMap" localSheetId="45">#REF!</definedName>
    <definedName name="WMap" localSheetId="61">#REF!</definedName>
    <definedName name="WMap" localSheetId="62">#REF!</definedName>
    <definedName name="WMap">TabKey!$E$4:$L$24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8" i="1" l="1"/>
  <c r="U10" i="1" s="1"/>
  <c r="Q12" i="1"/>
  <c r="Q12" i="5"/>
  <c r="Q12" i="8"/>
  <c r="Q12" i="22"/>
  <c r="Q12" i="25"/>
  <c r="Q12" i="28"/>
  <c r="AI12" i="32"/>
  <c r="AI12" i="35"/>
  <c r="AI12" i="38"/>
  <c r="Q12" i="42"/>
  <c r="Q12" i="45"/>
  <c r="Q12" i="48"/>
  <c r="Q12" i="51"/>
  <c r="Q12" i="56"/>
  <c r="Q12" i="59"/>
  <c r="Q12" i="62"/>
  <c r="Q12" i="65"/>
  <c r="Q12" i="68"/>
  <c r="V8" i="1"/>
  <c r="W8" i="1"/>
  <c r="W11" i="1"/>
  <c r="W51" i="1"/>
  <c r="W27" i="1"/>
  <c r="U59" i="1"/>
  <c r="W58" i="1"/>
  <c r="D9" i="78"/>
  <c r="D11" i="78" s="1"/>
  <c r="D10" i="78"/>
  <c r="B11" i="78"/>
  <c r="D20" i="78"/>
  <c r="D21" i="78"/>
  <c r="D22" i="78" s="1"/>
  <c r="D24" i="78" s="1"/>
  <c r="B22" i="78"/>
  <c r="D31" i="78"/>
  <c r="D32" i="78"/>
  <c r="B33" i="78"/>
  <c r="V48" i="4"/>
  <c r="Y48" i="4"/>
  <c r="D4" i="4"/>
  <c r="V26" i="4"/>
  <c r="Y26" i="4" s="1"/>
  <c r="A1" i="2" s="1"/>
  <c r="G5" i="4"/>
  <c r="G6" i="4" s="1"/>
  <c r="G7" i="4" s="1"/>
  <c r="G8" i="4" s="1"/>
  <c r="G9" i="4" s="1"/>
  <c r="G10" i="4" s="1"/>
  <c r="G11" i="4" s="1"/>
  <c r="G12" i="4" s="1"/>
  <c r="H5" i="4"/>
  <c r="H6" i="4" s="1"/>
  <c r="H7" i="4" s="1"/>
  <c r="H8" i="4" s="1"/>
  <c r="H9" i="4" s="1"/>
  <c r="H10" i="4" s="1"/>
  <c r="H11" i="4" s="1"/>
  <c r="H12" i="4" s="1"/>
  <c r="I5" i="4"/>
  <c r="I6" i="4" s="1"/>
  <c r="I7" i="4" s="1"/>
  <c r="I8" i="4" s="1"/>
  <c r="I9" i="4" s="1"/>
  <c r="I10" i="4" s="1"/>
  <c r="C7" i="4"/>
  <c r="D7" i="4" s="1"/>
  <c r="E7" i="4" s="1"/>
  <c r="C8" i="4" s="1"/>
  <c r="D8" i="4"/>
  <c r="E8" i="4" s="1"/>
  <c r="C9" i="4" s="1"/>
  <c r="D9" i="4" s="1"/>
  <c r="E9" i="4" s="1"/>
  <c r="C10" i="4"/>
  <c r="D10" i="4" s="1"/>
  <c r="E10" i="4" s="1"/>
  <c r="C11" i="4" s="1"/>
  <c r="D11" i="4" s="1"/>
  <c r="E11" i="4" s="1"/>
  <c r="C12" i="4" s="1"/>
  <c r="D12" i="4" s="1"/>
  <c r="E12" i="4" s="1"/>
  <c r="I11" i="4"/>
  <c r="I12" i="4" s="1"/>
  <c r="D16" i="4"/>
  <c r="E16" i="4" s="1"/>
  <c r="C17" i="4" s="1"/>
  <c r="D17" i="4" s="1"/>
  <c r="E17" i="4" s="1"/>
  <c r="C18" i="4" s="1"/>
  <c r="D18" i="4" s="1"/>
  <c r="E18" i="4" s="1"/>
  <c r="C19" i="4" s="1"/>
  <c r="D19" i="4" s="1"/>
  <c r="E19" i="4" s="1"/>
  <c r="C20" i="4"/>
  <c r="D20" i="4" s="1"/>
  <c r="E20" i="4" s="1"/>
  <c r="C21" i="4" s="1"/>
  <c r="D21" i="4" s="1"/>
  <c r="E21" i="4" s="1"/>
  <c r="C22" i="4" s="1"/>
  <c r="D22" i="4" s="1"/>
  <c r="E22" i="4" s="1"/>
  <c r="C23" i="4" s="1"/>
  <c r="D23" i="4" s="1"/>
  <c r="E23" i="4" s="1"/>
  <c r="C24" i="4" s="1"/>
  <c r="D24" i="4" s="1"/>
  <c r="E24" i="4" s="1"/>
  <c r="K14" i="54"/>
  <c r="K14" i="71"/>
  <c r="K15" i="54"/>
  <c r="K15" i="71"/>
  <c r="K41" i="71" s="1"/>
  <c r="K26" i="54"/>
  <c r="K26" i="72" s="1"/>
  <c r="K26" i="71"/>
  <c r="K27" i="54"/>
  <c r="K27" i="71"/>
  <c r="AM40" i="71"/>
  <c r="AM41" i="71"/>
  <c r="Z40" i="71"/>
  <c r="Z41" i="71"/>
  <c r="K40" i="71"/>
  <c r="V23" i="4"/>
  <c r="Y23" i="4" s="1"/>
  <c r="A1" i="65" s="1"/>
  <c r="V24" i="4"/>
  <c r="Y24" i="4" s="1"/>
  <c r="A1" i="68" s="1"/>
  <c r="V45" i="4"/>
  <c r="Y45" i="4" s="1"/>
  <c r="A1" i="66" s="1"/>
  <c r="V46" i="4"/>
  <c r="Y46" i="4"/>
  <c r="A1" i="69"/>
  <c r="V67" i="4"/>
  <c r="Y67" i="4" s="1"/>
  <c r="A1" i="67" s="1"/>
  <c r="V68" i="4"/>
  <c r="Y68" i="4" s="1"/>
  <c r="A1" i="70" s="1"/>
  <c r="V22" i="4"/>
  <c r="Y22" i="4" s="1"/>
  <c r="A1" i="62" s="1"/>
  <c r="V44" i="4"/>
  <c r="Y44" i="4" s="1"/>
  <c r="A1" i="63" s="1"/>
  <c r="V66" i="4"/>
  <c r="Y66" i="4" s="1"/>
  <c r="A1" i="64" s="1"/>
  <c r="V21" i="4"/>
  <c r="Y21" i="4" s="1"/>
  <c r="A1" i="59" s="1"/>
  <c r="V43" i="4"/>
  <c r="Y43" i="4" s="1"/>
  <c r="A1" i="60" s="1"/>
  <c r="V65" i="4"/>
  <c r="Y65" i="4" s="1"/>
  <c r="A1" i="61" s="1"/>
  <c r="V20" i="4"/>
  <c r="Y20" i="4" s="1"/>
  <c r="A1" i="56" s="1"/>
  <c r="V42" i="4"/>
  <c r="Y42" i="4" s="1"/>
  <c r="A1" i="57" s="1"/>
  <c r="V64" i="4"/>
  <c r="Y64" i="4" s="1"/>
  <c r="A1" i="58" s="1"/>
  <c r="V19" i="4"/>
  <c r="Y19" i="4" s="1"/>
  <c r="A1" i="51" s="1"/>
  <c r="V41" i="4"/>
  <c r="Y41" i="4" s="1"/>
  <c r="A1" i="52" s="1"/>
  <c r="V63" i="4"/>
  <c r="Y63" i="4" s="1"/>
  <c r="A1" i="53" s="1"/>
  <c r="Z40" i="54"/>
  <c r="Z41" i="54"/>
  <c r="AM40" i="54"/>
  <c r="AM41" i="54"/>
  <c r="V16" i="4"/>
  <c r="Y16" i="4" s="1"/>
  <c r="A1" i="42" s="1"/>
  <c r="V38" i="4"/>
  <c r="Y38" i="4" s="1"/>
  <c r="A1" i="43" s="1"/>
  <c r="V60" i="4"/>
  <c r="Y60" i="4" s="1"/>
  <c r="A1" i="44" s="1"/>
  <c r="V17" i="4"/>
  <c r="Y17" i="4" s="1"/>
  <c r="A1" i="45" s="1"/>
  <c r="V39" i="4"/>
  <c r="Y39" i="4"/>
  <c r="A1" i="46" s="1"/>
  <c r="V61" i="4"/>
  <c r="Y61" i="4" s="1"/>
  <c r="A1" i="47" s="1"/>
  <c r="V18" i="4"/>
  <c r="Y18" i="4" s="1"/>
  <c r="A1" i="48" s="1"/>
  <c r="V40" i="4"/>
  <c r="Y40" i="4" s="1"/>
  <c r="A1" i="49" s="1"/>
  <c r="V62" i="4"/>
  <c r="Y62" i="4" s="1"/>
  <c r="A1" i="50"/>
  <c r="K40" i="41"/>
  <c r="K41" i="41"/>
  <c r="V12" i="4"/>
  <c r="Y12" i="4" s="1"/>
  <c r="A1" i="38" s="1"/>
  <c r="BH12" i="38"/>
  <c r="V34" i="4"/>
  <c r="Y34" i="4" s="1"/>
  <c r="A1" i="39" s="1"/>
  <c r="V56" i="4"/>
  <c r="Y56" i="4" s="1"/>
  <c r="A1" i="40" s="1"/>
  <c r="V11" i="4"/>
  <c r="Y11" i="4" s="1"/>
  <c r="A1" i="35" s="1"/>
  <c r="BH12" i="35"/>
  <c r="V33" i="4"/>
  <c r="Y33" i="4" s="1"/>
  <c r="A1" i="36" s="1"/>
  <c r="V55" i="4"/>
  <c r="Y55" i="4" s="1"/>
  <c r="A1" i="37" s="1"/>
  <c r="V54" i="4"/>
  <c r="Y54" i="4" s="1"/>
  <c r="A1" i="34" s="1"/>
  <c r="V32" i="4"/>
  <c r="Y32" i="4" s="1"/>
  <c r="A1" i="33" s="1"/>
  <c r="BH12" i="32"/>
  <c r="V10" i="4"/>
  <c r="Y10" i="4" s="1"/>
  <c r="A1" i="32" s="1"/>
  <c r="V7" i="4"/>
  <c r="Y7" i="4" s="1"/>
  <c r="A1" i="22" s="1"/>
  <c r="V29" i="4"/>
  <c r="Y29" i="4" s="1"/>
  <c r="A1" i="23" s="1"/>
  <c r="V51" i="4"/>
  <c r="Y51" i="4" s="1"/>
  <c r="A1" i="24" s="1"/>
  <c r="V8" i="4"/>
  <c r="Y8" i="4"/>
  <c r="A1" i="25" s="1"/>
  <c r="V30" i="4"/>
  <c r="Y30" i="4" s="1"/>
  <c r="A1" i="26" s="1"/>
  <c r="V52" i="4"/>
  <c r="Y52" i="4" s="1"/>
  <c r="A1" i="27" s="1"/>
  <c r="V9" i="4"/>
  <c r="Y9" i="4"/>
  <c r="A1" i="28" s="1"/>
  <c r="V31" i="4"/>
  <c r="Y31" i="4" s="1"/>
  <c r="A1" i="29" s="1"/>
  <c r="V53" i="4"/>
  <c r="Y53" i="4" s="1"/>
  <c r="A1" i="30" s="1"/>
  <c r="K40" i="31"/>
  <c r="K41" i="31"/>
  <c r="K40" i="11"/>
  <c r="K41" i="11"/>
  <c r="V6" i="4"/>
  <c r="Y6" i="4" s="1"/>
  <c r="A1" i="8" s="1"/>
  <c r="V28" i="4"/>
  <c r="Y28" i="4" s="1"/>
  <c r="A1" i="9" s="1"/>
  <c r="V50" i="4"/>
  <c r="Y50" i="4" s="1"/>
  <c r="A1" i="10" s="1"/>
  <c r="V5" i="4"/>
  <c r="Y5" i="4" s="1"/>
  <c r="A1" i="5" s="1"/>
  <c r="V27" i="4"/>
  <c r="Y27" i="4" s="1"/>
  <c r="A1" i="6" s="1"/>
  <c r="V49" i="4"/>
  <c r="Y49" i="4"/>
  <c r="A1" i="7" s="1"/>
  <c r="A1" i="3"/>
  <c r="V4" i="4"/>
  <c r="Y4" i="4"/>
  <c r="A1" i="1" s="1"/>
  <c r="O5" i="4"/>
  <c r="O6" i="4" s="1"/>
  <c r="O7" i="4"/>
  <c r="O8" i="4" s="1"/>
  <c r="O9" i="4" s="1"/>
  <c r="O10" i="4" s="1"/>
  <c r="O11" i="4" s="1"/>
  <c r="O12" i="4" s="1"/>
  <c r="O13" i="4" s="1"/>
  <c r="O14" i="4" s="1"/>
  <c r="O15" i="4" s="1"/>
  <c r="O16" i="4" s="1"/>
  <c r="O17" i="4" s="1"/>
  <c r="O18" i="4" s="1"/>
  <c r="O19" i="4" s="1"/>
  <c r="O20" i="4" s="1"/>
  <c r="O21" i="4" s="1"/>
  <c r="O22" i="4" s="1"/>
  <c r="O23" i="4" s="1"/>
  <c r="O24" i="4" s="1"/>
  <c r="O25" i="4" s="1"/>
  <c r="O26" i="4" s="1"/>
  <c r="O27" i="4" s="1"/>
  <c r="O28" i="4" s="1"/>
  <c r="O29" i="4" s="1"/>
  <c r="O30" i="4" s="1"/>
  <c r="O31" i="4" s="1"/>
  <c r="O32" i="4" s="1"/>
  <c r="O33" i="4" s="1"/>
  <c r="O34" i="4" s="1"/>
  <c r="O35" i="4" s="1"/>
  <c r="O36" i="4" s="1"/>
  <c r="O37" i="4" s="1"/>
  <c r="O38" i="4" s="1"/>
  <c r="O39" i="4" s="1"/>
  <c r="O40" i="4" s="1"/>
  <c r="O41" i="4" s="1"/>
  <c r="O42" i="4" s="1"/>
  <c r="O43" i="4" s="1"/>
  <c r="O44" i="4" s="1"/>
  <c r="O45" i="4" s="1"/>
  <c r="O46" i="4" s="1"/>
  <c r="O47" i="4" s="1"/>
  <c r="O48" i="4" s="1"/>
  <c r="O49" i="4" s="1"/>
  <c r="O50" i="4" s="1"/>
  <c r="O51" i="4" s="1"/>
  <c r="O52" i="4" s="1"/>
  <c r="O53" i="4" s="1"/>
  <c r="O54" i="4" s="1"/>
  <c r="O55" i="4" s="1"/>
  <c r="O56" i="4" s="1"/>
  <c r="O57" i="4" s="1"/>
  <c r="O58" i="4" s="1"/>
  <c r="O59" i="4" s="1"/>
  <c r="O60" i="4" s="1"/>
  <c r="O61" i="4" s="1"/>
  <c r="O62" i="4" s="1"/>
  <c r="O63" i="4" s="1"/>
  <c r="O64" i="4" s="1"/>
  <c r="O65" i="4" s="1"/>
  <c r="O66" i="4" s="1"/>
  <c r="O67" i="4" s="1"/>
  <c r="O68" i="4" s="1"/>
  <c r="O69" i="4" s="1"/>
  <c r="O70" i="4" s="1"/>
  <c r="O71" i="4" s="1"/>
  <c r="O72" i="4" s="1"/>
  <c r="O73" i="4" s="1"/>
  <c r="O74" i="4" s="1"/>
  <c r="O75" i="4" s="1"/>
  <c r="O76" i="4" s="1"/>
  <c r="O77" i="4" s="1"/>
  <c r="O78" i="4" s="1"/>
  <c r="O79" i="4" s="1"/>
  <c r="O80" i="4" s="1"/>
  <c r="O81" i="4" s="1"/>
  <c r="O82" i="4" s="1"/>
  <c r="O83" i="4" s="1"/>
  <c r="O84" i="4" s="1"/>
  <c r="O85" i="4" s="1"/>
  <c r="O86" i="4" s="1"/>
  <c r="O87" i="4" s="1"/>
  <c r="O88" i="4" s="1"/>
  <c r="O89" i="4" s="1"/>
  <c r="O90" i="4" s="1"/>
  <c r="O91" i="4" s="1"/>
  <c r="O92" i="4" s="1"/>
  <c r="O93" i="4" s="1"/>
  <c r="O94" i="4" s="1"/>
  <c r="O95" i="4" s="1"/>
  <c r="O96" i="4" s="1"/>
  <c r="O97" i="4" s="1"/>
  <c r="O98" i="4" s="1"/>
  <c r="O99" i="4" s="1"/>
  <c r="O100" i="4" s="1"/>
  <c r="O101" i="4" s="1"/>
  <c r="O102" i="4" s="1"/>
  <c r="O103" i="4" s="1"/>
  <c r="O104" i="4" s="1"/>
  <c r="O105" i="4" s="1"/>
  <c r="O106" i="4" s="1"/>
  <c r="O107" i="4" s="1"/>
  <c r="O108" i="4" s="1"/>
  <c r="O109" i="4" s="1"/>
  <c r="O110" i="4" s="1"/>
  <c r="O111" i="4" s="1"/>
  <c r="O112" i="4" s="1"/>
  <c r="O113" i="4" s="1"/>
  <c r="O114" i="4" s="1"/>
  <c r="O115" i="4" s="1"/>
  <c r="O116" i="4" s="1"/>
  <c r="O117" i="4" s="1"/>
  <c r="O118" i="4" s="1"/>
  <c r="O119" i="4" s="1"/>
  <c r="O120" i="4" s="1"/>
  <c r="O121" i="4" s="1"/>
  <c r="O122" i="4" s="1"/>
  <c r="O123" i="4" s="1"/>
  <c r="O124" i="4" s="1"/>
  <c r="O125" i="4" s="1"/>
  <c r="O126" i="4" s="1"/>
  <c r="O127" i="4" s="1"/>
  <c r="O128" i="4" s="1"/>
  <c r="O129" i="4" s="1"/>
  <c r="O130" i="4" s="1"/>
  <c r="O131" i="4" s="1"/>
  <c r="O132" i="4" s="1"/>
  <c r="O133" i="4" s="1"/>
  <c r="O134" i="4" s="1"/>
  <c r="O135" i="4" s="1"/>
  <c r="O136" i="4" s="1"/>
  <c r="O137" i="4" s="1"/>
  <c r="O138" i="4" s="1"/>
  <c r="O139" i="4" s="1"/>
  <c r="O140" i="4" s="1"/>
  <c r="O141" i="4" s="1"/>
  <c r="O142" i="4" s="1"/>
  <c r="O143" i="4" s="1"/>
  <c r="O144" i="4" s="1"/>
  <c r="O145" i="4" s="1"/>
  <c r="O146" i="4" s="1"/>
  <c r="O147" i="4" s="1"/>
  <c r="O148" i="4" s="1"/>
  <c r="O149" i="4" s="1"/>
  <c r="O150" i="4" s="1"/>
  <c r="O151" i="4" s="1"/>
  <c r="O152" i="4" s="1"/>
  <c r="O153" i="4" s="1"/>
  <c r="O154" i="4" s="1"/>
  <c r="V13" i="4"/>
  <c r="Y13" i="4" s="1"/>
  <c r="V14" i="4"/>
  <c r="Y14" i="4" s="1"/>
  <c r="V15" i="4"/>
  <c r="Y15" i="4"/>
  <c r="C25" i="4"/>
  <c r="D25" i="4" s="1"/>
  <c r="E25" i="4" s="1"/>
  <c r="V25" i="4"/>
  <c r="Y25" i="4" s="1"/>
  <c r="V35" i="4"/>
  <c r="Y35" i="4" s="1"/>
  <c r="V36" i="4"/>
  <c r="Y36" i="4"/>
  <c r="V37" i="4"/>
  <c r="Y37" i="4" s="1"/>
  <c r="V47" i="4"/>
  <c r="Y47" i="4" s="1"/>
  <c r="V57" i="4"/>
  <c r="Y57" i="4" s="1"/>
  <c r="V58" i="4"/>
  <c r="Y58" i="4" s="1"/>
  <c r="V59" i="4"/>
  <c r="Y59" i="4" s="1"/>
  <c r="V69" i="4"/>
  <c r="Y69" i="4" s="1"/>
  <c r="U37" i="1" l="1"/>
  <c r="K40" i="54"/>
  <c r="V58" i="1"/>
  <c r="V37" i="1"/>
  <c r="V25" i="1"/>
  <c r="U46" i="1"/>
  <c r="U17" i="1"/>
  <c r="U31" i="1"/>
  <c r="U38" i="1"/>
  <c r="U13" i="1"/>
  <c r="U25" i="1"/>
  <c r="V11" i="1"/>
  <c r="V27" i="1"/>
  <c r="V51" i="1"/>
  <c r="V18" i="1"/>
  <c r="N11" i="1"/>
  <c r="V59" i="1"/>
  <c r="W26" i="1"/>
  <c r="V50" i="1"/>
  <c r="V17" i="1"/>
  <c r="U33" i="1"/>
  <c r="L33" i="1" s="1"/>
  <c r="U12" i="1"/>
  <c r="W59" i="1"/>
  <c r="V26" i="1"/>
  <c r="V47" i="1"/>
  <c r="V12" i="1"/>
  <c r="M12" i="1" s="1"/>
  <c r="U32" i="1"/>
  <c r="L32" i="1" s="1"/>
  <c r="K14" i="72"/>
  <c r="D13" i="78"/>
  <c r="W31" i="1"/>
  <c r="V46" i="1"/>
  <c r="V33" i="1"/>
  <c r="U51" i="1"/>
  <c r="U27" i="1"/>
  <c r="U57" i="1"/>
  <c r="W38" i="1"/>
  <c r="W25" i="1"/>
  <c r="W57" i="1"/>
  <c r="V32" i="1"/>
  <c r="U50" i="1"/>
  <c r="U26" i="1"/>
  <c r="U11" i="1"/>
  <c r="K27" i="72"/>
  <c r="U58" i="1"/>
  <c r="V38" i="1"/>
  <c r="V31" i="1"/>
  <c r="V57" i="1"/>
  <c r="V13" i="1"/>
  <c r="U47" i="1"/>
  <c r="U18" i="1"/>
  <c r="U9" i="1"/>
  <c r="K10" i="4"/>
  <c r="H13" i="4"/>
  <c r="U8" i="2"/>
  <c r="W8" i="2"/>
  <c r="V8" i="2"/>
  <c r="E4" i="4"/>
  <c r="L10" i="4"/>
  <c r="I13" i="4"/>
  <c r="J10" i="4"/>
  <c r="G13" i="4"/>
  <c r="K15" i="72"/>
  <c r="D33" i="78"/>
  <c r="D35" i="78" s="1"/>
  <c r="K41" i="54"/>
  <c r="W18" i="1"/>
  <c r="W17" i="1"/>
  <c r="W32" i="1"/>
  <c r="W50" i="1"/>
  <c r="W37" i="1"/>
  <c r="W47" i="1"/>
  <c r="W10" i="1"/>
  <c r="W9" i="1"/>
  <c r="W46" i="1"/>
  <c r="V10" i="1"/>
  <c r="V9" i="1"/>
  <c r="W12" i="1"/>
  <c r="W33" i="1"/>
  <c r="W13" i="1"/>
  <c r="J11" i="1" l="1"/>
  <c r="H19" i="1"/>
  <c r="M18" i="1"/>
  <c r="M13" i="1"/>
  <c r="K40" i="72"/>
  <c r="M8" i="1"/>
  <c r="M46" i="1"/>
  <c r="C48" i="1"/>
  <c r="W17" i="2"/>
  <c r="W22" i="2"/>
  <c r="W19" i="2"/>
  <c r="W9" i="2"/>
  <c r="W41" i="2"/>
  <c r="W12" i="2"/>
  <c r="W11" i="2"/>
  <c r="W18" i="2"/>
  <c r="W42" i="2"/>
  <c r="W21" i="2"/>
  <c r="W27" i="2"/>
  <c r="W55" i="2"/>
  <c r="W13" i="2"/>
  <c r="W10" i="2"/>
  <c r="W26" i="2"/>
  <c r="W66" i="2"/>
  <c r="W60" i="2"/>
  <c r="W46" i="2"/>
  <c r="W56" i="2"/>
  <c r="W40" i="2"/>
  <c r="W47" i="2"/>
  <c r="W67" i="2"/>
  <c r="W35" i="2"/>
  <c r="W34" i="2"/>
  <c r="W59" i="2"/>
  <c r="W36" i="2"/>
  <c r="W68" i="2"/>
  <c r="W20" i="2"/>
  <c r="B52" i="1"/>
  <c r="L52" i="1" s="1"/>
  <c r="L50" i="1"/>
  <c r="L11" i="4"/>
  <c r="I14" i="4"/>
  <c r="M47" i="1"/>
  <c r="V9" i="2"/>
  <c r="V41" i="2"/>
  <c r="V12" i="2"/>
  <c r="V11" i="2"/>
  <c r="V55" i="2"/>
  <c r="V18" i="2"/>
  <c r="V42" i="2"/>
  <c r="V21" i="2"/>
  <c r="V27" i="2"/>
  <c r="V56" i="2"/>
  <c r="V20" i="2"/>
  <c r="V66" i="2"/>
  <c r="V17" i="2"/>
  <c r="V22" i="2"/>
  <c r="V19" i="2"/>
  <c r="V40" i="2"/>
  <c r="V26" i="2"/>
  <c r="V36" i="2"/>
  <c r="V59" i="2"/>
  <c r="V10" i="2"/>
  <c r="V60" i="2"/>
  <c r="V35" i="2"/>
  <c r="V47" i="2"/>
  <c r="V34" i="2"/>
  <c r="V68" i="2"/>
  <c r="V67" i="2"/>
  <c r="V13" i="2"/>
  <c r="V46" i="2"/>
  <c r="U10" i="2"/>
  <c r="U34" i="2"/>
  <c r="U19" i="2"/>
  <c r="U18" i="2"/>
  <c r="U9" i="2"/>
  <c r="U17" i="2"/>
  <c r="U20" i="2"/>
  <c r="U22" i="2"/>
  <c r="U40" i="2"/>
  <c r="U11" i="2"/>
  <c r="U13" i="2"/>
  <c r="U21" i="2"/>
  <c r="U36" i="2"/>
  <c r="U56" i="2"/>
  <c r="U55" i="2"/>
  <c r="U35" i="2"/>
  <c r="U27" i="2"/>
  <c r="U47" i="2"/>
  <c r="U60" i="2"/>
  <c r="U12" i="2"/>
  <c r="U26" i="2"/>
  <c r="U41" i="2"/>
  <c r="U42" i="2"/>
  <c r="U59" i="2"/>
  <c r="U46" i="2"/>
  <c r="U68" i="2"/>
  <c r="U67" i="2"/>
  <c r="U66" i="2"/>
  <c r="L51" i="1"/>
  <c r="N8" i="1"/>
  <c r="M11" i="1"/>
  <c r="I19" i="1"/>
  <c r="K11" i="4"/>
  <c r="H14" i="4"/>
  <c r="U8" i="3"/>
  <c r="V8" i="3"/>
  <c r="W8" i="3"/>
  <c r="C5" i="4"/>
  <c r="K41" i="72"/>
  <c r="H48" i="1"/>
  <c r="J11" i="4"/>
  <c r="G14" i="4"/>
  <c r="N13" i="1" l="1"/>
  <c r="G15" i="4"/>
  <c r="G16" i="4" s="1"/>
  <c r="G17" i="4" s="1"/>
  <c r="G18" i="4" s="1"/>
  <c r="G19" i="4" s="1"/>
  <c r="G20" i="4" s="1"/>
  <c r="G21" i="4" s="1"/>
  <c r="G22" i="4" s="1"/>
  <c r="G23" i="4" s="1"/>
  <c r="G24" i="4" s="1"/>
  <c r="J12" i="4"/>
  <c r="N12" i="1"/>
  <c r="I48" i="1"/>
  <c r="M9" i="1"/>
  <c r="D48" i="1"/>
  <c r="N46" i="1"/>
  <c r="H14" i="1"/>
  <c r="H21" i="1" s="1"/>
  <c r="U8" i="5"/>
  <c r="W8" i="5"/>
  <c r="V8" i="5"/>
  <c r="D5" i="4"/>
  <c r="V61" i="3"/>
  <c r="V25" i="3"/>
  <c r="V13" i="3"/>
  <c r="V19" i="3"/>
  <c r="V18" i="3"/>
  <c r="V20" i="3"/>
  <c r="V29" i="3"/>
  <c r="V10" i="3"/>
  <c r="V50" i="3"/>
  <c r="V9" i="3"/>
  <c r="V17" i="3"/>
  <c r="V28" i="3"/>
  <c r="V11" i="3"/>
  <c r="V51" i="3"/>
  <c r="V27" i="3"/>
  <c r="V55" i="3"/>
  <c r="V37" i="3"/>
  <c r="V63" i="3"/>
  <c r="V42" i="3"/>
  <c r="V62" i="3"/>
  <c r="V24" i="3"/>
  <c r="V12" i="3"/>
  <c r="V36" i="3"/>
  <c r="V54" i="3"/>
  <c r="V41" i="3"/>
  <c r="V26" i="3"/>
  <c r="V59" i="3"/>
  <c r="I14" i="1"/>
  <c r="I21" i="1" s="1"/>
  <c r="W9" i="3"/>
  <c r="W17" i="3"/>
  <c r="W28" i="3"/>
  <c r="W11" i="3"/>
  <c r="W50" i="3"/>
  <c r="W61" i="3"/>
  <c r="W51" i="3"/>
  <c r="W25" i="3"/>
  <c r="W13" i="3"/>
  <c r="W19" i="3"/>
  <c r="W18" i="3"/>
  <c r="W20" i="3"/>
  <c r="W29" i="3"/>
  <c r="W10" i="3"/>
  <c r="W24" i="3"/>
  <c r="W42" i="3"/>
  <c r="W26" i="3"/>
  <c r="W12" i="3"/>
  <c r="W27" i="3"/>
  <c r="W55" i="3"/>
  <c r="W36" i="3"/>
  <c r="W41" i="3"/>
  <c r="W37" i="3"/>
  <c r="W54" i="3"/>
  <c r="W63" i="3"/>
  <c r="W62" i="3"/>
  <c r="W59" i="3"/>
  <c r="C14" i="1"/>
  <c r="C57" i="1"/>
  <c r="M10" i="1"/>
  <c r="N47" i="1"/>
  <c r="I28" i="2"/>
  <c r="K12" i="4"/>
  <c r="H15" i="4"/>
  <c r="H16" i="4" s="1"/>
  <c r="H17" i="4" s="1"/>
  <c r="H18" i="4" s="1"/>
  <c r="H19" i="4" s="1"/>
  <c r="H20" i="4" s="1"/>
  <c r="H21" i="4" s="1"/>
  <c r="H22" i="4" s="1"/>
  <c r="H23" i="4" s="1"/>
  <c r="H24" i="4" s="1"/>
  <c r="H28" i="2"/>
  <c r="I15" i="4"/>
  <c r="I16" i="4" s="1"/>
  <c r="I17" i="4" s="1"/>
  <c r="I18" i="4" s="1"/>
  <c r="I19" i="4" s="1"/>
  <c r="I20" i="4" s="1"/>
  <c r="I21" i="4" s="1"/>
  <c r="I22" i="4" s="1"/>
  <c r="I23" i="4" s="1"/>
  <c r="I24" i="4" s="1"/>
  <c r="L12" i="4"/>
  <c r="N8" i="2"/>
  <c r="U10" i="3"/>
  <c r="U41" i="3"/>
  <c r="U11" i="3"/>
  <c r="U12" i="3"/>
  <c r="U36" i="3"/>
  <c r="U26" i="3"/>
  <c r="U17" i="3"/>
  <c r="U9" i="3"/>
  <c r="U18" i="3"/>
  <c r="U20" i="3"/>
  <c r="U28" i="3"/>
  <c r="U19" i="3"/>
  <c r="U54" i="3"/>
  <c r="U42" i="3"/>
  <c r="U51" i="3"/>
  <c r="U50" i="3"/>
  <c r="U25" i="3"/>
  <c r="U37" i="3"/>
  <c r="U13" i="3"/>
  <c r="U29" i="3"/>
  <c r="U24" i="3"/>
  <c r="U27" i="3"/>
  <c r="U55" i="3"/>
  <c r="U63" i="3"/>
  <c r="U61" i="3"/>
  <c r="U62" i="3"/>
  <c r="U59" i="3"/>
  <c r="N18" i="1"/>
  <c r="M8" i="2"/>
  <c r="M48" i="1"/>
  <c r="D14" i="1"/>
  <c r="D57" i="1"/>
  <c r="N10" i="1"/>
  <c r="N9" i="1"/>
  <c r="H14" i="2" l="1"/>
  <c r="I14" i="2"/>
  <c r="N17" i="2"/>
  <c r="H23" i="2"/>
  <c r="E5" i="4"/>
  <c r="W8" i="6"/>
  <c r="U8" i="6"/>
  <c r="V8" i="6"/>
  <c r="D17" i="1"/>
  <c r="N14" i="1"/>
  <c r="I23" i="2"/>
  <c r="L41" i="2"/>
  <c r="L42" i="2"/>
  <c r="N27" i="2"/>
  <c r="L59" i="2"/>
  <c r="B61" i="2"/>
  <c r="L61" i="2" s="1"/>
  <c r="N9" i="2"/>
  <c r="N20" i="2"/>
  <c r="M22" i="2"/>
  <c r="V18" i="5"/>
  <c r="V50" i="5"/>
  <c r="V13" i="5"/>
  <c r="V32" i="5"/>
  <c r="V12" i="5"/>
  <c r="V9" i="5"/>
  <c r="V33" i="5"/>
  <c r="V10" i="5"/>
  <c r="V57" i="5"/>
  <c r="V46" i="5"/>
  <c r="V17" i="5"/>
  <c r="V11" i="5"/>
  <c r="V47" i="5"/>
  <c r="V25" i="5"/>
  <c r="V37" i="5"/>
  <c r="V51" i="5"/>
  <c r="V26" i="5"/>
  <c r="V27" i="5"/>
  <c r="V59" i="5"/>
  <c r="V58" i="5"/>
  <c r="V31" i="5"/>
  <c r="V38" i="5"/>
  <c r="N48" i="1"/>
  <c r="M9" i="2"/>
  <c r="M56" i="2"/>
  <c r="N21" i="2"/>
  <c r="J11" i="2"/>
  <c r="D14" i="2"/>
  <c r="D66" i="2"/>
  <c r="N10" i="2"/>
  <c r="M13" i="2"/>
  <c r="I57" i="2"/>
  <c r="C17" i="1"/>
  <c r="M14" i="1"/>
  <c r="M8" i="3"/>
  <c r="W17" i="5"/>
  <c r="W11" i="5"/>
  <c r="W18" i="5"/>
  <c r="W46" i="5"/>
  <c r="W13" i="5"/>
  <c r="W32" i="5"/>
  <c r="W12" i="5"/>
  <c r="W47" i="5"/>
  <c r="W50" i="5"/>
  <c r="W9" i="5"/>
  <c r="W33" i="5"/>
  <c r="W10" i="5"/>
  <c r="W37" i="5"/>
  <c r="W26" i="5"/>
  <c r="W51" i="5"/>
  <c r="W25" i="5"/>
  <c r="W38" i="5"/>
  <c r="W58" i="5"/>
  <c r="W31" i="5"/>
  <c r="W59" i="5"/>
  <c r="W27" i="5"/>
  <c r="W57" i="5"/>
  <c r="N18" i="2"/>
  <c r="M27" i="2"/>
  <c r="D57" i="2"/>
  <c r="N55" i="2"/>
  <c r="N12" i="2"/>
  <c r="M21" i="2"/>
  <c r="M12" i="2"/>
  <c r="M11" i="2"/>
  <c r="H57" i="2"/>
  <c r="N13" i="2"/>
  <c r="N11" i="2"/>
  <c r="N22" i="2"/>
  <c r="J20" i="2"/>
  <c r="N56" i="2"/>
  <c r="M55" i="2"/>
  <c r="C57" i="2"/>
  <c r="C23" i="2"/>
  <c r="M23" i="2" s="1"/>
  <c r="C67" i="2"/>
  <c r="M19" i="2"/>
  <c r="L60" i="2"/>
  <c r="M20" i="2"/>
  <c r="D23" i="2"/>
  <c r="N23" i="2" s="1"/>
  <c r="D67" i="2"/>
  <c r="N19" i="2"/>
  <c r="C14" i="2"/>
  <c r="C66" i="2"/>
  <c r="M10" i="2"/>
  <c r="M17" i="2"/>
  <c r="N8" i="3"/>
  <c r="M18" i="2"/>
  <c r="U25" i="5"/>
  <c r="U10" i="5"/>
  <c r="U9" i="5"/>
  <c r="U31" i="5"/>
  <c r="U26" i="5"/>
  <c r="U18" i="5"/>
  <c r="U38" i="5"/>
  <c r="U11" i="5"/>
  <c r="U17" i="5"/>
  <c r="U13" i="5"/>
  <c r="U32" i="5"/>
  <c r="U12" i="5"/>
  <c r="U33" i="5"/>
  <c r="U37" i="5"/>
  <c r="U27" i="5"/>
  <c r="U47" i="5"/>
  <c r="U50" i="5"/>
  <c r="U51" i="5"/>
  <c r="U46" i="5"/>
  <c r="U58" i="5"/>
  <c r="U59" i="5"/>
  <c r="U57" i="5"/>
  <c r="I30" i="2" l="1"/>
  <c r="H30" i="2"/>
  <c r="H14" i="3"/>
  <c r="N25" i="3"/>
  <c r="N13" i="3"/>
  <c r="M9" i="3"/>
  <c r="M50" i="3"/>
  <c r="C52" i="3"/>
  <c r="I21" i="3"/>
  <c r="H52" i="3"/>
  <c r="D21" i="3"/>
  <c r="N21" i="3" s="1"/>
  <c r="D62" i="3"/>
  <c r="N17" i="3"/>
  <c r="C26" i="2"/>
  <c r="M14" i="2"/>
  <c r="D30" i="3"/>
  <c r="N30" i="3" s="1"/>
  <c r="D63" i="3"/>
  <c r="N26" i="3"/>
  <c r="C30" i="3"/>
  <c r="M30" i="3" s="1"/>
  <c r="C63" i="3"/>
  <c r="M26" i="3"/>
  <c r="N19" i="3"/>
  <c r="J18" i="3"/>
  <c r="N12" i="3"/>
  <c r="N9" i="3"/>
  <c r="M25" i="3"/>
  <c r="C14" i="3"/>
  <c r="C61" i="3"/>
  <c r="M10" i="3"/>
  <c r="I14" i="3"/>
  <c r="M57" i="2"/>
  <c r="M19" i="3"/>
  <c r="C19" i="1"/>
  <c r="M17" i="1"/>
  <c r="U11" i="6"/>
  <c r="U12" i="6"/>
  <c r="U34" i="6"/>
  <c r="U10" i="6"/>
  <c r="U19" i="6"/>
  <c r="U18" i="6"/>
  <c r="U9" i="6"/>
  <c r="U17" i="6"/>
  <c r="U22" i="6"/>
  <c r="U42" i="6"/>
  <c r="U46" i="6"/>
  <c r="U59" i="6"/>
  <c r="U40" i="6"/>
  <c r="U36" i="6"/>
  <c r="U56" i="6"/>
  <c r="U55" i="6"/>
  <c r="U21" i="6"/>
  <c r="U35" i="6"/>
  <c r="U27" i="6"/>
  <c r="U47" i="6"/>
  <c r="U60" i="6"/>
  <c r="U13" i="6"/>
  <c r="U26" i="6"/>
  <c r="U20" i="6"/>
  <c r="U41" i="6"/>
  <c r="U66" i="6"/>
  <c r="U68" i="6"/>
  <c r="U67" i="6"/>
  <c r="I30" i="3"/>
  <c r="N18" i="3"/>
  <c r="M18" i="3"/>
  <c r="M51" i="3"/>
  <c r="C6" i="4"/>
  <c r="U8" i="7"/>
  <c r="V8" i="7"/>
  <c r="W8" i="7"/>
  <c r="M13" i="3"/>
  <c r="M28" i="3"/>
  <c r="M29" i="3"/>
  <c r="J11" i="3"/>
  <c r="N27" i="3"/>
  <c r="I19" i="5"/>
  <c r="B56" i="3"/>
  <c r="L56" i="3" s="1"/>
  <c r="L54" i="3"/>
  <c r="M11" i="3"/>
  <c r="M12" i="3"/>
  <c r="D14" i="3"/>
  <c r="D61" i="3"/>
  <c r="N10" i="3"/>
  <c r="L55" i="3"/>
  <c r="H21" i="3"/>
  <c r="D26" i="2"/>
  <c r="N14" i="2"/>
  <c r="D52" i="3"/>
  <c r="N50" i="3"/>
  <c r="L42" i="3"/>
  <c r="H19" i="5"/>
  <c r="M27" i="3"/>
  <c r="C21" i="3"/>
  <c r="M21" i="3" s="1"/>
  <c r="C62" i="3"/>
  <c r="M17" i="3"/>
  <c r="N11" i="3"/>
  <c r="M24" i="3"/>
  <c r="I52" i="3"/>
  <c r="M8" i="5"/>
  <c r="W18" i="6"/>
  <c r="W42" i="6"/>
  <c r="W21" i="6"/>
  <c r="W26" i="6"/>
  <c r="W11" i="6"/>
  <c r="W13" i="6"/>
  <c r="W10" i="6"/>
  <c r="W20" i="6"/>
  <c r="W17" i="6"/>
  <c r="W22" i="6"/>
  <c r="W19" i="6"/>
  <c r="W55" i="6"/>
  <c r="W9" i="6"/>
  <c r="W41" i="6"/>
  <c r="W12" i="6"/>
  <c r="W27" i="6"/>
  <c r="W66" i="6"/>
  <c r="W59" i="6"/>
  <c r="W46" i="6"/>
  <c r="W68" i="6"/>
  <c r="W56" i="6"/>
  <c r="W35" i="6"/>
  <c r="W34" i="6"/>
  <c r="W67" i="6"/>
  <c r="W36" i="6"/>
  <c r="W40" i="6"/>
  <c r="W47" i="6"/>
  <c r="W60" i="6"/>
  <c r="N8" i="5"/>
  <c r="H30" i="3"/>
  <c r="N29" i="3"/>
  <c r="D19" i="1"/>
  <c r="N17" i="1"/>
  <c r="V13" i="6"/>
  <c r="V10" i="6"/>
  <c r="V20" i="6"/>
  <c r="V55" i="6"/>
  <c r="V17" i="6"/>
  <c r="V22" i="6"/>
  <c r="V19" i="6"/>
  <c r="V56" i="6"/>
  <c r="V66" i="6"/>
  <c r="V18" i="6"/>
  <c r="V42" i="6"/>
  <c r="V21" i="6"/>
  <c r="V26" i="6"/>
  <c r="V11" i="6"/>
  <c r="V12" i="6"/>
  <c r="V59" i="6"/>
  <c r="V35" i="6"/>
  <c r="V40" i="6"/>
  <c r="V9" i="6"/>
  <c r="V27" i="6"/>
  <c r="V60" i="6"/>
  <c r="V36" i="6"/>
  <c r="V34" i="6"/>
  <c r="V46" i="6"/>
  <c r="V41" i="6"/>
  <c r="V47" i="6"/>
  <c r="V67" i="6"/>
  <c r="V68" i="6"/>
  <c r="N51" i="3"/>
  <c r="N28" i="3"/>
  <c r="N57" i="2"/>
  <c r="N20" i="3"/>
  <c r="J27" i="3"/>
  <c r="M20" i="3"/>
  <c r="N24" i="3"/>
  <c r="H14" i="5" l="1"/>
  <c r="H21" i="5" s="1"/>
  <c r="I14" i="5"/>
  <c r="I21" i="5" s="1"/>
  <c r="H32" i="3"/>
  <c r="I28" i="6"/>
  <c r="N8" i="6"/>
  <c r="D28" i="2"/>
  <c r="N26" i="2"/>
  <c r="H48" i="5"/>
  <c r="I32" i="3"/>
  <c r="C32" i="3"/>
  <c r="M14" i="3"/>
  <c r="C28" i="2"/>
  <c r="M26" i="2"/>
  <c r="L51" i="5"/>
  <c r="N52" i="3"/>
  <c r="N11" i="5"/>
  <c r="C48" i="5"/>
  <c r="M46" i="5"/>
  <c r="M13" i="5"/>
  <c r="I48" i="5"/>
  <c r="V11" i="7"/>
  <c r="V61" i="7"/>
  <c r="V24" i="7"/>
  <c r="V26" i="7"/>
  <c r="V17" i="7"/>
  <c r="V12" i="7"/>
  <c r="V9" i="7"/>
  <c r="V28" i="7"/>
  <c r="V19" i="7"/>
  <c r="V18" i="7"/>
  <c r="V27" i="7"/>
  <c r="V50" i="7"/>
  <c r="V29" i="7"/>
  <c r="V42" i="7"/>
  <c r="V10" i="7"/>
  <c r="V51" i="7"/>
  <c r="V20" i="7"/>
  <c r="V41" i="7"/>
  <c r="V13" i="7"/>
  <c r="V54" i="7"/>
  <c r="V37" i="7"/>
  <c r="V36" i="7"/>
  <c r="V25" i="7"/>
  <c r="V55" i="7"/>
  <c r="V62" i="7"/>
  <c r="V63" i="7"/>
  <c r="V59" i="7"/>
  <c r="N13" i="5"/>
  <c r="M47" i="5"/>
  <c r="C21" i="1"/>
  <c r="M19" i="1"/>
  <c r="B52" i="5"/>
  <c r="L52" i="5" s="1"/>
  <c r="L50" i="5"/>
  <c r="N47" i="5"/>
  <c r="C14" i="5"/>
  <c r="C57" i="5"/>
  <c r="M10" i="5"/>
  <c r="N46" i="5"/>
  <c r="D48" i="5"/>
  <c r="M9" i="5"/>
  <c r="N12" i="5"/>
  <c r="D21" i="1"/>
  <c r="N19" i="1"/>
  <c r="N9" i="5"/>
  <c r="D32" i="3"/>
  <c r="N14" i="3"/>
  <c r="N18" i="5"/>
  <c r="D14" i="5"/>
  <c r="D57" i="5"/>
  <c r="N10" i="5"/>
  <c r="L33" i="5"/>
  <c r="J11" i="5"/>
  <c r="M8" i="6"/>
  <c r="M18" i="5"/>
  <c r="M52" i="3"/>
  <c r="W29" i="7"/>
  <c r="W42" i="7"/>
  <c r="W10" i="7"/>
  <c r="W50" i="7"/>
  <c r="W11" i="7"/>
  <c r="W61" i="7"/>
  <c r="W51" i="7"/>
  <c r="W24" i="7"/>
  <c r="W26" i="7"/>
  <c r="W17" i="7"/>
  <c r="W12" i="7"/>
  <c r="W9" i="7"/>
  <c r="W28" i="7"/>
  <c r="W19" i="7"/>
  <c r="W18" i="7"/>
  <c r="W25" i="7"/>
  <c r="W20" i="7"/>
  <c r="W13" i="7"/>
  <c r="W27" i="7"/>
  <c r="W54" i="7"/>
  <c r="W62" i="7"/>
  <c r="W55" i="7"/>
  <c r="W41" i="7"/>
  <c r="W37" i="7"/>
  <c r="W63" i="7"/>
  <c r="W36" i="7"/>
  <c r="W59" i="7"/>
  <c r="U10" i="7"/>
  <c r="U9" i="7"/>
  <c r="U41" i="7"/>
  <c r="U11" i="7"/>
  <c r="U12" i="7"/>
  <c r="U36" i="7"/>
  <c r="U26" i="7"/>
  <c r="U17" i="7"/>
  <c r="U13" i="7"/>
  <c r="U24" i="7"/>
  <c r="U29" i="7"/>
  <c r="U55" i="7"/>
  <c r="U20" i="7"/>
  <c r="U27" i="7"/>
  <c r="U28" i="7"/>
  <c r="U18" i="7"/>
  <c r="U19" i="7"/>
  <c r="U54" i="7"/>
  <c r="U51" i="7"/>
  <c r="U42" i="7"/>
  <c r="U50" i="7"/>
  <c r="U37" i="7"/>
  <c r="U25" i="7"/>
  <c r="U63" i="7"/>
  <c r="U62" i="7"/>
  <c r="U61" i="7"/>
  <c r="U59" i="7"/>
  <c r="D6" i="4"/>
  <c r="U8" i="48"/>
  <c r="BN8" i="35"/>
  <c r="BM8" i="38"/>
  <c r="V8" i="25"/>
  <c r="W8" i="56"/>
  <c r="AN8" i="35"/>
  <c r="U8" i="28"/>
  <c r="U8" i="62"/>
  <c r="W8" i="51"/>
  <c r="W8" i="42"/>
  <c r="BN8" i="32"/>
  <c r="V8" i="8"/>
  <c r="V8" i="51"/>
  <c r="BL8" i="35"/>
  <c r="U8" i="22"/>
  <c r="AN8" i="32"/>
  <c r="W8" i="62"/>
  <c r="BN8" i="38"/>
  <c r="W8" i="28"/>
  <c r="V8" i="56"/>
  <c r="U8" i="25"/>
  <c r="U8" i="45"/>
  <c r="BL8" i="32"/>
  <c r="AN8" i="38"/>
  <c r="W8" i="22"/>
  <c r="W8" i="45"/>
  <c r="AO8" i="35"/>
  <c r="V8" i="68"/>
  <c r="AM8" i="35"/>
  <c r="U8" i="59"/>
  <c r="BL8" i="38"/>
  <c r="V8" i="42"/>
  <c r="AO8" i="32"/>
  <c r="W8" i="59"/>
  <c r="V8" i="59"/>
  <c r="U8" i="42"/>
  <c r="U8" i="8"/>
  <c r="U8" i="51"/>
  <c r="V8" i="62"/>
  <c r="AO8" i="38"/>
  <c r="V8" i="28"/>
  <c r="W8" i="68"/>
  <c r="W8" i="25"/>
  <c r="U8" i="56"/>
  <c r="AM8" i="32"/>
  <c r="U8" i="65"/>
  <c r="V8" i="22"/>
  <c r="V8" i="45"/>
  <c r="BM8" i="35"/>
  <c r="V8" i="48"/>
  <c r="U8" i="68"/>
  <c r="AM8" i="38"/>
  <c r="W8" i="8"/>
  <c r="BM8" i="32"/>
  <c r="V8" i="65"/>
  <c r="W8" i="48"/>
  <c r="W8" i="65"/>
  <c r="M11" i="5"/>
  <c r="M12" i="5"/>
  <c r="L32" i="5"/>
  <c r="N8" i="65" l="1"/>
  <c r="W32" i="65"/>
  <c r="W57" i="65"/>
  <c r="W51" i="65"/>
  <c r="W13" i="65"/>
  <c r="W12" i="65"/>
  <c r="W18" i="65"/>
  <c r="W31" i="65"/>
  <c r="W58" i="65"/>
  <c r="W33" i="65"/>
  <c r="W46" i="65"/>
  <c r="W47" i="65"/>
  <c r="W25" i="65"/>
  <c r="W38" i="65"/>
  <c r="W9" i="65"/>
  <c r="W10" i="65"/>
  <c r="W17" i="65"/>
  <c r="W37" i="65"/>
  <c r="W50" i="65"/>
  <c r="W11" i="65"/>
  <c r="W27" i="65"/>
  <c r="W59" i="65"/>
  <c r="W26" i="65"/>
  <c r="BD8" i="35"/>
  <c r="BM11" i="35"/>
  <c r="BM9" i="35"/>
  <c r="BM33" i="35"/>
  <c r="BM10" i="35"/>
  <c r="BM17" i="35"/>
  <c r="BM50" i="35"/>
  <c r="BM57" i="35"/>
  <c r="BM18" i="35"/>
  <c r="BM13" i="35"/>
  <c r="BM32" i="35"/>
  <c r="BM12" i="35"/>
  <c r="BM25" i="35"/>
  <c r="BM37" i="35"/>
  <c r="BM46" i="35"/>
  <c r="BM47" i="35"/>
  <c r="BM51" i="35"/>
  <c r="BM26" i="35"/>
  <c r="BM27" i="35"/>
  <c r="BM31" i="35"/>
  <c r="BM38" i="35"/>
  <c r="BM59" i="35"/>
  <c r="BM58" i="35"/>
  <c r="M8" i="28"/>
  <c r="V17" i="28"/>
  <c r="V18" i="28"/>
  <c r="V11" i="28"/>
  <c r="V13" i="28"/>
  <c r="V12" i="28"/>
  <c r="V57" i="28"/>
  <c r="V9" i="28"/>
  <c r="V32" i="28"/>
  <c r="V10" i="28"/>
  <c r="V33" i="28"/>
  <c r="V47" i="28"/>
  <c r="V50" i="28"/>
  <c r="V51" i="28"/>
  <c r="V26" i="28"/>
  <c r="V31" i="28"/>
  <c r="V38" i="28"/>
  <c r="V27" i="28"/>
  <c r="V25" i="28"/>
  <c r="V37" i="28"/>
  <c r="V46" i="28"/>
  <c r="V59" i="28"/>
  <c r="V58" i="28"/>
  <c r="AO37" i="32"/>
  <c r="AO18" i="32"/>
  <c r="AO46" i="32"/>
  <c r="AO13" i="32"/>
  <c r="AO33" i="32"/>
  <c r="AO12" i="32"/>
  <c r="AO47" i="32"/>
  <c r="AO57" i="32"/>
  <c r="AO9" i="32"/>
  <c r="AO32" i="32"/>
  <c r="AO10" i="32"/>
  <c r="AO17" i="32"/>
  <c r="AO50" i="32"/>
  <c r="AO11" i="32"/>
  <c r="AO51" i="32"/>
  <c r="AO27" i="32"/>
  <c r="AO31" i="32"/>
  <c r="AO26" i="32"/>
  <c r="AO25" i="32"/>
  <c r="AO38" i="32"/>
  <c r="AO58" i="32"/>
  <c r="AO59" i="32"/>
  <c r="N8" i="22"/>
  <c r="W46" i="22"/>
  <c r="W9" i="22"/>
  <c r="W10" i="22"/>
  <c r="W47" i="22"/>
  <c r="W37" i="22"/>
  <c r="W50" i="22"/>
  <c r="W11" i="22"/>
  <c r="W57" i="22"/>
  <c r="W18" i="22"/>
  <c r="W13" i="22"/>
  <c r="W33" i="22"/>
  <c r="W12" i="22"/>
  <c r="W17" i="22"/>
  <c r="W31" i="22"/>
  <c r="W58" i="22"/>
  <c r="W25" i="22"/>
  <c r="W38" i="22"/>
  <c r="W32" i="22"/>
  <c r="W59" i="22"/>
  <c r="W51" i="22"/>
  <c r="W26" i="22"/>
  <c r="W27" i="22"/>
  <c r="N8" i="62"/>
  <c r="W9" i="62"/>
  <c r="W13" i="62"/>
  <c r="W10" i="62"/>
  <c r="W12" i="62"/>
  <c r="W17" i="62"/>
  <c r="W18" i="62"/>
  <c r="W31" i="62"/>
  <c r="W59" i="62"/>
  <c r="W51" i="62"/>
  <c r="W26" i="62"/>
  <c r="W32" i="62"/>
  <c r="W46" i="62"/>
  <c r="W47" i="62"/>
  <c r="W50" i="62"/>
  <c r="W27" i="62"/>
  <c r="W37" i="62"/>
  <c r="W33" i="62"/>
  <c r="W11" i="62"/>
  <c r="W57" i="62"/>
  <c r="W58" i="62"/>
  <c r="W25" i="62"/>
  <c r="W38" i="62"/>
  <c r="N8" i="51"/>
  <c r="W9" i="51"/>
  <c r="W13" i="51"/>
  <c r="W10" i="51"/>
  <c r="W12" i="51"/>
  <c r="W17" i="51"/>
  <c r="W18" i="51"/>
  <c r="W33" i="51"/>
  <c r="W37" i="51"/>
  <c r="W32" i="51"/>
  <c r="W57" i="51"/>
  <c r="W47" i="51"/>
  <c r="W25" i="51"/>
  <c r="W38" i="51"/>
  <c r="W11" i="51"/>
  <c r="W51" i="51"/>
  <c r="W27" i="51"/>
  <c r="W46" i="51"/>
  <c r="W50" i="51"/>
  <c r="W26" i="51"/>
  <c r="W59" i="51"/>
  <c r="W31" i="51"/>
  <c r="W58" i="51"/>
  <c r="U9" i="48"/>
  <c r="U31" i="48"/>
  <c r="U10" i="48"/>
  <c r="U25" i="48"/>
  <c r="U11" i="48"/>
  <c r="U17" i="48"/>
  <c r="U13" i="48"/>
  <c r="U32" i="48"/>
  <c r="U33" i="48"/>
  <c r="U37" i="48"/>
  <c r="U27" i="48"/>
  <c r="U47" i="48"/>
  <c r="U50" i="48"/>
  <c r="U51" i="48"/>
  <c r="U12" i="48"/>
  <c r="U46" i="48"/>
  <c r="U26" i="48"/>
  <c r="U38" i="48"/>
  <c r="U18" i="48"/>
  <c r="U59" i="48"/>
  <c r="U58" i="48"/>
  <c r="U57" i="48"/>
  <c r="M11" i="6"/>
  <c r="L41" i="6"/>
  <c r="N22" i="6"/>
  <c r="C14" i="6"/>
  <c r="C66" i="6"/>
  <c r="M10" i="6"/>
  <c r="N48" i="5"/>
  <c r="M21" i="1"/>
  <c r="D30" i="2"/>
  <c r="N28" i="2"/>
  <c r="N8" i="48"/>
  <c r="W32" i="48"/>
  <c r="W46" i="48"/>
  <c r="W47" i="48"/>
  <c r="W50" i="48"/>
  <c r="W37" i="48"/>
  <c r="W33" i="48"/>
  <c r="W9" i="48"/>
  <c r="W13" i="48"/>
  <c r="W10" i="48"/>
  <c r="W12" i="48"/>
  <c r="W17" i="48"/>
  <c r="W18" i="48"/>
  <c r="W27" i="48"/>
  <c r="W11" i="48"/>
  <c r="W58" i="48"/>
  <c r="W31" i="48"/>
  <c r="W57" i="48"/>
  <c r="W26" i="48"/>
  <c r="W25" i="48"/>
  <c r="W38" i="48"/>
  <c r="W51" i="48"/>
  <c r="W59" i="48"/>
  <c r="M8" i="45"/>
  <c r="V57" i="45"/>
  <c r="V9" i="45"/>
  <c r="V13" i="45"/>
  <c r="V10" i="45"/>
  <c r="V12" i="45"/>
  <c r="V17" i="45"/>
  <c r="V18" i="45"/>
  <c r="V11" i="45"/>
  <c r="V26" i="45"/>
  <c r="V32" i="45"/>
  <c r="V31" i="45"/>
  <c r="V38" i="45"/>
  <c r="V33" i="45"/>
  <c r="V27" i="45"/>
  <c r="V59" i="45"/>
  <c r="V46" i="45"/>
  <c r="V25" i="45"/>
  <c r="V37" i="45"/>
  <c r="V47" i="45"/>
  <c r="V51" i="45"/>
  <c r="V58" i="45"/>
  <c r="V50" i="45"/>
  <c r="AO18" i="38"/>
  <c r="AO46" i="38"/>
  <c r="AO13" i="38"/>
  <c r="AO33" i="38"/>
  <c r="AO12" i="38"/>
  <c r="AO47" i="38"/>
  <c r="AO57" i="38"/>
  <c r="AO9" i="38"/>
  <c r="AO32" i="38"/>
  <c r="AO10" i="38"/>
  <c r="AO17" i="38"/>
  <c r="AO11" i="38"/>
  <c r="AO31" i="38"/>
  <c r="AO51" i="38"/>
  <c r="AO26" i="38"/>
  <c r="AO27" i="38"/>
  <c r="AO59" i="38"/>
  <c r="AO37" i="38"/>
  <c r="AO50" i="38"/>
  <c r="AO58" i="38"/>
  <c r="AO25" i="38"/>
  <c r="AO38" i="38"/>
  <c r="M8" i="42"/>
  <c r="V9" i="42"/>
  <c r="V13" i="42"/>
  <c r="V10" i="42"/>
  <c r="V12" i="42"/>
  <c r="V17" i="42"/>
  <c r="V18" i="42"/>
  <c r="V32" i="42"/>
  <c r="V33" i="42"/>
  <c r="V31" i="42"/>
  <c r="V38" i="42"/>
  <c r="V27" i="42"/>
  <c r="V50" i="42"/>
  <c r="V51" i="42"/>
  <c r="V47" i="42"/>
  <c r="V11" i="42"/>
  <c r="V58" i="42"/>
  <c r="V26" i="42"/>
  <c r="V59" i="42"/>
  <c r="V46" i="42"/>
  <c r="V57" i="42"/>
  <c r="V25" i="42"/>
  <c r="V37" i="42"/>
  <c r="AN46" i="38"/>
  <c r="AN13" i="38"/>
  <c r="AN33" i="38"/>
  <c r="AN12" i="38"/>
  <c r="AN47" i="38"/>
  <c r="AN57" i="38"/>
  <c r="AN18" i="38"/>
  <c r="AN32" i="38"/>
  <c r="AN51" i="38"/>
  <c r="AN11" i="38"/>
  <c r="AN25" i="38"/>
  <c r="AN37" i="38"/>
  <c r="AN10" i="38"/>
  <c r="AN9" i="38"/>
  <c r="AN17" i="38"/>
  <c r="AN31" i="38"/>
  <c r="AN38" i="38"/>
  <c r="AN27" i="38"/>
  <c r="AN50" i="38"/>
  <c r="AN59" i="38"/>
  <c r="AN58" i="38"/>
  <c r="AN26" i="38"/>
  <c r="AN46" i="32"/>
  <c r="AN13" i="32"/>
  <c r="AN33" i="32"/>
  <c r="AN12" i="32"/>
  <c r="AN47" i="32"/>
  <c r="AN11" i="32"/>
  <c r="AN57" i="32"/>
  <c r="AN18" i="32"/>
  <c r="AN10" i="32"/>
  <c r="AN26" i="32"/>
  <c r="AN59" i="32"/>
  <c r="AN31" i="32"/>
  <c r="AN38" i="32"/>
  <c r="AN17" i="32"/>
  <c r="AN58" i="32"/>
  <c r="AN32" i="32"/>
  <c r="AN51" i="32"/>
  <c r="AN50" i="32"/>
  <c r="AN27" i="32"/>
  <c r="AN25" i="32"/>
  <c r="AN37" i="32"/>
  <c r="AN9" i="32"/>
  <c r="U25" i="62"/>
  <c r="U10" i="62"/>
  <c r="U9" i="62"/>
  <c r="U11" i="62"/>
  <c r="U46" i="62"/>
  <c r="U32" i="62"/>
  <c r="U31" i="62"/>
  <c r="U26" i="62"/>
  <c r="U33" i="62"/>
  <c r="U18" i="62"/>
  <c r="U38" i="62"/>
  <c r="U50" i="62"/>
  <c r="U12" i="62"/>
  <c r="U17" i="62"/>
  <c r="U13" i="62"/>
  <c r="U37" i="62"/>
  <c r="U27" i="62"/>
  <c r="U51" i="62"/>
  <c r="U47" i="62"/>
  <c r="U58" i="62"/>
  <c r="U57" i="62"/>
  <c r="U59" i="62"/>
  <c r="E6" i="4"/>
  <c r="U8" i="9"/>
  <c r="AM8" i="33"/>
  <c r="AM8" i="39"/>
  <c r="U8" i="49"/>
  <c r="W8" i="26"/>
  <c r="V8" i="43"/>
  <c r="W8" i="60"/>
  <c r="BM8" i="33"/>
  <c r="U8" i="52"/>
  <c r="U8" i="66"/>
  <c r="V8" i="26"/>
  <c r="W8" i="43"/>
  <c r="W8" i="49"/>
  <c r="AO8" i="39"/>
  <c r="V8" i="52"/>
  <c r="AN8" i="33"/>
  <c r="AN8" i="36"/>
  <c r="AN8" i="39"/>
  <c r="AO8" i="33"/>
  <c r="AO8" i="36"/>
  <c r="V8" i="9"/>
  <c r="W8" i="69"/>
  <c r="BM8" i="36"/>
  <c r="BM8" i="39"/>
  <c r="V8" i="23"/>
  <c r="V8" i="29"/>
  <c r="W8" i="63"/>
  <c r="BN8" i="39"/>
  <c r="V8" i="63"/>
  <c r="W8" i="9"/>
  <c r="W8" i="46"/>
  <c r="W8" i="52"/>
  <c r="W8" i="57"/>
  <c r="W8" i="29"/>
  <c r="U8" i="26"/>
  <c r="AM8" i="36"/>
  <c r="V8" i="66"/>
  <c r="BN8" i="33"/>
  <c r="V8" i="57"/>
  <c r="W8" i="66"/>
  <c r="W8" i="23"/>
  <c r="U8" i="46"/>
  <c r="U8" i="60"/>
  <c r="V8" i="46"/>
  <c r="BN8" i="36"/>
  <c r="V8" i="69"/>
  <c r="U8" i="29"/>
  <c r="BL8" i="36"/>
  <c r="BL8" i="33"/>
  <c r="BL8" i="39"/>
  <c r="U8" i="43"/>
  <c r="U8" i="57"/>
  <c r="U8" i="69"/>
  <c r="U8" i="63"/>
  <c r="U8" i="23"/>
  <c r="V8" i="49"/>
  <c r="V8" i="60"/>
  <c r="J11" i="6"/>
  <c r="D57" i="6"/>
  <c r="N55" i="6"/>
  <c r="N32" i="3"/>
  <c r="M18" i="6"/>
  <c r="M9" i="6"/>
  <c r="D14" i="6"/>
  <c r="D66" i="6"/>
  <c r="N10" i="6"/>
  <c r="M27" i="6"/>
  <c r="N20" i="6"/>
  <c r="M8" i="65"/>
  <c r="V9" i="65"/>
  <c r="V13" i="65"/>
  <c r="V10" i="65"/>
  <c r="V12" i="65"/>
  <c r="V17" i="65"/>
  <c r="V18" i="65"/>
  <c r="V27" i="65"/>
  <c r="V33" i="65"/>
  <c r="V46" i="65"/>
  <c r="V47" i="65"/>
  <c r="V25" i="65"/>
  <c r="V37" i="65"/>
  <c r="V58" i="65"/>
  <c r="V59" i="65"/>
  <c r="V50" i="65"/>
  <c r="V11" i="65"/>
  <c r="V26" i="65"/>
  <c r="V32" i="65"/>
  <c r="V57" i="65"/>
  <c r="V51" i="65"/>
  <c r="V31" i="65"/>
  <c r="V38" i="65"/>
  <c r="M8" i="22"/>
  <c r="V9" i="22"/>
  <c r="V10" i="22"/>
  <c r="V11" i="22"/>
  <c r="V57" i="22"/>
  <c r="V32" i="22"/>
  <c r="V17" i="22"/>
  <c r="V13" i="22"/>
  <c r="V33" i="22"/>
  <c r="V12" i="22"/>
  <c r="V47" i="22"/>
  <c r="V50" i="22"/>
  <c r="V27" i="22"/>
  <c r="V18" i="22"/>
  <c r="V51" i="22"/>
  <c r="V25" i="22"/>
  <c r="V37" i="22"/>
  <c r="V46" i="22"/>
  <c r="V26" i="22"/>
  <c r="V31" i="22"/>
  <c r="V38" i="22"/>
  <c r="V58" i="22"/>
  <c r="V59" i="22"/>
  <c r="M8" i="62"/>
  <c r="V9" i="62"/>
  <c r="V13" i="62"/>
  <c r="V10" i="62"/>
  <c r="V12" i="62"/>
  <c r="V17" i="62"/>
  <c r="V18" i="62"/>
  <c r="V51" i="62"/>
  <c r="V25" i="62"/>
  <c r="V37" i="62"/>
  <c r="V59" i="62"/>
  <c r="V33" i="62"/>
  <c r="V11" i="62"/>
  <c r="V57" i="62"/>
  <c r="V31" i="62"/>
  <c r="V38" i="62"/>
  <c r="V27" i="62"/>
  <c r="V58" i="62"/>
  <c r="V26" i="62"/>
  <c r="V46" i="62"/>
  <c r="V32" i="62"/>
  <c r="V47" i="62"/>
  <c r="V50" i="62"/>
  <c r="BL31" i="38"/>
  <c r="BL25" i="38"/>
  <c r="BL27" i="38"/>
  <c r="BL47" i="38"/>
  <c r="BL51" i="38"/>
  <c r="BL11" i="38"/>
  <c r="BL46" i="38"/>
  <c r="BL10" i="38"/>
  <c r="BL32" i="38"/>
  <c r="BL9" i="38"/>
  <c r="BL26" i="38"/>
  <c r="BL33" i="38"/>
  <c r="BL18" i="38"/>
  <c r="BL38" i="38"/>
  <c r="BL50" i="38"/>
  <c r="BL17" i="38"/>
  <c r="BL12" i="38"/>
  <c r="BL13" i="38"/>
  <c r="BL37" i="38"/>
  <c r="BL58" i="38"/>
  <c r="BL59" i="38"/>
  <c r="BL57" i="38"/>
  <c r="BL9" i="32"/>
  <c r="BL31" i="32"/>
  <c r="BL12" i="32"/>
  <c r="BL18" i="32"/>
  <c r="BL32" i="32"/>
  <c r="BL38" i="32"/>
  <c r="BL10" i="32"/>
  <c r="BL17" i="32"/>
  <c r="BL33" i="32"/>
  <c r="BL13" i="32"/>
  <c r="BL50" i="32"/>
  <c r="BL37" i="32"/>
  <c r="BL27" i="32"/>
  <c r="BL47" i="32"/>
  <c r="BL51" i="32"/>
  <c r="BL25" i="32"/>
  <c r="BL46" i="32"/>
  <c r="BL26" i="32"/>
  <c r="BL11" i="32"/>
  <c r="BL58" i="32"/>
  <c r="BL57" i="32"/>
  <c r="BL59" i="32"/>
  <c r="U31" i="22"/>
  <c r="U25" i="22"/>
  <c r="U10" i="22"/>
  <c r="U27" i="22"/>
  <c r="U32" i="22"/>
  <c r="U47" i="22"/>
  <c r="U51" i="22"/>
  <c r="U12" i="22"/>
  <c r="U33" i="22"/>
  <c r="U46" i="22"/>
  <c r="U9" i="22"/>
  <c r="U50" i="22"/>
  <c r="U26" i="22"/>
  <c r="U18" i="22"/>
  <c r="U38" i="22"/>
  <c r="U17" i="22"/>
  <c r="U13" i="22"/>
  <c r="U37" i="22"/>
  <c r="U11" i="22"/>
  <c r="U59" i="22"/>
  <c r="U58" i="22"/>
  <c r="U57" i="22"/>
  <c r="U9" i="28"/>
  <c r="U31" i="28"/>
  <c r="U10" i="28"/>
  <c r="U25" i="28"/>
  <c r="U13" i="28"/>
  <c r="U37" i="28"/>
  <c r="U27" i="28"/>
  <c r="U47" i="28"/>
  <c r="U51" i="28"/>
  <c r="U11" i="28"/>
  <c r="U46" i="28"/>
  <c r="U32" i="28"/>
  <c r="U12" i="28"/>
  <c r="U26" i="28"/>
  <c r="U33" i="28"/>
  <c r="U18" i="28"/>
  <c r="U38" i="28"/>
  <c r="U50" i="28"/>
  <c r="U17" i="28"/>
  <c r="U58" i="28"/>
  <c r="U57" i="28"/>
  <c r="U59" i="28"/>
  <c r="I57" i="6"/>
  <c r="N56" i="6"/>
  <c r="N12" i="6"/>
  <c r="BD8" i="32"/>
  <c r="BM18" i="32"/>
  <c r="BM46" i="32"/>
  <c r="BM13" i="32"/>
  <c r="BM33" i="32"/>
  <c r="BM12" i="32"/>
  <c r="BM47" i="32"/>
  <c r="BM11" i="32"/>
  <c r="BM9" i="32"/>
  <c r="BM32" i="32"/>
  <c r="BM10" i="32"/>
  <c r="BM17" i="32"/>
  <c r="BM50" i="32"/>
  <c r="BM57" i="32"/>
  <c r="BM26" i="32"/>
  <c r="BM59" i="32"/>
  <c r="BM27" i="32"/>
  <c r="BM25" i="32"/>
  <c r="BM37" i="32"/>
  <c r="BM51" i="32"/>
  <c r="BM31" i="32"/>
  <c r="BM38" i="32"/>
  <c r="BM58" i="32"/>
  <c r="U31" i="65"/>
  <c r="U25" i="65"/>
  <c r="U27" i="65"/>
  <c r="U47" i="65"/>
  <c r="U51" i="65"/>
  <c r="U46" i="65"/>
  <c r="U11" i="65"/>
  <c r="U26" i="65"/>
  <c r="U32" i="65"/>
  <c r="U10" i="65"/>
  <c r="U9" i="65"/>
  <c r="U18" i="65"/>
  <c r="U33" i="65"/>
  <c r="U38" i="65"/>
  <c r="U17" i="65"/>
  <c r="U50" i="65"/>
  <c r="U12" i="65"/>
  <c r="U13" i="65"/>
  <c r="U37" i="65"/>
  <c r="U57" i="65"/>
  <c r="U58" i="65"/>
  <c r="U59" i="65"/>
  <c r="U9" i="51"/>
  <c r="U31" i="51"/>
  <c r="U18" i="51"/>
  <c r="U38" i="51"/>
  <c r="U17" i="51"/>
  <c r="U11" i="51"/>
  <c r="U13" i="51"/>
  <c r="U10" i="51"/>
  <c r="U32" i="51"/>
  <c r="U37" i="51"/>
  <c r="U27" i="51"/>
  <c r="U33" i="51"/>
  <c r="U47" i="51"/>
  <c r="U51" i="51"/>
  <c r="U46" i="51"/>
  <c r="U50" i="51"/>
  <c r="U25" i="51"/>
  <c r="U12" i="51"/>
  <c r="U26" i="51"/>
  <c r="U59" i="51"/>
  <c r="U58" i="51"/>
  <c r="U57" i="51"/>
  <c r="U25" i="59"/>
  <c r="U10" i="59"/>
  <c r="U9" i="59"/>
  <c r="U31" i="59"/>
  <c r="U33" i="59"/>
  <c r="U26" i="59"/>
  <c r="U50" i="59"/>
  <c r="U12" i="59"/>
  <c r="U18" i="59"/>
  <c r="U38" i="59"/>
  <c r="U17" i="59"/>
  <c r="U13" i="59"/>
  <c r="U37" i="59"/>
  <c r="U11" i="59"/>
  <c r="U27" i="59"/>
  <c r="U47" i="59"/>
  <c r="U51" i="59"/>
  <c r="U46" i="59"/>
  <c r="U32" i="59"/>
  <c r="U57" i="59"/>
  <c r="U59" i="59"/>
  <c r="U58" i="59"/>
  <c r="U9" i="45"/>
  <c r="U31" i="45"/>
  <c r="U10" i="45"/>
  <c r="U25" i="45"/>
  <c r="U13" i="45"/>
  <c r="U33" i="45"/>
  <c r="U37" i="45"/>
  <c r="U50" i="45"/>
  <c r="U12" i="45"/>
  <c r="U27" i="45"/>
  <c r="U47" i="45"/>
  <c r="U51" i="45"/>
  <c r="U46" i="45"/>
  <c r="U26" i="45"/>
  <c r="U11" i="45"/>
  <c r="U18" i="45"/>
  <c r="U38" i="45"/>
  <c r="U17" i="45"/>
  <c r="U32" i="45"/>
  <c r="U57" i="45"/>
  <c r="U59" i="45"/>
  <c r="U58" i="45"/>
  <c r="BL25" i="35"/>
  <c r="BL10" i="35"/>
  <c r="BL9" i="35"/>
  <c r="BL31" i="35"/>
  <c r="BL26" i="35"/>
  <c r="BL18" i="35"/>
  <c r="BL38" i="35"/>
  <c r="BL12" i="35"/>
  <c r="BL17" i="35"/>
  <c r="BL11" i="35"/>
  <c r="BL13" i="35"/>
  <c r="BL32" i="35"/>
  <c r="BL37" i="35"/>
  <c r="BL27" i="35"/>
  <c r="BL33" i="35"/>
  <c r="BL47" i="35"/>
  <c r="BL51" i="35"/>
  <c r="BL50" i="35"/>
  <c r="BL46" i="35"/>
  <c r="BL59" i="35"/>
  <c r="BL58" i="35"/>
  <c r="BL57" i="35"/>
  <c r="AN11" i="35"/>
  <c r="AN9" i="35"/>
  <c r="AN33" i="35"/>
  <c r="AN10" i="35"/>
  <c r="AN17" i="35"/>
  <c r="AN50" i="35"/>
  <c r="AN18" i="35"/>
  <c r="AN46" i="35"/>
  <c r="AN47" i="35"/>
  <c r="AN57" i="35"/>
  <c r="AN58" i="35"/>
  <c r="AN31" i="35"/>
  <c r="AN38" i="35"/>
  <c r="AN13" i="35"/>
  <c r="AN32" i="35"/>
  <c r="AN25" i="35"/>
  <c r="AN37" i="35"/>
  <c r="AN59" i="35"/>
  <c r="AN27" i="35"/>
  <c r="AN51" i="35"/>
  <c r="AN26" i="35"/>
  <c r="AN12" i="35"/>
  <c r="N18" i="6"/>
  <c r="H14" i="6"/>
  <c r="L60" i="6"/>
  <c r="M48" i="5"/>
  <c r="N27" i="6"/>
  <c r="W33" i="8"/>
  <c r="W46" i="8"/>
  <c r="W17" i="8"/>
  <c r="W47" i="8"/>
  <c r="W18" i="8"/>
  <c r="W11" i="8"/>
  <c r="W50" i="8"/>
  <c r="W13" i="8"/>
  <c r="W12" i="8"/>
  <c r="W9" i="8"/>
  <c r="W32" i="8"/>
  <c r="W10" i="8"/>
  <c r="W31" i="8"/>
  <c r="W26" i="8"/>
  <c r="W37" i="8"/>
  <c r="W27" i="8"/>
  <c r="W59" i="8"/>
  <c r="W51" i="8"/>
  <c r="W58" i="8"/>
  <c r="W57" i="8"/>
  <c r="W25" i="8"/>
  <c r="W38" i="8"/>
  <c r="AM9" i="32"/>
  <c r="AM31" i="32"/>
  <c r="AM10" i="32"/>
  <c r="AM25" i="32"/>
  <c r="AM17" i="32"/>
  <c r="AM50" i="32"/>
  <c r="AM13" i="32"/>
  <c r="AM37" i="32"/>
  <c r="AM27" i="32"/>
  <c r="AM47" i="32"/>
  <c r="AM51" i="32"/>
  <c r="AM46" i="32"/>
  <c r="AM11" i="32"/>
  <c r="AM26" i="32"/>
  <c r="AM32" i="32"/>
  <c r="AM33" i="32"/>
  <c r="AM38" i="32"/>
  <c r="AM18" i="32"/>
  <c r="AM12" i="32"/>
  <c r="AM59" i="32"/>
  <c r="AM57" i="32"/>
  <c r="AM58" i="32"/>
  <c r="U25" i="8"/>
  <c r="U10" i="8"/>
  <c r="U9" i="8"/>
  <c r="U31" i="8"/>
  <c r="U46" i="8"/>
  <c r="U50" i="8"/>
  <c r="U26" i="8"/>
  <c r="U18" i="8"/>
  <c r="U38" i="8"/>
  <c r="U17" i="8"/>
  <c r="U11" i="8"/>
  <c r="U13" i="8"/>
  <c r="U32" i="8"/>
  <c r="U37" i="8"/>
  <c r="U51" i="8"/>
  <c r="U12" i="8"/>
  <c r="U47" i="8"/>
  <c r="U27" i="8"/>
  <c r="U33" i="8"/>
  <c r="U57" i="8"/>
  <c r="U59" i="8"/>
  <c r="U58" i="8"/>
  <c r="AM25" i="35"/>
  <c r="AM10" i="35"/>
  <c r="AM9" i="35"/>
  <c r="AM31" i="35"/>
  <c r="AM26" i="35"/>
  <c r="AM18" i="35"/>
  <c r="AM38" i="35"/>
  <c r="AM11" i="35"/>
  <c r="AM12" i="35"/>
  <c r="AM17" i="35"/>
  <c r="AM13" i="35"/>
  <c r="AM32" i="35"/>
  <c r="AM33" i="35"/>
  <c r="AM37" i="35"/>
  <c r="AM27" i="35"/>
  <c r="AM47" i="35"/>
  <c r="AM50" i="35"/>
  <c r="AM51" i="35"/>
  <c r="AM46" i="35"/>
  <c r="AM57" i="35"/>
  <c r="AM59" i="35"/>
  <c r="AM58" i="35"/>
  <c r="U9" i="25"/>
  <c r="U10" i="25"/>
  <c r="U31" i="25"/>
  <c r="U25" i="25"/>
  <c r="U37" i="25"/>
  <c r="U11" i="25"/>
  <c r="U27" i="25"/>
  <c r="U47" i="25"/>
  <c r="U51" i="25"/>
  <c r="U32" i="25"/>
  <c r="U46" i="25"/>
  <c r="U12" i="25"/>
  <c r="U33" i="25"/>
  <c r="U26" i="25"/>
  <c r="U50" i="25"/>
  <c r="U18" i="25"/>
  <c r="U38" i="25"/>
  <c r="U17" i="25"/>
  <c r="U13" i="25"/>
  <c r="U57" i="25"/>
  <c r="U59" i="25"/>
  <c r="U58" i="25"/>
  <c r="M8" i="51"/>
  <c r="V50" i="51"/>
  <c r="V11" i="51"/>
  <c r="V10" i="51"/>
  <c r="V51" i="51"/>
  <c r="V12" i="51"/>
  <c r="V26" i="51"/>
  <c r="V9" i="51"/>
  <c r="V17" i="51"/>
  <c r="V33" i="51"/>
  <c r="V27" i="51"/>
  <c r="V13" i="51"/>
  <c r="V18" i="51"/>
  <c r="V57" i="51"/>
  <c r="V25" i="51"/>
  <c r="V37" i="51"/>
  <c r="V58" i="51"/>
  <c r="V47" i="51"/>
  <c r="V59" i="51"/>
  <c r="V32" i="51"/>
  <c r="V31" i="51"/>
  <c r="V38" i="51"/>
  <c r="V46" i="51"/>
  <c r="N8" i="56"/>
  <c r="W9" i="56"/>
  <c r="W13" i="56"/>
  <c r="W10" i="56"/>
  <c r="W12" i="56"/>
  <c r="W17" i="56"/>
  <c r="W18" i="56"/>
  <c r="W46" i="56"/>
  <c r="W47" i="56"/>
  <c r="W50" i="56"/>
  <c r="W11" i="56"/>
  <c r="W26" i="56"/>
  <c r="W58" i="56"/>
  <c r="W25" i="56"/>
  <c r="W38" i="56"/>
  <c r="W57" i="56"/>
  <c r="W27" i="56"/>
  <c r="W59" i="56"/>
  <c r="W32" i="56"/>
  <c r="W51" i="56"/>
  <c r="W33" i="56"/>
  <c r="W31" i="56"/>
  <c r="W37" i="56"/>
  <c r="L42" i="6"/>
  <c r="M17" i="6"/>
  <c r="AM25" i="38"/>
  <c r="AM10" i="38"/>
  <c r="AM9" i="38"/>
  <c r="AM32" i="38"/>
  <c r="AM46" i="38"/>
  <c r="AM31" i="38"/>
  <c r="AM33" i="38"/>
  <c r="AM26" i="38"/>
  <c r="AM50" i="38"/>
  <c r="AM18" i="38"/>
  <c r="AM38" i="38"/>
  <c r="AM17" i="38"/>
  <c r="AM12" i="38"/>
  <c r="AM13" i="38"/>
  <c r="AM37" i="38"/>
  <c r="AM51" i="38"/>
  <c r="AM47" i="38"/>
  <c r="AM27" i="38"/>
  <c r="AM11" i="38"/>
  <c r="AM58" i="38"/>
  <c r="AM57" i="38"/>
  <c r="AM59" i="38"/>
  <c r="U25" i="56"/>
  <c r="U10" i="56"/>
  <c r="U9" i="56"/>
  <c r="U31" i="56"/>
  <c r="U12" i="56"/>
  <c r="U26" i="56"/>
  <c r="U18" i="56"/>
  <c r="U38" i="56"/>
  <c r="U17" i="56"/>
  <c r="U13" i="56"/>
  <c r="U11" i="56"/>
  <c r="U37" i="56"/>
  <c r="U27" i="56"/>
  <c r="U32" i="56"/>
  <c r="U47" i="56"/>
  <c r="U51" i="56"/>
  <c r="U33" i="56"/>
  <c r="U46" i="56"/>
  <c r="U50" i="56"/>
  <c r="U58" i="56"/>
  <c r="U59" i="56"/>
  <c r="U57" i="56"/>
  <c r="U9" i="42"/>
  <c r="U10" i="42"/>
  <c r="U31" i="42"/>
  <c r="U25" i="42"/>
  <c r="U12" i="42"/>
  <c r="U37" i="42"/>
  <c r="U27" i="42"/>
  <c r="U47" i="42"/>
  <c r="U51" i="42"/>
  <c r="U46" i="42"/>
  <c r="U11" i="42"/>
  <c r="U26" i="42"/>
  <c r="U18" i="42"/>
  <c r="U32" i="42"/>
  <c r="U38" i="42"/>
  <c r="U17" i="42"/>
  <c r="U33" i="42"/>
  <c r="U50" i="42"/>
  <c r="U13" i="42"/>
  <c r="U59" i="42"/>
  <c r="U58" i="42"/>
  <c r="U57" i="42"/>
  <c r="M8" i="68"/>
  <c r="V13" i="68"/>
  <c r="V33" i="68"/>
  <c r="V31" i="68"/>
  <c r="V38" i="68"/>
  <c r="V51" i="68"/>
  <c r="V27" i="68"/>
  <c r="V9" i="68"/>
  <c r="V17" i="68"/>
  <c r="V11" i="68"/>
  <c r="V18" i="68"/>
  <c r="V47" i="68"/>
  <c r="V12" i="68"/>
  <c r="V32" i="68"/>
  <c r="V57" i="68"/>
  <c r="V10" i="68"/>
  <c r="V50" i="68"/>
  <c r="V26" i="68"/>
  <c r="V59" i="68"/>
  <c r="V25" i="68"/>
  <c r="V37" i="68"/>
  <c r="V58" i="68"/>
  <c r="V46" i="68"/>
  <c r="M8" i="56"/>
  <c r="V57" i="56"/>
  <c r="V58" i="56"/>
  <c r="V9" i="56"/>
  <c r="V10" i="56"/>
  <c r="V17" i="56"/>
  <c r="V31" i="56"/>
  <c r="V38" i="56"/>
  <c r="V33" i="56"/>
  <c r="V13" i="56"/>
  <c r="V12" i="56"/>
  <c r="V18" i="56"/>
  <c r="V46" i="56"/>
  <c r="V47" i="56"/>
  <c r="V50" i="56"/>
  <c r="V11" i="56"/>
  <c r="V25" i="56"/>
  <c r="V37" i="56"/>
  <c r="V59" i="56"/>
  <c r="V32" i="56"/>
  <c r="V27" i="56"/>
  <c r="V51" i="56"/>
  <c r="V26" i="56"/>
  <c r="V50" i="8"/>
  <c r="V17" i="8"/>
  <c r="V18" i="8"/>
  <c r="V11" i="8"/>
  <c r="V13" i="8"/>
  <c r="V12" i="8"/>
  <c r="V57" i="8"/>
  <c r="V46" i="8"/>
  <c r="V33" i="8"/>
  <c r="V47" i="8"/>
  <c r="V32" i="8"/>
  <c r="V10" i="8"/>
  <c r="V25" i="8"/>
  <c r="V37" i="8"/>
  <c r="V9" i="8"/>
  <c r="V51" i="8"/>
  <c r="V31" i="8"/>
  <c r="V38" i="8"/>
  <c r="V27" i="8"/>
  <c r="V58" i="8"/>
  <c r="V26" i="8"/>
  <c r="V59" i="8"/>
  <c r="M8" i="25"/>
  <c r="V13" i="25"/>
  <c r="V32" i="25"/>
  <c r="V12" i="25"/>
  <c r="V9" i="25"/>
  <c r="V33" i="25"/>
  <c r="V10" i="25"/>
  <c r="V57" i="25"/>
  <c r="V17" i="25"/>
  <c r="V11" i="25"/>
  <c r="V47" i="25"/>
  <c r="V18" i="25"/>
  <c r="V50" i="25"/>
  <c r="V31" i="25"/>
  <c r="V38" i="25"/>
  <c r="V27" i="25"/>
  <c r="V46" i="25"/>
  <c r="V58" i="25"/>
  <c r="V51" i="25"/>
  <c r="V26" i="25"/>
  <c r="V59" i="25"/>
  <c r="V25" i="25"/>
  <c r="V37" i="25"/>
  <c r="N17" i="6"/>
  <c r="M22" i="6"/>
  <c r="N8" i="7"/>
  <c r="C23" i="6"/>
  <c r="M23" i="6" s="1"/>
  <c r="C67" i="6"/>
  <c r="M19" i="6"/>
  <c r="N21" i="6"/>
  <c r="M13" i="6"/>
  <c r="N11" i="6"/>
  <c r="C17" i="5"/>
  <c r="M14" i="5"/>
  <c r="M20" i="6"/>
  <c r="H57" i="6"/>
  <c r="H23" i="6"/>
  <c r="J20" i="6"/>
  <c r="U9" i="68"/>
  <c r="U10" i="68"/>
  <c r="U31" i="68"/>
  <c r="U25" i="68"/>
  <c r="U12" i="68"/>
  <c r="U37" i="68"/>
  <c r="U27" i="68"/>
  <c r="U47" i="68"/>
  <c r="U51" i="68"/>
  <c r="U46" i="68"/>
  <c r="U11" i="68"/>
  <c r="U26" i="68"/>
  <c r="U18" i="68"/>
  <c r="U32" i="68"/>
  <c r="U38" i="68"/>
  <c r="U17" i="68"/>
  <c r="U33" i="68"/>
  <c r="U50" i="68"/>
  <c r="U13" i="68"/>
  <c r="U59" i="68"/>
  <c r="U58" i="68"/>
  <c r="U57" i="68"/>
  <c r="N8" i="25"/>
  <c r="W18" i="25"/>
  <c r="W46" i="25"/>
  <c r="W13" i="25"/>
  <c r="W32" i="25"/>
  <c r="W12" i="25"/>
  <c r="W47" i="25"/>
  <c r="W50" i="25"/>
  <c r="W9" i="25"/>
  <c r="W33" i="25"/>
  <c r="W10" i="25"/>
  <c r="W37" i="25"/>
  <c r="W57" i="25"/>
  <c r="W17" i="25"/>
  <c r="W11" i="25"/>
  <c r="W31" i="25"/>
  <c r="W26" i="25"/>
  <c r="W51" i="25"/>
  <c r="W27" i="25"/>
  <c r="W59" i="25"/>
  <c r="W25" i="25"/>
  <c r="W38" i="25"/>
  <c r="W58" i="25"/>
  <c r="M8" i="59"/>
  <c r="V25" i="59"/>
  <c r="V37" i="59"/>
  <c r="V33" i="59"/>
  <c r="V46" i="59"/>
  <c r="V47" i="59"/>
  <c r="V50" i="59"/>
  <c r="V11" i="59"/>
  <c r="V26" i="59"/>
  <c r="V58" i="59"/>
  <c r="V51" i="59"/>
  <c r="V27" i="59"/>
  <c r="V59" i="59"/>
  <c r="V13" i="59"/>
  <c r="V12" i="59"/>
  <c r="V18" i="59"/>
  <c r="V32" i="59"/>
  <c r="V9" i="59"/>
  <c r="V57" i="59"/>
  <c r="V10" i="59"/>
  <c r="V17" i="59"/>
  <c r="V31" i="59"/>
  <c r="V38" i="59"/>
  <c r="AO47" i="35"/>
  <c r="AO57" i="35"/>
  <c r="AO11" i="35"/>
  <c r="AO9" i="35"/>
  <c r="AO33" i="35"/>
  <c r="AO10" i="35"/>
  <c r="AO17" i="35"/>
  <c r="AO37" i="35"/>
  <c r="AO50" i="35"/>
  <c r="AO46" i="35"/>
  <c r="AO13" i="35"/>
  <c r="AO32" i="35"/>
  <c r="AO12" i="35"/>
  <c r="AO26" i="35"/>
  <c r="AO25" i="35"/>
  <c r="AO38" i="35"/>
  <c r="AO58" i="35"/>
  <c r="AO27" i="35"/>
  <c r="AO51" i="35"/>
  <c r="AO31" i="35"/>
  <c r="AO59" i="35"/>
  <c r="AO18" i="35"/>
  <c r="N8" i="28"/>
  <c r="W46" i="28"/>
  <c r="W17" i="28"/>
  <c r="W47" i="28"/>
  <c r="W18" i="28"/>
  <c r="W11" i="28"/>
  <c r="W50" i="28"/>
  <c r="W13" i="28"/>
  <c r="W12" i="28"/>
  <c r="W37" i="28"/>
  <c r="W57" i="28"/>
  <c r="W33" i="28"/>
  <c r="W51" i="28"/>
  <c r="W9" i="28"/>
  <c r="W32" i="28"/>
  <c r="W25" i="28"/>
  <c r="W38" i="28"/>
  <c r="W10" i="28"/>
  <c r="W27" i="28"/>
  <c r="W58" i="28"/>
  <c r="W26" i="28"/>
  <c r="W59" i="28"/>
  <c r="W31" i="28"/>
  <c r="BE8" i="32"/>
  <c r="BN9" i="32"/>
  <c r="BN32" i="32"/>
  <c r="BN10" i="32"/>
  <c r="BN17" i="32"/>
  <c r="BN50" i="32"/>
  <c r="BN57" i="32"/>
  <c r="BN37" i="32"/>
  <c r="BN18" i="32"/>
  <c r="BN46" i="32"/>
  <c r="BN13" i="32"/>
  <c r="BN33" i="32"/>
  <c r="BN12" i="32"/>
  <c r="BN11" i="32"/>
  <c r="BN47" i="32"/>
  <c r="BN25" i="32"/>
  <c r="BN38" i="32"/>
  <c r="BN51" i="32"/>
  <c r="BN27" i="32"/>
  <c r="BN59" i="32"/>
  <c r="BN58" i="32"/>
  <c r="BN26" i="32"/>
  <c r="BN31" i="32"/>
  <c r="BD8" i="38"/>
  <c r="BM18" i="38"/>
  <c r="BM46" i="38"/>
  <c r="BM13" i="38"/>
  <c r="BM33" i="38"/>
  <c r="BM12" i="38"/>
  <c r="BM47" i="38"/>
  <c r="BM9" i="38"/>
  <c r="BM32" i="38"/>
  <c r="BM10" i="38"/>
  <c r="BM17" i="38"/>
  <c r="BM11" i="38"/>
  <c r="BM50" i="38"/>
  <c r="BM27" i="38"/>
  <c r="BM51" i="38"/>
  <c r="BM58" i="38"/>
  <c r="BM57" i="38"/>
  <c r="BM25" i="38"/>
  <c r="BM37" i="38"/>
  <c r="BM26" i="38"/>
  <c r="BM59" i="38"/>
  <c r="BM31" i="38"/>
  <c r="BM38" i="38"/>
  <c r="I23" i="6"/>
  <c r="M12" i="6"/>
  <c r="D17" i="5"/>
  <c r="N14" i="5"/>
  <c r="B61" i="6"/>
  <c r="L61" i="6" s="1"/>
  <c r="L59" i="6"/>
  <c r="N21" i="1"/>
  <c r="N13" i="6"/>
  <c r="M8" i="7"/>
  <c r="C57" i="6"/>
  <c r="M55" i="6"/>
  <c r="C30" i="2"/>
  <c r="M28" i="2"/>
  <c r="M8" i="48"/>
  <c r="V32" i="48"/>
  <c r="V46" i="48"/>
  <c r="V47" i="48"/>
  <c r="V50" i="48"/>
  <c r="V33" i="48"/>
  <c r="V11" i="48"/>
  <c r="V57" i="48"/>
  <c r="V12" i="48"/>
  <c r="V26" i="48"/>
  <c r="V59" i="48"/>
  <c r="V51" i="48"/>
  <c r="V31" i="48"/>
  <c r="V38" i="48"/>
  <c r="V13" i="48"/>
  <c r="V18" i="48"/>
  <c r="V10" i="48"/>
  <c r="V27" i="48"/>
  <c r="V9" i="48"/>
  <c r="V17" i="48"/>
  <c r="V58" i="48"/>
  <c r="V25" i="48"/>
  <c r="V37" i="48"/>
  <c r="N8" i="68"/>
  <c r="W50" i="68"/>
  <c r="W10" i="68"/>
  <c r="W13" i="68"/>
  <c r="W33" i="68"/>
  <c r="W37" i="68"/>
  <c r="W51" i="68"/>
  <c r="W31" i="68"/>
  <c r="W58" i="68"/>
  <c r="W46" i="68"/>
  <c r="W26" i="68"/>
  <c r="W11" i="68"/>
  <c r="W18" i="68"/>
  <c r="W47" i="68"/>
  <c r="W27" i="68"/>
  <c r="W59" i="68"/>
  <c r="W12" i="68"/>
  <c r="W32" i="68"/>
  <c r="W57" i="68"/>
  <c r="W9" i="68"/>
  <c r="W25" i="68"/>
  <c r="W38" i="68"/>
  <c r="W17" i="68"/>
  <c r="N8" i="59"/>
  <c r="W13" i="59"/>
  <c r="W12" i="59"/>
  <c r="W18" i="59"/>
  <c r="W32" i="59"/>
  <c r="W26" i="59"/>
  <c r="W33" i="59"/>
  <c r="W46" i="59"/>
  <c r="W47" i="59"/>
  <c r="W50" i="59"/>
  <c r="W25" i="59"/>
  <c r="W38" i="59"/>
  <c r="W9" i="59"/>
  <c r="W10" i="59"/>
  <c r="W17" i="59"/>
  <c r="W37" i="59"/>
  <c r="W57" i="59"/>
  <c r="W51" i="59"/>
  <c r="W31" i="59"/>
  <c r="W11" i="59"/>
  <c r="W27" i="59"/>
  <c r="W58" i="59"/>
  <c r="W59" i="59"/>
  <c r="N8" i="45"/>
  <c r="W33" i="45"/>
  <c r="W46" i="45"/>
  <c r="W11" i="45"/>
  <c r="W37" i="45"/>
  <c r="W57" i="45"/>
  <c r="W9" i="45"/>
  <c r="W13" i="45"/>
  <c r="W10" i="45"/>
  <c r="W12" i="45"/>
  <c r="W17" i="45"/>
  <c r="W18" i="45"/>
  <c r="W32" i="45"/>
  <c r="W47" i="45"/>
  <c r="W51" i="45"/>
  <c r="W59" i="45"/>
  <c r="W50" i="45"/>
  <c r="W25" i="45"/>
  <c r="W38" i="45"/>
  <c r="W58" i="45"/>
  <c r="W27" i="45"/>
  <c r="W31" i="45"/>
  <c r="W26" i="45"/>
  <c r="BE8" i="38"/>
  <c r="BN9" i="38"/>
  <c r="BN32" i="38"/>
  <c r="BN10" i="38"/>
  <c r="BN17" i="38"/>
  <c r="BN11" i="38"/>
  <c r="BN50" i="38"/>
  <c r="BN57" i="38"/>
  <c r="BN18" i="38"/>
  <c r="BN46" i="38"/>
  <c r="BN13" i="38"/>
  <c r="BN33" i="38"/>
  <c r="BN12" i="38"/>
  <c r="BN37" i="38"/>
  <c r="BN31" i="38"/>
  <c r="BN25" i="38"/>
  <c r="BN38" i="38"/>
  <c r="BN47" i="38"/>
  <c r="BN27" i="38"/>
  <c r="BN26" i="38"/>
  <c r="BN59" i="38"/>
  <c r="BN51" i="38"/>
  <c r="BN58" i="38"/>
  <c r="N8" i="42"/>
  <c r="W37" i="42"/>
  <c r="W9" i="42"/>
  <c r="W13" i="42"/>
  <c r="W10" i="42"/>
  <c r="W12" i="42"/>
  <c r="W17" i="42"/>
  <c r="W18" i="42"/>
  <c r="W32" i="42"/>
  <c r="W33" i="42"/>
  <c r="W46" i="42"/>
  <c r="W47" i="42"/>
  <c r="W50" i="42"/>
  <c r="W11" i="42"/>
  <c r="W31" i="42"/>
  <c r="W59" i="42"/>
  <c r="W57" i="42"/>
  <c r="W26" i="42"/>
  <c r="W51" i="42"/>
  <c r="W27" i="42"/>
  <c r="W58" i="42"/>
  <c r="W25" i="42"/>
  <c r="W38" i="42"/>
  <c r="BE8" i="35"/>
  <c r="BN13" i="35"/>
  <c r="BN32" i="35"/>
  <c r="BN12" i="35"/>
  <c r="BN47" i="35"/>
  <c r="BN11" i="35"/>
  <c r="BN9" i="35"/>
  <c r="BN33" i="35"/>
  <c r="BN10" i="35"/>
  <c r="BN17" i="35"/>
  <c r="BN37" i="35"/>
  <c r="BN50" i="35"/>
  <c r="BN57" i="35"/>
  <c r="BN18" i="35"/>
  <c r="BN26" i="35"/>
  <c r="BN25" i="35"/>
  <c r="BN38" i="35"/>
  <c r="BN58" i="35"/>
  <c r="BN46" i="35"/>
  <c r="BN51" i="35"/>
  <c r="BN31" i="35"/>
  <c r="BN59" i="35"/>
  <c r="BN27" i="35"/>
  <c r="D23" i="6"/>
  <c r="N23" i="6" s="1"/>
  <c r="D67" i="6"/>
  <c r="N19" i="6"/>
  <c r="M56" i="6"/>
  <c r="N9" i="6"/>
  <c r="I14" i="6"/>
  <c r="M21" i="6"/>
  <c r="M32" i="3"/>
  <c r="H28" i="6"/>
  <c r="I14" i="7" l="1"/>
  <c r="I30" i="6"/>
  <c r="H14" i="7"/>
  <c r="BE47" i="35"/>
  <c r="BE12" i="38"/>
  <c r="N9" i="59"/>
  <c r="I19" i="68"/>
  <c r="N18" i="68"/>
  <c r="D19" i="5"/>
  <c r="N17" i="5"/>
  <c r="BD12" i="38"/>
  <c r="BE11" i="32"/>
  <c r="N9" i="28"/>
  <c r="N11" i="28"/>
  <c r="M13" i="59"/>
  <c r="M47" i="59"/>
  <c r="N12" i="25"/>
  <c r="C19" i="5"/>
  <c r="M17" i="5"/>
  <c r="N25" i="7"/>
  <c r="M8" i="8"/>
  <c r="M13" i="51"/>
  <c r="H30" i="7"/>
  <c r="H30" i="6"/>
  <c r="N13" i="7"/>
  <c r="L42" i="7"/>
  <c r="C8" i="35"/>
  <c r="M8" i="35" s="1"/>
  <c r="AE8" i="35"/>
  <c r="BD9" i="32"/>
  <c r="N12" i="7"/>
  <c r="M11" i="22"/>
  <c r="H21" i="7"/>
  <c r="N9" i="7"/>
  <c r="U9" i="23"/>
  <c r="U17" i="23"/>
  <c r="U22" i="23"/>
  <c r="U40" i="23"/>
  <c r="U13" i="23"/>
  <c r="U21" i="23"/>
  <c r="U12" i="23"/>
  <c r="U20" i="23"/>
  <c r="U34" i="23"/>
  <c r="U11" i="23"/>
  <c r="U19" i="23"/>
  <c r="U18" i="23"/>
  <c r="U26" i="23"/>
  <c r="U10" i="23"/>
  <c r="U46" i="23"/>
  <c r="U59" i="23"/>
  <c r="U36" i="23"/>
  <c r="U41" i="23"/>
  <c r="U56" i="23"/>
  <c r="U42" i="23"/>
  <c r="U55" i="23"/>
  <c r="U35" i="23"/>
  <c r="U27" i="23"/>
  <c r="U60" i="23"/>
  <c r="U47" i="23"/>
  <c r="U68" i="23"/>
  <c r="U66" i="23"/>
  <c r="U67" i="23"/>
  <c r="U11" i="29"/>
  <c r="U18" i="29"/>
  <c r="U9" i="29"/>
  <c r="U17" i="29"/>
  <c r="U22" i="29"/>
  <c r="U10" i="29"/>
  <c r="U40" i="29"/>
  <c r="U13" i="29"/>
  <c r="U21" i="29"/>
  <c r="U12" i="29"/>
  <c r="U34" i="29"/>
  <c r="U20" i="29"/>
  <c r="U35" i="29"/>
  <c r="U42" i="29"/>
  <c r="U27" i="29"/>
  <c r="U47" i="29"/>
  <c r="U60" i="29"/>
  <c r="U26" i="29"/>
  <c r="U46" i="29"/>
  <c r="U59" i="29"/>
  <c r="U36" i="29"/>
  <c r="U56" i="29"/>
  <c r="U55" i="29"/>
  <c r="U41" i="29"/>
  <c r="U19" i="29"/>
  <c r="U68" i="29"/>
  <c r="U66" i="29"/>
  <c r="U67" i="29"/>
  <c r="M8" i="57"/>
  <c r="V13" i="57"/>
  <c r="V12" i="57"/>
  <c r="V11" i="57"/>
  <c r="V40" i="57"/>
  <c r="V68" i="57"/>
  <c r="V22" i="57"/>
  <c r="V21" i="57"/>
  <c r="V42" i="57"/>
  <c r="V36" i="57"/>
  <c r="V27" i="57"/>
  <c r="V59" i="57"/>
  <c r="V9" i="57"/>
  <c r="V10" i="57"/>
  <c r="V26" i="57"/>
  <c r="V60" i="57"/>
  <c r="V18" i="57"/>
  <c r="V19" i="57"/>
  <c r="V55" i="57"/>
  <c r="V56" i="57"/>
  <c r="V66" i="57"/>
  <c r="V41" i="57"/>
  <c r="V35" i="57"/>
  <c r="V20" i="57"/>
  <c r="V46" i="57"/>
  <c r="V34" i="57"/>
  <c r="V47" i="57"/>
  <c r="V17" i="57"/>
  <c r="V67" i="57"/>
  <c r="N8" i="46"/>
  <c r="W17" i="46"/>
  <c r="W18" i="46"/>
  <c r="W22" i="46"/>
  <c r="W19" i="46"/>
  <c r="W21" i="46"/>
  <c r="W41" i="46"/>
  <c r="W26" i="46"/>
  <c r="W27" i="46"/>
  <c r="W42" i="46"/>
  <c r="W9" i="46"/>
  <c r="W13" i="46"/>
  <c r="W10" i="46"/>
  <c r="W12" i="46"/>
  <c r="W55" i="46"/>
  <c r="W56" i="46"/>
  <c r="W66" i="46"/>
  <c r="W20" i="46"/>
  <c r="W60" i="46"/>
  <c r="W35" i="46"/>
  <c r="W34" i="46"/>
  <c r="W67" i="46"/>
  <c r="W11" i="46"/>
  <c r="W68" i="46"/>
  <c r="W59" i="46"/>
  <c r="W40" i="46"/>
  <c r="W47" i="46"/>
  <c r="W36" i="46"/>
  <c r="W46" i="46"/>
  <c r="BD8" i="36"/>
  <c r="BM20" i="36"/>
  <c r="BM55" i="36"/>
  <c r="BM9" i="36"/>
  <c r="BM13" i="36"/>
  <c r="BM41" i="36"/>
  <c r="BM10" i="36"/>
  <c r="BM12" i="36"/>
  <c r="BM27" i="36"/>
  <c r="BM56" i="36"/>
  <c r="BM17" i="36"/>
  <c r="BM18" i="36"/>
  <c r="BM22" i="36"/>
  <c r="BM42" i="36"/>
  <c r="BM19" i="36"/>
  <c r="BM21" i="36"/>
  <c r="BM26" i="36"/>
  <c r="BM11" i="36"/>
  <c r="BM35" i="36"/>
  <c r="BM40" i="36"/>
  <c r="BM36" i="36"/>
  <c r="BM68" i="36"/>
  <c r="BM34" i="36"/>
  <c r="BM46" i="36"/>
  <c r="BM66" i="36"/>
  <c r="BM47" i="36"/>
  <c r="BM59" i="36"/>
  <c r="BM67" i="36"/>
  <c r="BM60" i="36"/>
  <c r="M8" i="52"/>
  <c r="V41" i="52"/>
  <c r="V55" i="52"/>
  <c r="V56" i="52"/>
  <c r="V20" i="52"/>
  <c r="V66" i="52"/>
  <c r="V42" i="52"/>
  <c r="V11" i="52"/>
  <c r="V36" i="52"/>
  <c r="V13" i="52"/>
  <c r="V12" i="52"/>
  <c r="V17" i="52"/>
  <c r="V22" i="52"/>
  <c r="V21" i="52"/>
  <c r="V34" i="52"/>
  <c r="V46" i="52"/>
  <c r="V67" i="52"/>
  <c r="V26" i="52"/>
  <c r="V47" i="52"/>
  <c r="V9" i="52"/>
  <c r="V10" i="52"/>
  <c r="V18" i="52"/>
  <c r="V19" i="52"/>
  <c r="V27" i="52"/>
  <c r="V35" i="52"/>
  <c r="V59" i="52"/>
  <c r="V40" i="52"/>
  <c r="V68" i="52"/>
  <c r="V60" i="52"/>
  <c r="N8" i="60"/>
  <c r="W9" i="60"/>
  <c r="W10" i="60"/>
  <c r="W55" i="60"/>
  <c r="W56" i="60"/>
  <c r="W66" i="60"/>
  <c r="W60" i="60"/>
  <c r="W18" i="60"/>
  <c r="W19" i="60"/>
  <c r="W46" i="60"/>
  <c r="W20" i="60"/>
  <c r="W68" i="60"/>
  <c r="W13" i="60"/>
  <c r="W12" i="60"/>
  <c r="W27" i="60"/>
  <c r="W41" i="60"/>
  <c r="W17" i="60"/>
  <c r="W22" i="60"/>
  <c r="W21" i="60"/>
  <c r="W35" i="60"/>
  <c r="W26" i="60"/>
  <c r="W42" i="60"/>
  <c r="W59" i="60"/>
  <c r="W34" i="60"/>
  <c r="W11" i="60"/>
  <c r="W36" i="60"/>
  <c r="W67" i="60"/>
  <c r="W47" i="60"/>
  <c r="W40" i="60"/>
  <c r="H17" i="32"/>
  <c r="M47" i="42"/>
  <c r="H19" i="42"/>
  <c r="M18" i="42"/>
  <c r="N11" i="48"/>
  <c r="N28" i="7"/>
  <c r="D8" i="32"/>
  <c r="N8" i="32" s="1"/>
  <c r="AF8" i="32"/>
  <c r="AY19" i="35"/>
  <c r="BD18" i="35"/>
  <c r="BE12" i="35"/>
  <c r="N47" i="42"/>
  <c r="N13" i="42"/>
  <c r="I19" i="45"/>
  <c r="N18" i="45"/>
  <c r="N11" i="45"/>
  <c r="N11" i="59"/>
  <c r="I19" i="59"/>
  <c r="N18" i="59"/>
  <c r="N9" i="68"/>
  <c r="N11" i="68"/>
  <c r="N13" i="68"/>
  <c r="M47" i="48"/>
  <c r="N51" i="7"/>
  <c r="BE12" i="32"/>
  <c r="I19" i="28"/>
  <c r="N18" i="28"/>
  <c r="M20" i="7"/>
  <c r="M47" i="56"/>
  <c r="M18" i="7"/>
  <c r="N11" i="56"/>
  <c r="N13" i="56"/>
  <c r="M11" i="51"/>
  <c r="M27" i="7"/>
  <c r="H8" i="35"/>
  <c r="BD11" i="32"/>
  <c r="C30" i="7"/>
  <c r="M30" i="7" s="1"/>
  <c r="C63" i="7"/>
  <c r="M26" i="7"/>
  <c r="M13" i="62"/>
  <c r="M47" i="22"/>
  <c r="M47" i="65"/>
  <c r="M13" i="65"/>
  <c r="C21" i="7"/>
  <c r="M21" i="7" s="1"/>
  <c r="C62" i="7"/>
  <c r="M17" i="7"/>
  <c r="U40" i="63"/>
  <c r="U13" i="63"/>
  <c r="U21" i="63"/>
  <c r="U12" i="63"/>
  <c r="U34" i="63"/>
  <c r="U19" i="63"/>
  <c r="U20" i="63"/>
  <c r="U10" i="63"/>
  <c r="U11" i="63"/>
  <c r="U18" i="63"/>
  <c r="U17" i="63"/>
  <c r="U46" i="63"/>
  <c r="U59" i="63"/>
  <c r="U36" i="63"/>
  <c r="U56" i="63"/>
  <c r="U55" i="63"/>
  <c r="U9" i="63"/>
  <c r="U41" i="63"/>
  <c r="U35" i="63"/>
  <c r="U42" i="63"/>
  <c r="U22" i="63"/>
  <c r="U27" i="63"/>
  <c r="U47" i="63"/>
  <c r="U60" i="63"/>
  <c r="U26" i="63"/>
  <c r="U67" i="63"/>
  <c r="U68" i="63"/>
  <c r="U66" i="63"/>
  <c r="M8" i="69"/>
  <c r="V66" i="69"/>
  <c r="V9" i="69"/>
  <c r="V17" i="69"/>
  <c r="V22" i="69"/>
  <c r="V42" i="69"/>
  <c r="V60" i="69"/>
  <c r="V47" i="69"/>
  <c r="V10" i="69"/>
  <c r="V40" i="69"/>
  <c r="V68" i="69"/>
  <c r="V19" i="69"/>
  <c r="V12" i="69"/>
  <c r="V20" i="69"/>
  <c r="V27" i="69"/>
  <c r="V56" i="69"/>
  <c r="V36" i="69"/>
  <c r="V13" i="69"/>
  <c r="V21" i="69"/>
  <c r="V41" i="69"/>
  <c r="V59" i="69"/>
  <c r="V34" i="69"/>
  <c r="V46" i="69"/>
  <c r="V11" i="69"/>
  <c r="V67" i="69"/>
  <c r="V18" i="69"/>
  <c r="V26" i="69"/>
  <c r="V55" i="69"/>
  <c r="V35" i="69"/>
  <c r="BE8" i="33"/>
  <c r="BN17" i="33"/>
  <c r="BN18" i="33"/>
  <c r="BN22" i="33"/>
  <c r="BN42" i="33"/>
  <c r="BN19" i="33"/>
  <c r="BN21" i="33"/>
  <c r="BN27" i="33"/>
  <c r="BN56" i="33"/>
  <c r="BN20" i="33"/>
  <c r="BN66" i="33"/>
  <c r="BN13" i="33"/>
  <c r="BN60" i="33"/>
  <c r="BN12" i="33"/>
  <c r="BN40" i="33"/>
  <c r="BN47" i="33"/>
  <c r="BN26" i="33"/>
  <c r="BN59" i="33"/>
  <c r="BN34" i="33"/>
  <c r="BN9" i="33"/>
  <c r="BN36" i="33"/>
  <c r="BN10" i="33"/>
  <c r="BN55" i="33"/>
  <c r="BN67" i="33"/>
  <c r="BN11" i="33"/>
  <c r="BN46" i="33"/>
  <c r="BN35" i="33"/>
  <c r="BN41" i="33"/>
  <c r="BN68" i="33"/>
  <c r="W17" i="9"/>
  <c r="W22" i="9"/>
  <c r="W19" i="9"/>
  <c r="W27" i="9"/>
  <c r="W20" i="9"/>
  <c r="W9" i="9"/>
  <c r="W41" i="9"/>
  <c r="W12" i="9"/>
  <c r="W26" i="9"/>
  <c r="W18" i="9"/>
  <c r="W42" i="9"/>
  <c r="W21" i="9"/>
  <c r="W55" i="9"/>
  <c r="W13" i="9"/>
  <c r="W10" i="9"/>
  <c r="W11" i="9"/>
  <c r="W66" i="9"/>
  <c r="W36" i="9"/>
  <c r="W56" i="9"/>
  <c r="W68" i="9"/>
  <c r="W46" i="9"/>
  <c r="W67" i="9"/>
  <c r="W59" i="9"/>
  <c r="W40" i="9"/>
  <c r="W47" i="9"/>
  <c r="W60" i="9"/>
  <c r="W35" i="9"/>
  <c r="W34" i="9"/>
  <c r="N8" i="69"/>
  <c r="W19" i="69"/>
  <c r="W13" i="69"/>
  <c r="W21" i="69"/>
  <c r="W41" i="69"/>
  <c r="W59" i="69"/>
  <c r="W35" i="69"/>
  <c r="W34" i="69"/>
  <c r="W9" i="69"/>
  <c r="W17" i="69"/>
  <c r="W22" i="69"/>
  <c r="W42" i="69"/>
  <c r="W60" i="69"/>
  <c r="W36" i="69"/>
  <c r="W11" i="69"/>
  <c r="W18" i="69"/>
  <c r="W26" i="69"/>
  <c r="W55" i="69"/>
  <c r="W46" i="69"/>
  <c r="W67" i="69"/>
  <c r="W12" i="69"/>
  <c r="W20" i="69"/>
  <c r="W27" i="69"/>
  <c r="W56" i="69"/>
  <c r="W40" i="69"/>
  <c r="W47" i="69"/>
  <c r="W10" i="69"/>
  <c r="W66" i="69"/>
  <c r="W68" i="69"/>
  <c r="AO17" i="39"/>
  <c r="AO18" i="39"/>
  <c r="AO22" i="39"/>
  <c r="AO42" i="39"/>
  <c r="AO19" i="39"/>
  <c r="AO21" i="39"/>
  <c r="AO27" i="39"/>
  <c r="AO11" i="39"/>
  <c r="AO56" i="39"/>
  <c r="AO9" i="39"/>
  <c r="AO13" i="39"/>
  <c r="AO41" i="39"/>
  <c r="AO10" i="39"/>
  <c r="AO12" i="39"/>
  <c r="AO26" i="39"/>
  <c r="AO55" i="39"/>
  <c r="AO66" i="39"/>
  <c r="AO36" i="39"/>
  <c r="AO60" i="39"/>
  <c r="AO67" i="39"/>
  <c r="AO20" i="39"/>
  <c r="AO46" i="39"/>
  <c r="AO40" i="39"/>
  <c r="AO47" i="39"/>
  <c r="AO59" i="39"/>
  <c r="AO35" i="39"/>
  <c r="AO68" i="39"/>
  <c r="AO34" i="39"/>
  <c r="M8" i="43"/>
  <c r="V9" i="43"/>
  <c r="V13" i="43"/>
  <c r="V10" i="43"/>
  <c r="V12" i="43"/>
  <c r="V26" i="43"/>
  <c r="V27" i="43"/>
  <c r="V20" i="43"/>
  <c r="V17" i="43"/>
  <c r="V18" i="43"/>
  <c r="V22" i="43"/>
  <c r="V19" i="43"/>
  <c r="V21" i="43"/>
  <c r="V55" i="43"/>
  <c r="V56" i="43"/>
  <c r="V66" i="43"/>
  <c r="V11" i="43"/>
  <c r="V47" i="43"/>
  <c r="V40" i="43"/>
  <c r="V68" i="43"/>
  <c r="V41" i="43"/>
  <c r="V60" i="43"/>
  <c r="V36" i="43"/>
  <c r="V42" i="43"/>
  <c r="V34" i="43"/>
  <c r="V46" i="43"/>
  <c r="V67" i="43"/>
  <c r="V59" i="43"/>
  <c r="V35" i="43"/>
  <c r="M12" i="45"/>
  <c r="N11" i="22"/>
  <c r="I8" i="32"/>
  <c r="M9" i="28"/>
  <c r="BD47" i="35"/>
  <c r="M9" i="7"/>
  <c r="N9" i="42"/>
  <c r="BE13" i="38"/>
  <c r="N12" i="59"/>
  <c r="M9" i="48"/>
  <c r="M51" i="7"/>
  <c r="BD11" i="38"/>
  <c r="BD13" i="38"/>
  <c r="N47" i="28"/>
  <c r="N13" i="25"/>
  <c r="M9" i="25"/>
  <c r="M12" i="68"/>
  <c r="N9" i="56"/>
  <c r="M47" i="51"/>
  <c r="BD47" i="32"/>
  <c r="C52" i="7"/>
  <c r="M50" i="7"/>
  <c r="N27" i="7"/>
  <c r="M9" i="62"/>
  <c r="M12" i="22"/>
  <c r="M9" i="22"/>
  <c r="M9" i="65"/>
  <c r="M29" i="7"/>
  <c r="U18" i="69"/>
  <c r="U20" i="69"/>
  <c r="U10" i="69"/>
  <c r="U9" i="69"/>
  <c r="U11" i="69"/>
  <c r="U17" i="69"/>
  <c r="U22" i="69"/>
  <c r="U40" i="69"/>
  <c r="U13" i="69"/>
  <c r="U21" i="69"/>
  <c r="U12" i="69"/>
  <c r="U34" i="69"/>
  <c r="U19" i="69"/>
  <c r="U27" i="69"/>
  <c r="U41" i="69"/>
  <c r="U47" i="69"/>
  <c r="U60" i="69"/>
  <c r="U26" i="69"/>
  <c r="U42" i="69"/>
  <c r="U46" i="69"/>
  <c r="U59" i="69"/>
  <c r="U36" i="69"/>
  <c r="U56" i="69"/>
  <c r="U55" i="69"/>
  <c r="U35" i="69"/>
  <c r="U66" i="69"/>
  <c r="U67" i="69"/>
  <c r="U68" i="69"/>
  <c r="BE8" i="36"/>
  <c r="BN66" i="36"/>
  <c r="BN17" i="36"/>
  <c r="BN18" i="36"/>
  <c r="BN22" i="36"/>
  <c r="BN42" i="36"/>
  <c r="BN19" i="36"/>
  <c r="BN21" i="36"/>
  <c r="BN26" i="36"/>
  <c r="BN55" i="36"/>
  <c r="BN20" i="36"/>
  <c r="BN11" i="36"/>
  <c r="BN13" i="36"/>
  <c r="BN59" i="36"/>
  <c r="BN46" i="36"/>
  <c r="BN68" i="36"/>
  <c r="BN12" i="36"/>
  <c r="BN41" i="36"/>
  <c r="BN67" i="36"/>
  <c r="BN60" i="36"/>
  <c r="BN35" i="36"/>
  <c r="BN9" i="36"/>
  <c r="BN27" i="36"/>
  <c r="BN34" i="36"/>
  <c r="BN10" i="36"/>
  <c r="BN56" i="36"/>
  <c r="BN36" i="36"/>
  <c r="BN40" i="36"/>
  <c r="BN47" i="36"/>
  <c r="M8" i="66"/>
  <c r="V17" i="66"/>
  <c r="V18" i="66"/>
  <c r="V22" i="66"/>
  <c r="V19" i="66"/>
  <c r="V21" i="66"/>
  <c r="V26" i="66"/>
  <c r="V27" i="66"/>
  <c r="V11" i="66"/>
  <c r="V47" i="66"/>
  <c r="V13" i="66"/>
  <c r="V12" i="66"/>
  <c r="V68" i="66"/>
  <c r="V60" i="66"/>
  <c r="V35" i="66"/>
  <c r="V36" i="66"/>
  <c r="V9" i="66"/>
  <c r="V10" i="66"/>
  <c r="V42" i="66"/>
  <c r="V59" i="66"/>
  <c r="V34" i="66"/>
  <c r="V46" i="66"/>
  <c r="V67" i="66"/>
  <c r="V66" i="66"/>
  <c r="V55" i="66"/>
  <c r="V56" i="66"/>
  <c r="V41" i="66"/>
  <c r="V40" i="66"/>
  <c r="V20" i="66"/>
  <c r="M8" i="63"/>
  <c r="V59" i="63"/>
  <c r="V42" i="63"/>
  <c r="V55" i="63"/>
  <c r="V56" i="63"/>
  <c r="V66" i="63"/>
  <c r="V35" i="63"/>
  <c r="V9" i="63"/>
  <c r="V10" i="63"/>
  <c r="V60" i="63"/>
  <c r="V40" i="63"/>
  <c r="V11" i="63"/>
  <c r="V27" i="63"/>
  <c r="V34" i="63"/>
  <c r="V13" i="63"/>
  <c r="V12" i="63"/>
  <c r="V68" i="63"/>
  <c r="V17" i="63"/>
  <c r="V22" i="63"/>
  <c r="V21" i="63"/>
  <c r="V26" i="63"/>
  <c r="V41" i="63"/>
  <c r="V20" i="63"/>
  <c r="V47" i="63"/>
  <c r="V18" i="63"/>
  <c r="V46" i="63"/>
  <c r="V19" i="63"/>
  <c r="V36" i="63"/>
  <c r="V67" i="63"/>
  <c r="V20" i="9"/>
  <c r="V9" i="9"/>
  <c r="V41" i="9"/>
  <c r="V12" i="9"/>
  <c r="V26" i="9"/>
  <c r="V55" i="9"/>
  <c r="V18" i="9"/>
  <c r="V42" i="9"/>
  <c r="V21" i="9"/>
  <c r="V56" i="9"/>
  <c r="V66" i="9"/>
  <c r="V17" i="9"/>
  <c r="V22" i="9"/>
  <c r="V19" i="9"/>
  <c r="V27" i="9"/>
  <c r="V35" i="9"/>
  <c r="V40" i="9"/>
  <c r="V68" i="9"/>
  <c r="V13" i="9"/>
  <c r="V11" i="9"/>
  <c r="V60" i="9"/>
  <c r="V34" i="9"/>
  <c r="V46" i="9"/>
  <c r="V10" i="9"/>
  <c r="V47" i="9"/>
  <c r="V36" i="9"/>
  <c r="V59" i="9"/>
  <c r="V67" i="9"/>
  <c r="N8" i="49"/>
  <c r="W42" i="49"/>
  <c r="W9" i="49"/>
  <c r="W13" i="49"/>
  <c r="W10" i="49"/>
  <c r="W12" i="49"/>
  <c r="W11" i="49"/>
  <c r="W17" i="49"/>
  <c r="W18" i="49"/>
  <c r="W22" i="49"/>
  <c r="W19" i="49"/>
  <c r="W21" i="49"/>
  <c r="W26" i="49"/>
  <c r="W27" i="49"/>
  <c r="W41" i="49"/>
  <c r="W20" i="49"/>
  <c r="W55" i="49"/>
  <c r="W66" i="49"/>
  <c r="W40" i="49"/>
  <c r="W47" i="49"/>
  <c r="W59" i="49"/>
  <c r="W35" i="49"/>
  <c r="W56" i="49"/>
  <c r="W60" i="49"/>
  <c r="W36" i="49"/>
  <c r="W46" i="49"/>
  <c r="W67" i="49"/>
  <c r="W34" i="49"/>
  <c r="W68" i="49"/>
  <c r="N8" i="26"/>
  <c r="W13" i="26"/>
  <c r="W10" i="26"/>
  <c r="W20" i="26"/>
  <c r="W17" i="26"/>
  <c r="W22" i="26"/>
  <c r="W19" i="26"/>
  <c r="W55" i="26"/>
  <c r="W56" i="26"/>
  <c r="W66" i="26"/>
  <c r="W18" i="26"/>
  <c r="W42" i="26"/>
  <c r="W21" i="26"/>
  <c r="W26" i="26"/>
  <c r="W11" i="26"/>
  <c r="W41" i="26"/>
  <c r="W35" i="26"/>
  <c r="W34" i="26"/>
  <c r="W36" i="26"/>
  <c r="W46" i="26"/>
  <c r="W9" i="26"/>
  <c r="W27" i="26"/>
  <c r="W40" i="26"/>
  <c r="W47" i="26"/>
  <c r="W59" i="26"/>
  <c r="W60" i="26"/>
  <c r="W67" i="26"/>
  <c r="W12" i="26"/>
  <c r="W68" i="26"/>
  <c r="M12" i="42"/>
  <c r="I19" i="48"/>
  <c r="N18" i="48"/>
  <c r="N11" i="51"/>
  <c r="I19" i="51"/>
  <c r="N18" i="51"/>
  <c r="I19" i="62"/>
  <c r="N18" i="62"/>
  <c r="N9" i="65"/>
  <c r="I19" i="65"/>
  <c r="N18" i="65"/>
  <c r="BE13" i="35"/>
  <c r="BE47" i="38"/>
  <c r="BE9" i="38"/>
  <c r="N12" i="45"/>
  <c r="N13" i="59"/>
  <c r="N18" i="7"/>
  <c r="BE13" i="32"/>
  <c r="H19" i="25"/>
  <c r="M18" i="25"/>
  <c r="M12" i="25"/>
  <c r="H19" i="56"/>
  <c r="M18" i="56"/>
  <c r="M9" i="56"/>
  <c r="M47" i="68"/>
  <c r="N29" i="7"/>
  <c r="N47" i="56"/>
  <c r="N8" i="8"/>
  <c r="M13" i="7"/>
  <c r="H17" i="35"/>
  <c r="BD12" i="32"/>
  <c r="H52" i="7"/>
  <c r="M11" i="65"/>
  <c r="J27" i="7"/>
  <c r="U20" i="57"/>
  <c r="U10" i="57"/>
  <c r="U34" i="57"/>
  <c r="U11" i="57"/>
  <c r="U19" i="57"/>
  <c r="U18" i="57"/>
  <c r="U9" i="57"/>
  <c r="U17" i="57"/>
  <c r="U22" i="57"/>
  <c r="U40" i="57"/>
  <c r="U13" i="57"/>
  <c r="U21" i="57"/>
  <c r="U36" i="57"/>
  <c r="U41" i="57"/>
  <c r="U56" i="57"/>
  <c r="U42" i="57"/>
  <c r="U55" i="57"/>
  <c r="U35" i="57"/>
  <c r="U27" i="57"/>
  <c r="U47" i="57"/>
  <c r="U60" i="57"/>
  <c r="U26" i="57"/>
  <c r="U59" i="57"/>
  <c r="U46" i="57"/>
  <c r="U12" i="57"/>
  <c r="U68" i="57"/>
  <c r="U67" i="57"/>
  <c r="U66" i="57"/>
  <c r="M8" i="46"/>
  <c r="V41" i="46"/>
  <c r="V26" i="46"/>
  <c r="V27" i="46"/>
  <c r="V42" i="46"/>
  <c r="V17" i="46"/>
  <c r="V22" i="46"/>
  <c r="V21" i="46"/>
  <c r="V60" i="46"/>
  <c r="V34" i="46"/>
  <c r="V46" i="46"/>
  <c r="V56" i="46"/>
  <c r="V47" i="46"/>
  <c r="V18" i="46"/>
  <c r="V19" i="46"/>
  <c r="V35" i="46"/>
  <c r="V11" i="46"/>
  <c r="V40" i="46"/>
  <c r="V55" i="46"/>
  <c r="V66" i="46"/>
  <c r="V59" i="46"/>
  <c r="V36" i="46"/>
  <c r="V13" i="46"/>
  <c r="V12" i="46"/>
  <c r="V20" i="46"/>
  <c r="V68" i="46"/>
  <c r="V10" i="46"/>
  <c r="V67" i="46"/>
  <c r="V9" i="46"/>
  <c r="AM10" i="36"/>
  <c r="AM34" i="36"/>
  <c r="AM19" i="36"/>
  <c r="AM18" i="36"/>
  <c r="AM9" i="36"/>
  <c r="AM17" i="36"/>
  <c r="AM22" i="36"/>
  <c r="AM40" i="36"/>
  <c r="AM13" i="36"/>
  <c r="AM20" i="36"/>
  <c r="AM21" i="36"/>
  <c r="AM36" i="36"/>
  <c r="AM56" i="36"/>
  <c r="AM55" i="36"/>
  <c r="AM11" i="36"/>
  <c r="AM35" i="36"/>
  <c r="AM27" i="36"/>
  <c r="AM47" i="36"/>
  <c r="AM60" i="36"/>
  <c r="AM26" i="36"/>
  <c r="AM12" i="36"/>
  <c r="AM41" i="36"/>
  <c r="AM46" i="36"/>
  <c r="AM42" i="36"/>
  <c r="AM59" i="36"/>
  <c r="AM68" i="36"/>
  <c r="AM66" i="36"/>
  <c r="AM67" i="36"/>
  <c r="BE8" i="39"/>
  <c r="BN17" i="39"/>
  <c r="BN18" i="39"/>
  <c r="BN22" i="39"/>
  <c r="BN42" i="39"/>
  <c r="BN19" i="39"/>
  <c r="BN21" i="39"/>
  <c r="BN27" i="39"/>
  <c r="BN11" i="39"/>
  <c r="BN56" i="39"/>
  <c r="BN66" i="39"/>
  <c r="BN20" i="39"/>
  <c r="BN10" i="39"/>
  <c r="BN55" i="39"/>
  <c r="BN34" i="39"/>
  <c r="BN36" i="39"/>
  <c r="BN13" i="39"/>
  <c r="BN60" i="39"/>
  <c r="BN67" i="39"/>
  <c r="BN41" i="39"/>
  <c r="BN26" i="39"/>
  <c r="BN40" i="39"/>
  <c r="BN59" i="39"/>
  <c r="BN9" i="39"/>
  <c r="BN35" i="39"/>
  <c r="BN68" i="39"/>
  <c r="BN47" i="39"/>
  <c r="BN12" i="39"/>
  <c r="BN46" i="39"/>
  <c r="AO17" i="36"/>
  <c r="AO18" i="36"/>
  <c r="AO22" i="36"/>
  <c r="AO42" i="36"/>
  <c r="AO19" i="36"/>
  <c r="AO21" i="36"/>
  <c r="AO26" i="36"/>
  <c r="AO55" i="36"/>
  <c r="AO66" i="36"/>
  <c r="AO20" i="36"/>
  <c r="AO9" i="36"/>
  <c r="AO13" i="36"/>
  <c r="AO41" i="36"/>
  <c r="AO10" i="36"/>
  <c r="AO12" i="36"/>
  <c r="AO27" i="36"/>
  <c r="AO56" i="36"/>
  <c r="AO11" i="36"/>
  <c r="AO59" i="36"/>
  <c r="AO46" i="36"/>
  <c r="AO40" i="36"/>
  <c r="AO47" i="36"/>
  <c r="AO60" i="36"/>
  <c r="AO35" i="36"/>
  <c r="AO34" i="36"/>
  <c r="AO36" i="36"/>
  <c r="AO68" i="36"/>
  <c r="AO67" i="36"/>
  <c r="N8" i="43"/>
  <c r="W42" i="43"/>
  <c r="W9" i="43"/>
  <c r="W13" i="43"/>
  <c r="W10" i="43"/>
  <c r="W12" i="43"/>
  <c r="W26" i="43"/>
  <c r="W27" i="43"/>
  <c r="W20" i="43"/>
  <c r="W17" i="43"/>
  <c r="W18" i="43"/>
  <c r="W22" i="43"/>
  <c r="W19" i="43"/>
  <c r="W21" i="43"/>
  <c r="W41" i="43"/>
  <c r="W35" i="43"/>
  <c r="W56" i="43"/>
  <c r="W34" i="43"/>
  <c r="W36" i="43"/>
  <c r="W59" i="43"/>
  <c r="W46" i="43"/>
  <c r="W55" i="43"/>
  <c r="W66" i="43"/>
  <c r="W60" i="43"/>
  <c r="W40" i="43"/>
  <c r="W47" i="43"/>
  <c r="W67" i="43"/>
  <c r="W11" i="43"/>
  <c r="W68" i="43"/>
  <c r="U19" i="49"/>
  <c r="U18" i="49"/>
  <c r="U9" i="49"/>
  <c r="U17" i="49"/>
  <c r="U22" i="49"/>
  <c r="U40" i="49"/>
  <c r="U13" i="49"/>
  <c r="U20" i="49"/>
  <c r="U21" i="49"/>
  <c r="U10" i="49"/>
  <c r="U11" i="49"/>
  <c r="U12" i="49"/>
  <c r="U34" i="49"/>
  <c r="U35" i="49"/>
  <c r="U27" i="49"/>
  <c r="U47" i="49"/>
  <c r="U60" i="49"/>
  <c r="U26" i="49"/>
  <c r="U41" i="49"/>
  <c r="U42" i="49"/>
  <c r="U46" i="49"/>
  <c r="U59" i="49"/>
  <c r="U36" i="49"/>
  <c r="U56" i="49"/>
  <c r="U55" i="49"/>
  <c r="U66" i="49"/>
  <c r="U68" i="49"/>
  <c r="U67" i="49"/>
  <c r="I17" i="38"/>
  <c r="M47" i="45"/>
  <c r="M13" i="45"/>
  <c r="N47" i="48"/>
  <c r="M12" i="7"/>
  <c r="N47" i="62"/>
  <c r="M12" i="28"/>
  <c r="N12" i="65"/>
  <c r="N19" i="7"/>
  <c r="AZ19" i="38"/>
  <c r="BE18" i="38"/>
  <c r="N47" i="59"/>
  <c r="N12" i="68"/>
  <c r="M12" i="48"/>
  <c r="AY19" i="38"/>
  <c r="BD18" i="38"/>
  <c r="BE9" i="32"/>
  <c r="M9" i="59"/>
  <c r="I19" i="25"/>
  <c r="N18" i="25"/>
  <c r="M47" i="25"/>
  <c r="H19" i="8"/>
  <c r="M12" i="56"/>
  <c r="H19" i="68"/>
  <c r="M18" i="68"/>
  <c r="M9" i="51"/>
  <c r="M13" i="22"/>
  <c r="U18" i="43"/>
  <c r="U20" i="43"/>
  <c r="U10" i="43"/>
  <c r="U9" i="43"/>
  <c r="U11" i="43"/>
  <c r="U17" i="43"/>
  <c r="U22" i="43"/>
  <c r="U40" i="43"/>
  <c r="U13" i="43"/>
  <c r="U21" i="43"/>
  <c r="U12" i="43"/>
  <c r="U34" i="43"/>
  <c r="U19" i="43"/>
  <c r="U27" i="43"/>
  <c r="U41" i="43"/>
  <c r="U47" i="43"/>
  <c r="U60" i="43"/>
  <c r="U26" i="43"/>
  <c r="U42" i="43"/>
  <c r="U46" i="43"/>
  <c r="U59" i="43"/>
  <c r="U36" i="43"/>
  <c r="U56" i="43"/>
  <c r="U55" i="43"/>
  <c r="U35" i="43"/>
  <c r="U66" i="43"/>
  <c r="U68" i="43"/>
  <c r="U67" i="43"/>
  <c r="U12" i="60"/>
  <c r="U34" i="60"/>
  <c r="U20" i="60"/>
  <c r="U10" i="60"/>
  <c r="U19" i="60"/>
  <c r="U11" i="60"/>
  <c r="U18" i="60"/>
  <c r="U9" i="60"/>
  <c r="U17" i="60"/>
  <c r="U22" i="60"/>
  <c r="U13" i="60"/>
  <c r="U46" i="60"/>
  <c r="U59" i="60"/>
  <c r="U36" i="60"/>
  <c r="U56" i="60"/>
  <c r="U41" i="60"/>
  <c r="U55" i="60"/>
  <c r="U40" i="60"/>
  <c r="U42" i="60"/>
  <c r="U35" i="60"/>
  <c r="U21" i="60"/>
  <c r="U27" i="60"/>
  <c r="U47" i="60"/>
  <c r="U60" i="60"/>
  <c r="U26" i="60"/>
  <c r="U67" i="60"/>
  <c r="U66" i="60"/>
  <c r="U68" i="60"/>
  <c r="U18" i="26"/>
  <c r="U10" i="26"/>
  <c r="U9" i="26"/>
  <c r="U17" i="26"/>
  <c r="U22" i="26"/>
  <c r="U40" i="26"/>
  <c r="U13" i="26"/>
  <c r="U21" i="26"/>
  <c r="U12" i="26"/>
  <c r="U34" i="26"/>
  <c r="U20" i="26"/>
  <c r="U19" i="26"/>
  <c r="U11" i="26"/>
  <c r="U27" i="26"/>
  <c r="U47" i="26"/>
  <c r="U60" i="26"/>
  <c r="U26" i="26"/>
  <c r="U46" i="26"/>
  <c r="U59" i="26"/>
  <c r="U36" i="26"/>
  <c r="U56" i="26"/>
  <c r="U41" i="26"/>
  <c r="U55" i="26"/>
  <c r="U42" i="26"/>
  <c r="U35" i="26"/>
  <c r="U67" i="26"/>
  <c r="U66" i="26"/>
  <c r="U68" i="26"/>
  <c r="N8" i="63"/>
  <c r="W9" i="63"/>
  <c r="W13" i="63"/>
  <c r="W10" i="63"/>
  <c r="W12" i="63"/>
  <c r="W17" i="63"/>
  <c r="W22" i="63"/>
  <c r="W21" i="63"/>
  <c r="W26" i="63"/>
  <c r="W41" i="63"/>
  <c r="W20" i="63"/>
  <c r="W36" i="63"/>
  <c r="W59" i="63"/>
  <c r="W42" i="63"/>
  <c r="W55" i="63"/>
  <c r="W56" i="63"/>
  <c r="W66" i="63"/>
  <c r="W46" i="63"/>
  <c r="W67" i="63"/>
  <c r="W18" i="63"/>
  <c r="W19" i="63"/>
  <c r="W40" i="63"/>
  <c r="W47" i="63"/>
  <c r="W11" i="63"/>
  <c r="W27" i="63"/>
  <c r="W35" i="63"/>
  <c r="W34" i="63"/>
  <c r="W60" i="63"/>
  <c r="W68" i="63"/>
  <c r="AO17" i="33"/>
  <c r="AO18" i="33"/>
  <c r="AO22" i="33"/>
  <c r="AO42" i="33"/>
  <c r="AO19" i="33"/>
  <c r="AO21" i="33"/>
  <c r="AO27" i="33"/>
  <c r="AO56" i="33"/>
  <c r="AO20" i="33"/>
  <c r="AO9" i="33"/>
  <c r="AO13" i="33"/>
  <c r="AO41" i="33"/>
  <c r="AO10" i="33"/>
  <c r="AO12" i="33"/>
  <c r="AO26" i="33"/>
  <c r="AO11" i="33"/>
  <c r="AO55" i="33"/>
  <c r="AO66" i="33"/>
  <c r="AO40" i="33"/>
  <c r="AO47" i="33"/>
  <c r="AO35" i="33"/>
  <c r="AO68" i="33"/>
  <c r="AO36" i="33"/>
  <c r="AO46" i="33"/>
  <c r="AO60" i="33"/>
  <c r="AO59" i="33"/>
  <c r="AO34" i="33"/>
  <c r="AO67" i="33"/>
  <c r="M8" i="26"/>
  <c r="V13" i="26"/>
  <c r="V10" i="26"/>
  <c r="V20" i="26"/>
  <c r="V55" i="26"/>
  <c r="V17" i="26"/>
  <c r="V22" i="26"/>
  <c r="V19" i="26"/>
  <c r="V56" i="26"/>
  <c r="V9" i="26"/>
  <c r="V41" i="26"/>
  <c r="V12" i="26"/>
  <c r="V27" i="26"/>
  <c r="V18" i="26"/>
  <c r="V42" i="26"/>
  <c r="V21" i="26"/>
  <c r="V26" i="26"/>
  <c r="V11" i="26"/>
  <c r="V47" i="26"/>
  <c r="V40" i="26"/>
  <c r="V68" i="26"/>
  <c r="V36" i="26"/>
  <c r="V59" i="26"/>
  <c r="V60" i="26"/>
  <c r="V34" i="26"/>
  <c r="V46" i="26"/>
  <c r="V67" i="26"/>
  <c r="V66" i="26"/>
  <c r="V35" i="26"/>
  <c r="AM40" i="39"/>
  <c r="AM13" i="39"/>
  <c r="AM21" i="39"/>
  <c r="AM12" i="39"/>
  <c r="AM34" i="39"/>
  <c r="AM20" i="39"/>
  <c r="AM19" i="39"/>
  <c r="AM11" i="39"/>
  <c r="AM10" i="39"/>
  <c r="AM18" i="39"/>
  <c r="AM17" i="39"/>
  <c r="AM46" i="39"/>
  <c r="AM59" i="39"/>
  <c r="AM36" i="39"/>
  <c r="AM56" i="39"/>
  <c r="AM9" i="39"/>
  <c r="AM41" i="39"/>
  <c r="AM55" i="39"/>
  <c r="AM42" i="39"/>
  <c r="AM22" i="39"/>
  <c r="AM35" i="39"/>
  <c r="AM27" i="39"/>
  <c r="AM47" i="39"/>
  <c r="AM60" i="39"/>
  <c r="AM26" i="39"/>
  <c r="AM66" i="39"/>
  <c r="AM68" i="39"/>
  <c r="AM67" i="39"/>
  <c r="M13" i="42"/>
  <c r="M9" i="45"/>
  <c r="N12" i="48"/>
  <c r="N12" i="51"/>
  <c r="N12" i="62"/>
  <c r="N12" i="22"/>
  <c r="N47" i="22"/>
  <c r="I17" i="32"/>
  <c r="M13" i="28"/>
  <c r="N13" i="65"/>
  <c r="J18" i="7"/>
  <c r="I19" i="42"/>
  <c r="N18" i="42"/>
  <c r="N13" i="45"/>
  <c r="H19" i="48"/>
  <c r="M18" i="48"/>
  <c r="AZ19" i="32"/>
  <c r="BE18" i="32"/>
  <c r="N12" i="28"/>
  <c r="D8" i="35"/>
  <c r="N8" i="35" s="1"/>
  <c r="AF8" i="35"/>
  <c r="N9" i="25"/>
  <c r="M11" i="7"/>
  <c r="M11" i="25"/>
  <c r="M13" i="25"/>
  <c r="M13" i="56"/>
  <c r="M11" i="68"/>
  <c r="M13" i="68"/>
  <c r="I19" i="56"/>
  <c r="N18" i="56"/>
  <c r="J11" i="7"/>
  <c r="BD13" i="32"/>
  <c r="H19" i="62"/>
  <c r="M18" i="62"/>
  <c r="H19" i="65"/>
  <c r="M18" i="65"/>
  <c r="D26" i="6"/>
  <c r="N14" i="6"/>
  <c r="N57" i="6"/>
  <c r="BL9" i="39"/>
  <c r="BL17" i="39"/>
  <c r="BL22" i="39"/>
  <c r="BL40" i="39"/>
  <c r="BL13" i="39"/>
  <c r="BL21" i="39"/>
  <c r="BL12" i="39"/>
  <c r="BL34" i="39"/>
  <c r="BL19" i="39"/>
  <c r="BL20" i="39"/>
  <c r="BL11" i="39"/>
  <c r="BL26" i="39"/>
  <c r="BL18" i="39"/>
  <c r="BL46" i="39"/>
  <c r="BL59" i="39"/>
  <c r="BL36" i="39"/>
  <c r="BL56" i="39"/>
  <c r="BL10" i="39"/>
  <c r="BL55" i="39"/>
  <c r="BL41" i="39"/>
  <c r="BL35" i="39"/>
  <c r="BL42" i="39"/>
  <c r="BL27" i="39"/>
  <c r="BL60" i="39"/>
  <c r="BL47" i="39"/>
  <c r="BL68" i="39"/>
  <c r="BL67" i="39"/>
  <c r="BL66" i="39"/>
  <c r="U18" i="46"/>
  <c r="U9" i="46"/>
  <c r="U17" i="46"/>
  <c r="U20" i="46"/>
  <c r="U22" i="46"/>
  <c r="U10" i="46"/>
  <c r="U40" i="46"/>
  <c r="U11" i="46"/>
  <c r="U13" i="46"/>
  <c r="U21" i="46"/>
  <c r="U12" i="46"/>
  <c r="U34" i="46"/>
  <c r="U19" i="46"/>
  <c r="U35" i="46"/>
  <c r="U27" i="46"/>
  <c r="U47" i="46"/>
  <c r="U60" i="46"/>
  <c r="U26" i="46"/>
  <c r="U41" i="46"/>
  <c r="U42" i="46"/>
  <c r="U46" i="46"/>
  <c r="U59" i="46"/>
  <c r="U36" i="46"/>
  <c r="U56" i="46"/>
  <c r="U55" i="46"/>
  <c r="U67" i="46"/>
  <c r="U68" i="46"/>
  <c r="U66" i="46"/>
  <c r="N8" i="29"/>
  <c r="W20" i="29"/>
  <c r="W9" i="29"/>
  <c r="W41" i="29"/>
  <c r="W12" i="29"/>
  <c r="W26" i="29"/>
  <c r="W18" i="29"/>
  <c r="W42" i="29"/>
  <c r="W21" i="29"/>
  <c r="W55" i="29"/>
  <c r="W56" i="29"/>
  <c r="W66" i="29"/>
  <c r="W17" i="29"/>
  <c r="W22" i="29"/>
  <c r="W19" i="29"/>
  <c r="W27" i="29"/>
  <c r="W35" i="29"/>
  <c r="W10" i="29"/>
  <c r="W59" i="29"/>
  <c r="W60" i="29"/>
  <c r="W34" i="29"/>
  <c r="W68" i="29"/>
  <c r="W13" i="29"/>
  <c r="W11" i="29"/>
  <c r="W40" i="29"/>
  <c r="W47" i="29"/>
  <c r="W67" i="29"/>
  <c r="W46" i="29"/>
  <c r="W36" i="29"/>
  <c r="M8" i="29"/>
  <c r="V9" i="29"/>
  <c r="V41" i="29"/>
  <c r="V12" i="29"/>
  <c r="V26" i="29"/>
  <c r="V55" i="29"/>
  <c r="V18" i="29"/>
  <c r="V42" i="29"/>
  <c r="V21" i="29"/>
  <c r="V56" i="29"/>
  <c r="V13" i="29"/>
  <c r="V10" i="29"/>
  <c r="V11" i="29"/>
  <c r="V17" i="29"/>
  <c r="V22" i="29"/>
  <c r="V19" i="29"/>
  <c r="V27" i="29"/>
  <c r="V20" i="29"/>
  <c r="V34" i="29"/>
  <c r="V46" i="29"/>
  <c r="V59" i="29"/>
  <c r="V60" i="29"/>
  <c r="V47" i="29"/>
  <c r="V35" i="29"/>
  <c r="V67" i="29"/>
  <c r="V40" i="29"/>
  <c r="V36" i="29"/>
  <c r="V66" i="29"/>
  <c r="V68" i="29"/>
  <c r="AN9" i="39"/>
  <c r="AN13" i="39"/>
  <c r="AN41" i="39"/>
  <c r="AN10" i="39"/>
  <c r="AN12" i="39"/>
  <c r="AN26" i="39"/>
  <c r="AN20" i="39"/>
  <c r="AN17" i="39"/>
  <c r="AN18" i="39"/>
  <c r="AN22" i="39"/>
  <c r="AN42" i="39"/>
  <c r="AN19" i="39"/>
  <c r="AN21" i="39"/>
  <c r="AN27" i="39"/>
  <c r="AN11" i="39"/>
  <c r="AN35" i="39"/>
  <c r="AN40" i="39"/>
  <c r="AN67" i="39"/>
  <c r="AN55" i="39"/>
  <c r="AN66" i="39"/>
  <c r="AN34" i="39"/>
  <c r="AN46" i="39"/>
  <c r="AN56" i="39"/>
  <c r="AN60" i="39"/>
  <c r="AN47" i="39"/>
  <c r="AN68" i="39"/>
  <c r="AN59" i="39"/>
  <c r="AN36" i="39"/>
  <c r="U9" i="66"/>
  <c r="U17" i="66"/>
  <c r="U22" i="66"/>
  <c r="U40" i="66"/>
  <c r="U13" i="66"/>
  <c r="U21" i="66"/>
  <c r="U12" i="66"/>
  <c r="U34" i="66"/>
  <c r="U19" i="66"/>
  <c r="U20" i="66"/>
  <c r="U26" i="66"/>
  <c r="U18" i="66"/>
  <c r="U46" i="66"/>
  <c r="U59" i="66"/>
  <c r="U36" i="66"/>
  <c r="U56" i="66"/>
  <c r="U55" i="66"/>
  <c r="U10" i="66"/>
  <c r="U11" i="66"/>
  <c r="U35" i="66"/>
  <c r="U41" i="66"/>
  <c r="U42" i="66"/>
  <c r="U27" i="66"/>
  <c r="U60" i="66"/>
  <c r="U47" i="66"/>
  <c r="U66" i="66"/>
  <c r="U68" i="66"/>
  <c r="U67" i="66"/>
  <c r="AM19" i="33"/>
  <c r="AM20" i="33"/>
  <c r="AM11" i="33"/>
  <c r="AM18" i="33"/>
  <c r="AM9" i="33"/>
  <c r="AM17" i="33"/>
  <c r="AM22" i="33"/>
  <c r="AM40" i="33"/>
  <c r="AM13" i="33"/>
  <c r="AM21" i="33"/>
  <c r="AM10" i="33"/>
  <c r="AM12" i="33"/>
  <c r="AM35" i="33"/>
  <c r="AM41" i="33"/>
  <c r="AM27" i="33"/>
  <c r="AM42" i="33"/>
  <c r="AM47" i="33"/>
  <c r="AM60" i="33"/>
  <c r="AM26" i="33"/>
  <c r="AM46" i="33"/>
  <c r="AM59" i="33"/>
  <c r="AM36" i="33"/>
  <c r="AM56" i="33"/>
  <c r="AM55" i="33"/>
  <c r="AM34" i="33"/>
  <c r="AM68" i="33"/>
  <c r="AM67" i="33"/>
  <c r="AM66" i="33"/>
  <c r="M9" i="42"/>
  <c r="N47" i="51"/>
  <c r="M47" i="28"/>
  <c r="M11" i="28"/>
  <c r="BD12" i="35"/>
  <c r="N11" i="65"/>
  <c r="N47" i="65"/>
  <c r="M25" i="7"/>
  <c r="BE9" i="35"/>
  <c r="N9" i="45"/>
  <c r="M13" i="48"/>
  <c r="M11" i="48"/>
  <c r="M30" i="2"/>
  <c r="M57" i="6"/>
  <c r="BD9" i="38"/>
  <c r="N13" i="28"/>
  <c r="I17" i="35"/>
  <c r="I8" i="35"/>
  <c r="H19" i="59"/>
  <c r="M18" i="59"/>
  <c r="M11" i="59"/>
  <c r="N24" i="7"/>
  <c r="D30" i="7"/>
  <c r="N30" i="7" s="1"/>
  <c r="D63" i="7"/>
  <c r="N26" i="7"/>
  <c r="M12" i="51"/>
  <c r="I19" i="8"/>
  <c r="I21" i="7"/>
  <c r="D14" i="7"/>
  <c r="D61" i="7"/>
  <c r="N10" i="7"/>
  <c r="M47" i="62"/>
  <c r="H19" i="22"/>
  <c r="M18" i="22"/>
  <c r="N50" i="7"/>
  <c r="D52" i="7"/>
  <c r="M8" i="60"/>
  <c r="V17" i="60"/>
  <c r="V18" i="60"/>
  <c r="V22" i="60"/>
  <c r="V19" i="60"/>
  <c r="V21" i="60"/>
  <c r="V35" i="60"/>
  <c r="V67" i="60"/>
  <c r="V20" i="60"/>
  <c r="V40" i="60"/>
  <c r="V36" i="60"/>
  <c r="V34" i="60"/>
  <c r="V46" i="60"/>
  <c r="V26" i="60"/>
  <c r="V42" i="60"/>
  <c r="V59" i="60"/>
  <c r="V11" i="60"/>
  <c r="V47" i="60"/>
  <c r="V9" i="60"/>
  <c r="V10" i="60"/>
  <c r="V55" i="60"/>
  <c r="V56" i="60"/>
  <c r="V66" i="60"/>
  <c r="V60" i="60"/>
  <c r="V13" i="60"/>
  <c r="V12" i="60"/>
  <c r="V68" i="60"/>
  <c r="V27" i="60"/>
  <c r="V41" i="60"/>
  <c r="BL34" i="33"/>
  <c r="BL19" i="33"/>
  <c r="BL18" i="33"/>
  <c r="BL20" i="33"/>
  <c r="BL9" i="33"/>
  <c r="BL11" i="33"/>
  <c r="BL17" i="33"/>
  <c r="BL22" i="33"/>
  <c r="BL40" i="33"/>
  <c r="BL13" i="33"/>
  <c r="BL21" i="33"/>
  <c r="BL12" i="33"/>
  <c r="BL55" i="33"/>
  <c r="BL35" i="33"/>
  <c r="BL10" i="33"/>
  <c r="BL27" i="33"/>
  <c r="BL41" i="33"/>
  <c r="BL47" i="33"/>
  <c r="BL60" i="33"/>
  <c r="BL26" i="33"/>
  <c r="BL42" i="33"/>
  <c r="BL46" i="33"/>
  <c r="BL59" i="33"/>
  <c r="BL36" i="33"/>
  <c r="BL56" i="33"/>
  <c r="BL66" i="33"/>
  <c r="BL68" i="33"/>
  <c r="BL67" i="33"/>
  <c r="N8" i="23"/>
  <c r="W9" i="23"/>
  <c r="W41" i="23"/>
  <c r="W12" i="23"/>
  <c r="W11" i="23"/>
  <c r="W18" i="23"/>
  <c r="W42" i="23"/>
  <c r="W21" i="23"/>
  <c r="W27" i="23"/>
  <c r="W55" i="23"/>
  <c r="W20" i="23"/>
  <c r="W56" i="23"/>
  <c r="W66" i="23"/>
  <c r="W17" i="23"/>
  <c r="W22" i="23"/>
  <c r="W19" i="23"/>
  <c r="W34" i="23"/>
  <c r="W10" i="23"/>
  <c r="W36" i="23"/>
  <c r="W26" i="23"/>
  <c r="W59" i="23"/>
  <c r="W60" i="23"/>
  <c r="W40" i="23"/>
  <c r="W13" i="23"/>
  <c r="W35" i="23"/>
  <c r="W46" i="23"/>
  <c r="W68" i="23"/>
  <c r="W67" i="23"/>
  <c r="W47" i="23"/>
  <c r="N8" i="57"/>
  <c r="W9" i="57"/>
  <c r="W13" i="57"/>
  <c r="W10" i="57"/>
  <c r="W12" i="57"/>
  <c r="W26" i="57"/>
  <c r="W27" i="57"/>
  <c r="W41" i="57"/>
  <c r="W46" i="57"/>
  <c r="W11" i="57"/>
  <c r="W22" i="57"/>
  <c r="W21" i="57"/>
  <c r="W42" i="57"/>
  <c r="W40" i="57"/>
  <c r="W47" i="57"/>
  <c r="W17" i="57"/>
  <c r="W20" i="57"/>
  <c r="W35" i="57"/>
  <c r="W67" i="57"/>
  <c r="W60" i="57"/>
  <c r="W34" i="57"/>
  <c r="W18" i="57"/>
  <c r="W19" i="57"/>
  <c r="W55" i="57"/>
  <c r="W56" i="57"/>
  <c r="W66" i="57"/>
  <c r="W36" i="57"/>
  <c r="W68" i="57"/>
  <c r="W59" i="57"/>
  <c r="M8" i="23"/>
  <c r="V9" i="23"/>
  <c r="V41" i="23"/>
  <c r="V12" i="23"/>
  <c r="V11" i="23"/>
  <c r="V55" i="23"/>
  <c r="V18" i="23"/>
  <c r="V42" i="23"/>
  <c r="V21" i="23"/>
  <c r="V27" i="23"/>
  <c r="V56" i="23"/>
  <c r="V20" i="23"/>
  <c r="V13" i="23"/>
  <c r="V10" i="23"/>
  <c r="V26" i="23"/>
  <c r="V17" i="23"/>
  <c r="V22" i="23"/>
  <c r="V19" i="23"/>
  <c r="V47" i="23"/>
  <c r="V68" i="23"/>
  <c r="V35" i="23"/>
  <c r="V36" i="23"/>
  <c r="V67" i="23"/>
  <c r="V34" i="23"/>
  <c r="V46" i="23"/>
  <c r="V66" i="23"/>
  <c r="V60" i="23"/>
  <c r="V59" i="23"/>
  <c r="V40" i="23"/>
  <c r="AN20" i="36"/>
  <c r="AN55" i="36"/>
  <c r="AN66" i="36"/>
  <c r="AN9" i="36"/>
  <c r="AN13" i="36"/>
  <c r="AN41" i="36"/>
  <c r="AN10" i="36"/>
  <c r="AN12" i="36"/>
  <c r="AN27" i="36"/>
  <c r="AN56" i="36"/>
  <c r="AN11" i="36"/>
  <c r="AN17" i="36"/>
  <c r="AN18" i="36"/>
  <c r="AN22" i="36"/>
  <c r="AN42" i="36"/>
  <c r="AN19" i="36"/>
  <c r="AN21" i="36"/>
  <c r="AN26" i="36"/>
  <c r="AN40" i="36"/>
  <c r="AN36" i="36"/>
  <c r="AN68" i="36"/>
  <c r="AN60" i="36"/>
  <c r="AN67" i="36"/>
  <c r="AN59" i="36"/>
  <c r="AN35" i="36"/>
  <c r="AN46" i="36"/>
  <c r="AN47" i="36"/>
  <c r="AN34" i="36"/>
  <c r="U34" i="52"/>
  <c r="U19" i="52"/>
  <c r="U18" i="52"/>
  <c r="U9" i="52"/>
  <c r="U17" i="52"/>
  <c r="U22" i="52"/>
  <c r="U40" i="52"/>
  <c r="U13" i="52"/>
  <c r="U21" i="52"/>
  <c r="U12" i="52"/>
  <c r="U20" i="52"/>
  <c r="U55" i="52"/>
  <c r="U35" i="52"/>
  <c r="U27" i="52"/>
  <c r="U47" i="52"/>
  <c r="U60" i="52"/>
  <c r="U26" i="52"/>
  <c r="U10" i="52"/>
  <c r="U11" i="52"/>
  <c r="U41" i="52"/>
  <c r="U46" i="52"/>
  <c r="U59" i="52"/>
  <c r="U36" i="52"/>
  <c r="U56" i="52"/>
  <c r="U42" i="52"/>
  <c r="U66" i="52"/>
  <c r="U68" i="52"/>
  <c r="U67" i="52"/>
  <c r="U40" i="9"/>
  <c r="U13" i="9"/>
  <c r="U21" i="9"/>
  <c r="U12" i="9"/>
  <c r="U20" i="9"/>
  <c r="U11" i="9"/>
  <c r="U34" i="9"/>
  <c r="U19" i="9"/>
  <c r="U10" i="9"/>
  <c r="U18" i="9"/>
  <c r="U41" i="9"/>
  <c r="U46" i="9"/>
  <c r="U59" i="9"/>
  <c r="U9" i="9"/>
  <c r="U36" i="9"/>
  <c r="U42" i="9"/>
  <c r="U56" i="9"/>
  <c r="U55" i="9"/>
  <c r="U22" i="9"/>
  <c r="U35" i="9"/>
  <c r="U27" i="9"/>
  <c r="U47" i="9"/>
  <c r="U60" i="9"/>
  <c r="U26" i="9"/>
  <c r="U17" i="9"/>
  <c r="U67" i="9"/>
  <c r="U66" i="9"/>
  <c r="U68" i="9"/>
  <c r="C8" i="32"/>
  <c r="M8" i="32" s="1"/>
  <c r="AE8" i="32"/>
  <c r="C8" i="38"/>
  <c r="M8" i="38" s="1"/>
  <c r="AE8" i="38"/>
  <c r="D8" i="38"/>
  <c r="N8" i="38" s="1"/>
  <c r="AF8" i="38"/>
  <c r="M11" i="45"/>
  <c r="N13" i="48"/>
  <c r="N11" i="7"/>
  <c r="N13" i="51"/>
  <c r="N11" i="62"/>
  <c r="N13" i="62"/>
  <c r="N13" i="22"/>
  <c r="N9" i="22"/>
  <c r="H19" i="28"/>
  <c r="M18" i="28"/>
  <c r="BD9" i="35"/>
  <c r="C14" i="7"/>
  <c r="C61" i="7"/>
  <c r="M10" i="7"/>
  <c r="AZ19" i="35"/>
  <c r="BE18" i="35"/>
  <c r="BE11" i="35"/>
  <c r="N11" i="42"/>
  <c r="N12" i="42"/>
  <c r="BE11" i="38"/>
  <c r="N47" i="45"/>
  <c r="N47" i="68"/>
  <c r="M28" i="7"/>
  <c r="BD47" i="38"/>
  <c r="BE47" i="32"/>
  <c r="M12" i="59"/>
  <c r="N11" i="25"/>
  <c r="N47" i="25"/>
  <c r="M19" i="7"/>
  <c r="I30" i="7"/>
  <c r="B56" i="7"/>
  <c r="L56" i="7" s="1"/>
  <c r="L54" i="7"/>
  <c r="M11" i="56"/>
  <c r="M9" i="68"/>
  <c r="N20" i="7"/>
  <c r="N12" i="56"/>
  <c r="H19" i="51"/>
  <c r="M18" i="51"/>
  <c r="M24" i="7"/>
  <c r="D21" i="7"/>
  <c r="N21" i="7" s="1"/>
  <c r="D62" i="7"/>
  <c r="N17" i="7"/>
  <c r="L55" i="7"/>
  <c r="AY19" i="32"/>
  <c r="BD18" i="32"/>
  <c r="M11" i="62"/>
  <c r="M12" i="62"/>
  <c r="M12" i="65"/>
  <c r="I52" i="7"/>
  <c r="M8" i="49"/>
  <c r="V9" i="49"/>
  <c r="V13" i="49"/>
  <c r="V10" i="49"/>
  <c r="V12" i="49"/>
  <c r="V11" i="49"/>
  <c r="V17" i="49"/>
  <c r="V18" i="49"/>
  <c r="V22" i="49"/>
  <c r="V19" i="49"/>
  <c r="V21" i="49"/>
  <c r="V42" i="49"/>
  <c r="V59" i="49"/>
  <c r="V34" i="49"/>
  <c r="V46" i="49"/>
  <c r="V20" i="49"/>
  <c r="V27" i="49"/>
  <c r="V35" i="49"/>
  <c r="V40" i="49"/>
  <c r="V68" i="49"/>
  <c r="V41" i="49"/>
  <c r="V55" i="49"/>
  <c r="V66" i="49"/>
  <c r="V36" i="49"/>
  <c r="V67" i="49"/>
  <c r="V56" i="49"/>
  <c r="V26" i="49"/>
  <c r="V47" i="49"/>
  <c r="V60" i="49"/>
  <c r="BL12" i="36"/>
  <c r="BL20" i="36"/>
  <c r="BL11" i="36"/>
  <c r="BL34" i="36"/>
  <c r="BL10" i="36"/>
  <c r="BL19" i="36"/>
  <c r="BL18" i="36"/>
  <c r="BL9" i="36"/>
  <c r="BL17" i="36"/>
  <c r="BL22" i="36"/>
  <c r="BL41" i="36"/>
  <c r="BL46" i="36"/>
  <c r="BL59" i="36"/>
  <c r="BL36" i="36"/>
  <c r="BL42" i="36"/>
  <c r="BL56" i="36"/>
  <c r="BL40" i="36"/>
  <c r="BL55" i="36"/>
  <c r="BL21" i="36"/>
  <c r="BL35" i="36"/>
  <c r="BL27" i="36"/>
  <c r="BL47" i="36"/>
  <c r="BL60" i="36"/>
  <c r="BL26" i="36"/>
  <c r="BL13" i="36"/>
  <c r="BL67" i="36"/>
  <c r="BL66" i="36"/>
  <c r="BL68" i="36"/>
  <c r="N8" i="66"/>
  <c r="W34" i="66"/>
  <c r="W68" i="66"/>
  <c r="W26" i="66"/>
  <c r="W11" i="66"/>
  <c r="W36" i="66"/>
  <c r="W13" i="66"/>
  <c r="W12" i="66"/>
  <c r="W41" i="66"/>
  <c r="W55" i="66"/>
  <c r="W56" i="66"/>
  <c r="W20" i="66"/>
  <c r="W66" i="66"/>
  <c r="W40" i="66"/>
  <c r="W9" i="66"/>
  <c r="W10" i="66"/>
  <c r="W42" i="66"/>
  <c r="W18" i="66"/>
  <c r="W19" i="66"/>
  <c r="W27" i="66"/>
  <c r="W59" i="66"/>
  <c r="W35" i="66"/>
  <c r="W22" i="66"/>
  <c r="W47" i="66"/>
  <c r="W60" i="66"/>
  <c r="W21" i="66"/>
  <c r="W17" i="66"/>
  <c r="W67" i="66"/>
  <c r="W46" i="66"/>
  <c r="N8" i="52"/>
  <c r="W17" i="52"/>
  <c r="W18" i="52"/>
  <c r="W22" i="52"/>
  <c r="W19" i="52"/>
  <c r="W21" i="52"/>
  <c r="W26" i="52"/>
  <c r="W27" i="52"/>
  <c r="W41" i="52"/>
  <c r="W55" i="52"/>
  <c r="W56" i="52"/>
  <c r="W20" i="52"/>
  <c r="W66" i="52"/>
  <c r="W42" i="52"/>
  <c r="W9" i="52"/>
  <c r="W13" i="52"/>
  <c r="W10" i="52"/>
  <c r="W12" i="52"/>
  <c r="W59" i="52"/>
  <c r="W40" i="52"/>
  <c r="W47" i="52"/>
  <c r="W67" i="52"/>
  <c r="W60" i="52"/>
  <c r="W34" i="52"/>
  <c r="W68" i="52"/>
  <c r="W36" i="52"/>
  <c r="W46" i="52"/>
  <c r="W35" i="52"/>
  <c r="W11" i="52"/>
  <c r="BD8" i="39"/>
  <c r="BM56" i="39"/>
  <c r="BM9" i="39"/>
  <c r="BM13" i="39"/>
  <c r="BM41" i="39"/>
  <c r="BM10" i="39"/>
  <c r="BM12" i="39"/>
  <c r="BM26" i="39"/>
  <c r="BM66" i="39"/>
  <c r="BM20" i="39"/>
  <c r="BM55" i="39"/>
  <c r="BM17" i="39"/>
  <c r="BM18" i="39"/>
  <c r="BM22" i="39"/>
  <c r="BM42" i="39"/>
  <c r="BM19" i="39"/>
  <c r="BM21" i="39"/>
  <c r="BM27" i="39"/>
  <c r="BM11" i="39"/>
  <c r="BM60" i="39"/>
  <c r="BM47" i="39"/>
  <c r="BM35" i="39"/>
  <c r="BM59" i="39"/>
  <c r="BM36" i="39"/>
  <c r="BM34" i="39"/>
  <c r="BM46" i="39"/>
  <c r="BM68" i="39"/>
  <c r="BM67" i="39"/>
  <c r="BM40" i="39"/>
  <c r="AN9" i="33"/>
  <c r="AN13" i="33"/>
  <c r="AN41" i="33"/>
  <c r="AN10" i="33"/>
  <c r="AN12" i="33"/>
  <c r="AN26" i="33"/>
  <c r="AN11" i="33"/>
  <c r="AN17" i="33"/>
  <c r="AN18" i="33"/>
  <c r="AN22" i="33"/>
  <c r="AN42" i="33"/>
  <c r="AN19" i="33"/>
  <c r="AN21" i="33"/>
  <c r="AN27" i="33"/>
  <c r="AN20" i="33"/>
  <c r="AN56" i="33"/>
  <c r="AN59" i="33"/>
  <c r="AN34" i="33"/>
  <c r="AN46" i="33"/>
  <c r="AN55" i="33"/>
  <c r="AN60" i="33"/>
  <c r="AN35" i="33"/>
  <c r="AN40" i="33"/>
  <c r="AN67" i="33"/>
  <c r="AN36" i="33"/>
  <c r="AN66" i="33"/>
  <c r="AN47" i="33"/>
  <c r="AN68" i="33"/>
  <c r="BD8" i="33"/>
  <c r="BM20" i="33"/>
  <c r="BM56" i="33"/>
  <c r="BM9" i="33"/>
  <c r="BM13" i="33"/>
  <c r="BM41" i="33"/>
  <c r="BM10" i="33"/>
  <c r="BM12" i="33"/>
  <c r="BM26" i="33"/>
  <c r="BM11" i="33"/>
  <c r="BM66" i="33"/>
  <c r="BM55" i="33"/>
  <c r="BM17" i="33"/>
  <c r="BM18" i="33"/>
  <c r="BM22" i="33"/>
  <c r="BM42" i="33"/>
  <c r="BM19" i="33"/>
  <c r="BM21" i="33"/>
  <c r="BM27" i="33"/>
  <c r="BM36" i="33"/>
  <c r="BM59" i="33"/>
  <c r="BM34" i="33"/>
  <c r="BM46" i="33"/>
  <c r="BM47" i="33"/>
  <c r="BM68" i="33"/>
  <c r="BM60" i="33"/>
  <c r="BM35" i="33"/>
  <c r="BM40" i="33"/>
  <c r="BM67" i="33"/>
  <c r="V8" i="70"/>
  <c r="U8" i="10"/>
  <c r="U8" i="24"/>
  <c r="U8" i="50"/>
  <c r="U8" i="70"/>
  <c r="U8" i="61"/>
  <c r="U8" i="53"/>
  <c r="U8" i="64"/>
  <c r="BL8" i="37"/>
  <c r="AM8" i="40"/>
  <c r="U8" i="58"/>
  <c r="U8" i="27"/>
  <c r="BL8" i="40"/>
  <c r="U8" i="30"/>
  <c r="AN8" i="37"/>
  <c r="AM8" i="34"/>
  <c r="U8" i="44"/>
  <c r="U8" i="67"/>
  <c r="BL8" i="34"/>
  <c r="U8" i="47"/>
  <c r="V8" i="50"/>
  <c r="AN8" i="34"/>
  <c r="V8" i="30"/>
  <c r="AN8" i="40"/>
  <c r="BM8" i="34"/>
  <c r="BM8" i="37"/>
  <c r="BM8" i="40"/>
  <c r="V8" i="44"/>
  <c r="W8" i="10"/>
  <c r="V8" i="24"/>
  <c r="W8" i="24"/>
  <c r="AO8" i="34"/>
  <c r="AO8" i="37"/>
  <c r="AO8" i="40"/>
  <c r="W8" i="44"/>
  <c r="W8" i="50"/>
  <c r="V8" i="58"/>
  <c r="V8" i="10"/>
  <c r="W8" i="47"/>
  <c r="W8" i="30"/>
  <c r="BN8" i="34"/>
  <c r="BN8" i="37"/>
  <c r="BN8" i="40"/>
  <c r="W8" i="27"/>
  <c r="V8" i="27"/>
  <c r="V8" i="67"/>
  <c r="W8" i="53"/>
  <c r="W8" i="58"/>
  <c r="W8" i="64"/>
  <c r="V8" i="47"/>
  <c r="V8" i="53"/>
  <c r="V8" i="61"/>
  <c r="W8" i="67"/>
  <c r="W8" i="61"/>
  <c r="W8" i="70"/>
  <c r="V8" i="64"/>
  <c r="AM8" i="37"/>
  <c r="H8" i="32"/>
  <c r="H17" i="38"/>
  <c r="H8" i="38"/>
  <c r="M11" i="42"/>
  <c r="I8" i="38"/>
  <c r="H19" i="45"/>
  <c r="M18" i="45"/>
  <c r="N9" i="48"/>
  <c r="N30" i="2"/>
  <c r="C26" i="6"/>
  <c r="M14" i="6"/>
  <c r="N9" i="51"/>
  <c r="N9" i="62"/>
  <c r="I19" i="22"/>
  <c r="N18" i="22"/>
  <c r="BD13" i="35"/>
  <c r="BD11" i="35"/>
  <c r="AY48" i="32" l="1"/>
  <c r="I48" i="42"/>
  <c r="H18" i="38"/>
  <c r="H19" i="38" s="1"/>
  <c r="I47" i="35"/>
  <c r="AZ48" i="35"/>
  <c r="I10" i="32"/>
  <c r="I9" i="32"/>
  <c r="H48" i="25"/>
  <c r="H48" i="51"/>
  <c r="I10" i="38"/>
  <c r="H14" i="22"/>
  <c r="H21" i="22" s="1"/>
  <c r="I13" i="38"/>
  <c r="I18" i="38"/>
  <c r="I19" i="38" s="1"/>
  <c r="H48" i="45"/>
  <c r="I48" i="65"/>
  <c r="I13" i="32"/>
  <c r="I48" i="56"/>
  <c r="H9" i="32"/>
  <c r="Z14" i="32"/>
  <c r="H48" i="56"/>
  <c r="H18" i="35"/>
  <c r="H19" i="35" s="1"/>
  <c r="H48" i="22"/>
  <c r="I11" i="32"/>
  <c r="H14" i="8"/>
  <c r="H21" i="8" s="1"/>
  <c r="H48" i="42"/>
  <c r="I14" i="59"/>
  <c r="I21" i="59" s="1"/>
  <c r="Z14" i="38"/>
  <c r="I12" i="38"/>
  <c r="H11" i="38"/>
  <c r="I48" i="28"/>
  <c r="BA11" i="32"/>
  <c r="H14" i="25"/>
  <c r="H21" i="25" s="1"/>
  <c r="H48" i="48"/>
  <c r="BA11" i="38"/>
  <c r="I14" i="56"/>
  <c r="I21" i="56" s="1"/>
  <c r="I18" i="32"/>
  <c r="I19" i="32" s="1"/>
  <c r="AY48" i="35"/>
  <c r="I14" i="68"/>
  <c r="I21" i="68" s="1"/>
  <c r="H32" i="7"/>
  <c r="H48" i="59"/>
  <c r="H12" i="38"/>
  <c r="I14" i="48"/>
  <c r="I21" i="48" s="1"/>
  <c r="H47" i="35"/>
  <c r="I10" i="35"/>
  <c r="Z19" i="35"/>
  <c r="J11" i="22"/>
  <c r="I48" i="59"/>
  <c r="H14" i="65"/>
  <c r="H21" i="65" s="1"/>
  <c r="H48" i="65"/>
  <c r="I14" i="25"/>
  <c r="I21" i="25" s="1"/>
  <c r="H14" i="45"/>
  <c r="H21" i="45" s="1"/>
  <c r="AY14" i="32"/>
  <c r="AY21" i="32" s="1"/>
  <c r="J11" i="51"/>
  <c r="I14" i="62"/>
  <c r="I21" i="62" s="1"/>
  <c r="AZ14" i="38"/>
  <c r="AZ21" i="38" s="1"/>
  <c r="I9" i="38"/>
  <c r="AZ14" i="32"/>
  <c r="AZ21" i="32" s="1"/>
  <c r="AA14" i="38"/>
  <c r="AY14" i="38"/>
  <c r="AY21" i="38" s="1"/>
  <c r="I12" i="32"/>
  <c r="H14" i="28"/>
  <c r="H21" i="28" s="1"/>
  <c r="H14" i="42"/>
  <c r="H21" i="42" s="1"/>
  <c r="I48" i="62"/>
  <c r="I48" i="51"/>
  <c r="I48" i="48"/>
  <c r="H14" i="56"/>
  <c r="H21" i="56" s="1"/>
  <c r="H13" i="38"/>
  <c r="H17" i="73"/>
  <c r="I48" i="22"/>
  <c r="I14" i="45"/>
  <c r="I21" i="45" s="1"/>
  <c r="I18" i="35"/>
  <c r="I19" i="35" s="1"/>
  <c r="H14" i="48"/>
  <c r="H21" i="48" s="1"/>
  <c r="H14" i="68"/>
  <c r="H21" i="68" s="1"/>
  <c r="I17" i="73"/>
  <c r="H14" i="62"/>
  <c r="H21" i="62" s="1"/>
  <c r="J11" i="25"/>
  <c r="I14" i="42"/>
  <c r="I21" i="42" s="1"/>
  <c r="I14" i="28"/>
  <c r="I21" i="28" s="1"/>
  <c r="AZ14" i="35"/>
  <c r="AZ21" i="35" s="1"/>
  <c r="I14" i="51"/>
  <c r="I21" i="51" s="1"/>
  <c r="Z14" i="35"/>
  <c r="I14" i="65"/>
  <c r="I21" i="65" s="1"/>
  <c r="I14" i="22"/>
  <c r="I21" i="22" s="1"/>
  <c r="H14" i="59"/>
  <c r="H21" i="59" s="1"/>
  <c r="H14" i="51"/>
  <c r="H21" i="51" s="1"/>
  <c r="AY14" i="35"/>
  <c r="AY21" i="35" s="1"/>
  <c r="I32" i="7"/>
  <c r="Z19" i="38"/>
  <c r="M8" i="53"/>
  <c r="V27" i="53"/>
  <c r="V9" i="53"/>
  <c r="V10" i="53"/>
  <c r="V12" i="53"/>
  <c r="V42" i="53"/>
  <c r="V50" i="53"/>
  <c r="V51" i="53"/>
  <c r="V20" i="53"/>
  <c r="V19" i="53"/>
  <c r="V37" i="53"/>
  <c r="V26" i="53"/>
  <c r="V24" i="53"/>
  <c r="V17" i="53"/>
  <c r="V54" i="53"/>
  <c r="V63" i="53"/>
  <c r="V29" i="53"/>
  <c r="V36" i="53"/>
  <c r="V11" i="53"/>
  <c r="V55" i="53"/>
  <c r="V41" i="53"/>
  <c r="V62" i="53"/>
  <c r="V25" i="53"/>
  <c r="V28" i="53"/>
  <c r="V18" i="53"/>
  <c r="V59" i="53"/>
  <c r="V61" i="53"/>
  <c r="V13" i="53"/>
  <c r="BE8" i="40"/>
  <c r="BN11" i="40"/>
  <c r="BN9" i="40"/>
  <c r="BN20" i="40"/>
  <c r="BN29" i="40"/>
  <c r="BN10" i="40"/>
  <c r="BN17" i="40"/>
  <c r="BN28" i="40"/>
  <c r="BN27" i="40"/>
  <c r="BN61" i="40"/>
  <c r="BN18" i="40"/>
  <c r="BN24" i="40"/>
  <c r="BN25" i="40"/>
  <c r="BN13" i="40"/>
  <c r="BN42" i="40"/>
  <c r="BN26" i="40"/>
  <c r="BN12" i="40"/>
  <c r="BN19" i="40"/>
  <c r="BN50" i="40"/>
  <c r="BN55" i="40"/>
  <c r="BN37" i="40"/>
  <c r="BN63" i="40"/>
  <c r="BN51" i="40"/>
  <c r="BN62" i="40"/>
  <c r="BN54" i="40"/>
  <c r="BN36" i="40"/>
  <c r="BN41" i="40"/>
  <c r="BN59" i="40"/>
  <c r="N8" i="44"/>
  <c r="W11" i="44"/>
  <c r="W9" i="44"/>
  <c r="W13" i="44"/>
  <c r="W10" i="44"/>
  <c r="W12" i="44"/>
  <c r="W50" i="44"/>
  <c r="W51" i="44"/>
  <c r="W61" i="44"/>
  <c r="W24" i="44"/>
  <c r="W25" i="44"/>
  <c r="W29" i="44"/>
  <c r="W26" i="44"/>
  <c r="W28" i="44"/>
  <c r="W20" i="44"/>
  <c r="W17" i="44"/>
  <c r="W19" i="44"/>
  <c r="W42" i="44"/>
  <c r="W41" i="44"/>
  <c r="W37" i="44"/>
  <c r="W63" i="44"/>
  <c r="W18" i="44"/>
  <c r="W54" i="44"/>
  <c r="W36" i="44"/>
  <c r="W27" i="44"/>
  <c r="W55" i="44"/>
  <c r="W62" i="44"/>
  <c r="W59" i="44"/>
  <c r="BD8" i="40"/>
  <c r="BM9" i="40"/>
  <c r="BM20" i="40"/>
  <c r="BM29" i="40"/>
  <c r="BM10" i="40"/>
  <c r="BM17" i="40"/>
  <c r="BM28" i="40"/>
  <c r="BM27" i="40"/>
  <c r="BM61" i="40"/>
  <c r="BM18" i="40"/>
  <c r="BM50" i="40"/>
  <c r="BM51" i="40"/>
  <c r="BM11" i="40"/>
  <c r="BM25" i="40"/>
  <c r="BM36" i="40"/>
  <c r="BM26" i="40"/>
  <c r="BM41" i="40"/>
  <c r="BM63" i="40"/>
  <c r="BM13" i="40"/>
  <c r="BM37" i="40"/>
  <c r="BM24" i="40"/>
  <c r="BM12" i="40"/>
  <c r="BM42" i="40"/>
  <c r="BM19" i="40"/>
  <c r="BM55" i="40"/>
  <c r="BM54" i="40"/>
  <c r="BM62" i="40"/>
  <c r="BM59" i="40"/>
  <c r="BL10" i="34"/>
  <c r="BL12" i="34"/>
  <c r="BL36" i="34"/>
  <c r="BL26" i="34"/>
  <c r="BL17" i="34"/>
  <c r="BL9" i="34"/>
  <c r="BL11" i="34"/>
  <c r="BL41" i="34"/>
  <c r="BL19" i="34"/>
  <c r="BL42" i="34"/>
  <c r="BL54" i="34"/>
  <c r="BL51" i="34"/>
  <c r="BL50" i="34"/>
  <c r="BL25" i="34"/>
  <c r="BL27" i="34"/>
  <c r="BL37" i="34"/>
  <c r="BL13" i="34"/>
  <c r="BL18" i="34"/>
  <c r="BL24" i="34"/>
  <c r="BL29" i="34"/>
  <c r="BL55" i="34"/>
  <c r="BL28" i="34"/>
  <c r="BL20" i="34"/>
  <c r="BL62" i="34"/>
  <c r="BL63" i="34"/>
  <c r="BL61" i="34"/>
  <c r="BL59" i="34"/>
  <c r="U10" i="58"/>
  <c r="U41" i="58"/>
  <c r="U36" i="58"/>
  <c r="U11" i="58"/>
  <c r="U26" i="58"/>
  <c r="U17" i="58"/>
  <c r="U12" i="58"/>
  <c r="U20" i="58"/>
  <c r="U28" i="58"/>
  <c r="U19" i="58"/>
  <c r="U9" i="58"/>
  <c r="U27" i="58"/>
  <c r="U54" i="58"/>
  <c r="U18" i="58"/>
  <c r="U51" i="58"/>
  <c r="U50" i="58"/>
  <c r="U25" i="58"/>
  <c r="U37" i="58"/>
  <c r="U42" i="58"/>
  <c r="U24" i="58"/>
  <c r="U55" i="58"/>
  <c r="U13" i="58"/>
  <c r="U29" i="58"/>
  <c r="U62" i="58"/>
  <c r="U63" i="58"/>
  <c r="U61" i="58"/>
  <c r="U59" i="58"/>
  <c r="U17" i="24"/>
  <c r="U9" i="24"/>
  <c r="U10" i="24"/>
  <c r="U41" i="24"/>
  <c r="U12" i="24"/>
  <c r="U36" i="24"/>
  <c r="U11" i="24"/>
  <c r="U25" i="24"/>
  <c r="U37" i="24"/>
  <c r="U42" i="24"/>
  <c r="U13" i="24"/>
  <c r="U24" i="24"/>
  <c r="U29" i="24"/>
  <c r="U55" i="24"/>
  <c r="U20" i="24"/>
  <c r="U28" i="24"/>
  <c r="U26" i="24"/>
  <c r="U19" i="24"/>
  <c r="U27" i="24"/>
  <c r="U54" i="24"/>
  <c r="U18" i="24"/>
  <c r="U51" i="24"/>
  <c r="U50" i="24"/>
  <c r="U62" i="24"/>
  <c r="U61" i="24"/>
  <c r="U63" i="24"/>
  <c r="U59" i="24"/>
  <c r="BD12" i="33"/>
  <c r="Z28" i="33"/>
  <c r="H26" i="33"/>
  <c r="BD17" i="39"/>
  <c r="BD13" i="39"/>
  <c r="N12" i="52"/>
  <c r="N17" i="52"/>
  <c r="N12" i="66"/>
  <c r="L32" i="59"/>
  <c r="C47" i="35"/>
  <c r="M47" i="35" s="1"/>
  <c r="AE47" i="35"/>
  <c r="N47" i="8"/>
  <c r="C32" i="7"/>
  <c r="M14" i="7"/>
  <c r="H18" i="32"/>
  <c r="H19" i="32" s="1"/>
  <c r="L51" i="62"/>
  <c r="Z28" i="36"/>
  <c r="M17" i="23"/>
  <c r="N18" i="57"/>
  <c r="N56" i="23"/>
  <c r="N12" i="23"/>
  <c r="AT14" i="32"/>
  <c r="AT57" i="32"/>
  <c r="BD10" i="32"/>
  <c r="L33" i="51"/>
  <c r="L33" i="68"/>
  <c r="J11" i="48"/>
  <c r="Z28" i="39"/>
  <c r="H26" i="39"/>
  <c r="M11" i="29"/>
  <c r="N56" i="29"/>
  <c r="N9" i="29"/>
  <c r="E47" i="28"/>
  <c r="O47" i="28" s="1"/>
  <c r="L47" i="28"/>
  <c r="C48" i="28"/>
  <c r="M46" i="28"/>
  <c r="L51" i="48"/>
  <c r="I46" i="38"/>
  <c r="AA48" i="38"/>
  <c r="H13" i="32"/>
  <c r="M12" i="26"/>
  <c r="M20" i="26"/>
  <c r="N11" i="63"/>
  <c r="N56" i="63"/>
  <c r="N21" i="63"/>
  <c r="BC33" i="32"/>
  <c r="L33" i="45"/>
  <c r="H10" i="35"/>
  <c r="D48" i="56"/>
  <c r="N46" i="56"/>
  <c r="D47" i="35"/>
  <c r="N47" i="35" s="1"/>
  <c r="AF47" i="35"/>
  <c r="D14" i="28"/>
  <c r="D57" i="28"/>
  <c r="N10" i="28"/>
  <c r="C14" i="48"/>
  <c r="C57" i="48"/>
  <c r="M10" i="48"/>
  <c r="AU14" i="35"/>
  <c r="AU57" i="35"/>
  <c r="BE10" i="35"/>
  <c r="C14" i="42"/>
  <c r="C57" i="42"/>
  <c r="M10" i="42"/>
  <c r="N21" i="43"/>
  <c r="N12" i="43"/>
  <c r="BE56" i="39"/>
  <c r="BE17" i="39"/>
  <c r="M18" i="46"/>
  <c r="M17" i="46"/>
  <c r="L50" i="28"/>
  <c r="AY48" i="38"/>
  <c r="N46" i="68"/>
  <c r="D48" i="68"/>
  <c r="L32" i="48"/>
  <c r="L32" i="62"/>
  <c r="I28" i="49"/>
  <c r="N27" i="49"/>
  <c r="N12" i="49"/>
  <c r="M17" i="63"/>
  <c r="H28" i="66"/>
  <c r="M27" i="66"/>
  <c r="BE9" i="36"/>
  <c r="L33" i="8"/>
  <c r="C48" i="56"/>
  <c r="M46" i="56"/>
  <c r="D48" i="42"/>
  <c r="N46" i="42"/>
  <c r="D47" i="32"/>
  <c r="N47" i="32" s="1"/>
  <c r="AF47" i="32"/>
  <c r="C47" i="38"/>
  <c r="M47" i="38" s="1"/>
  <c r="AE47" i="38"/>
  <c r="M11" i="43"/>
  <c r="M17" i="43"/>
  <c r="N12" i="69"/>
  <c r="BE11" i="33"/>
  <c r="BE56" i="33"/>
  <c r="H28" i="69"/>
  <c r="M27" i="69"/>
  <c r="L32" i="51"/>
  <c r="L32" i="68"/>
  <c r="I47" i="38"/>
  <c r="H11" i="32"/>
  <c r="N13" i="60"/>
  <c r="N56" i="60"/>
  <c r="M12" i="52"/>
  <c r="AY28" i="36"/>
  <c r="BD27" i="36"/>
  <c r="N11" i="46"/>
  <c r="M9" i="57"/>
  <c r="BC32" i="32"/>
  <c r="D14" i="42"/>
  <c r="D57" i="42"/>
  <c r="N10" i="42"/>
  <c r="D48" i="22"/>
  <c r="N46" i="22"/>
  <c r="D48" i="51"/>
  <c r="N46" i="51"/>
  <c r="M8" i="47"/>
  <c r="V11" i="47"/>
  <c r="V50" i="47"/>
  <c r="V51" i="47"/>
  <c r="V61" i="47"/>
  <c r="V24" i="47"/>
  <c r="V17" i="47"/>
  <c r="V13" i="47"/>
  <c r="V18" i="47"/>
  <c r="V55" i="47"/>
  <c r="V29" i="47"/>
  <c r="V42" i="47"/>
  <c r="V36" i="47"/>
  <c r="V25" i="47"/>
  <c r="V28" i="47"/>
  <c r="V41" i="47"/>
  <c r="V63" i="47"/>
  <c r="V10" i="47"/>
  <c r="V20" i="47"/>
  <c r="V26" i="47"/>
  <c r="V19" i="47"/>
  <c r="V37" i="47"/>
  <c r="V54" i="47"/>
  <c r="V62" i="47"/>
  <c r="V9" i="47"/>
  <c r="V12" i="47"/>
  <c r="V27" i="47"/>
  <c r="V59" i="47"/>
  <c r="BE8" i="37"/>
  <c r="BN61" i="37"/>
  <c r="BN50" i="37"/>
  <c r="BN11" i="37"/>
  <c r="BN9" i="37"/>
  <c r="BN29" i="37"/>
  <c r="BN42" i="37"/>
  <c r="BN10" i="37"/>
  <c r="BN28" i="37"/>
  <c r="BN19" i="37"/>
  <c r="BN51" i="37"/>
  <c r="BN27" i="37"/>
  <c r="BN24" i="37"/>
  <c r="BN25" i="37"/>
  <c r="BN20" i="37"/>
  <c r="BN13" i="37"/>
  <c r="BN26" i="37"/>
  <c r="BN17" i="37"/>
  <c r="BN12" i="37"/>
  <c r="BN18" i="37"/>
  <c r="BN54" i="37"/>
  <c r="BN55" i="37"/>
  <c r="BN41" i="37"/>
  <c r="BN62" i="37"/>
  <c r="BN37" i="37"/>
  <c r="BN63" i="37"/>
  <c r="BN36" i="37"/>
  <c r="BN59" i="37"/>
  <c r="AO11" i="40"/>
  <c r="AO9" i="40"/>
  <c r="AO20" i="40"/>
  <c r="AO29" i="40"/>
  <c r="AO10" i="40"/>
  <c r="AO17" i="40"/>
  <c r="AO28" i="40"/>
  <c r="AO27" i="40"/>
  <c r="AO50" i="40"/>
  <c r="AO61" i="40"/>
  <c r="AO24" i="40"/>
  <c r="AO25" i="40"/>
  <c r="AO13" i="40"/>
  <c r="AO42" i="40"/>
  <c r="AO26" i="40"/>
  <c r="AO12" i="40"/>
  <c r="AO19" i="40"/>
  <c r="AO51" i="40"/>
  <c r="AO55" i="40"/>
  <c r="AO37" i="40"/>
  <c r="AO18" i="40"/>
  <c r="AO54" i="40"/>
  <c r="AO36" i="40"/>
  <c r="AO41" i="40"/>
  <c r="AO63" i="40"/>
  <c r="AO62" i="40"/>
  <c r="AO59" i="40"/>
  <c r="BD8" i="37"/>
  <c r="BM11" i="37"/>
  <c r="BM50" i="37"/>
  <c r="BM9" i="37"/>
  <c r="BM29" i="37"/>
  <c r="BM42" i="37"/>
  <c r="BM10" i="37"/>
  <c r="BM28" i="37"/>
  <c r="BM19" i="37"/>
  <c r="BM27" i="37"/>
  <c r="BM51" i="37"/>
  <c r="BM26" i="37"/>
  <c r="BM41" i="37"/>
  <c r="BM20" i="37"/>
  <c r="BM17" i="37"/>
  <c r="BM18" i="37"/>
  <c r="BM55" i="37"/>
  <c r="BM37" i="37"/>
  <c r="BM24" i="37"/>
  <c r="BM12" i="37"/>
  <c r="BM63" i="37"/>
  <c r="BM61" i="37"/>
  <c r="BM54" i="37"/>
  <c r="BM36" i="37"/>
  <c r="BM25" i="37"/>
  <c r="BM62" i="37"/>
  <c r="BM13" i="37"/>
  <c r="BM59" i="37"/>
  <c r="U17" i="67"/>
  <c r="U11" i="67"/>
  <c r="U9" i="67"/>
  <c r="U41" i="67"/>
  <c r="U36" i="67"/>
  <c r="U27" i="67"/>
  <c r="U18" i="67"/>
  <c r="U25" i="67"/>
  <c r="U37" i="67"/>
  <c r="U13" i="67"/>
  <c r="U24" i="67"/>
  <c r="U29" i="67"/>
  <c r="U55" i="67"/>
  <c r="U12" i="67"/>
  <c r="U20" i="67"/>
  <c r="U28" i="67"/>
  <c r="U19" i="67"/>
  <c r="U42" i="67"/>
  <c r="U10" i="67"/>
  <c r="U54" i="67"/>
  <c r="U26" i="67"/>
  <c r="U51" i="67"/>
  <c r="U50" i="67"/>
  <c r="U61" i="67"/>
  <c r="U63" i="67"/>
  <c r="U59" i="67"/>
  <c r="U62" i="67"/>
  <c r="AM10" i="40"/>
  <c r="AM9" i="40"/>
  <c r="AM41" i="40"/>
  <c r="AM12" i="40"/>
  <c r="AM36" i="40"/>
  <c r="AM26" i="40"/>
  <c r="AM11" i="40"/>
  <c r="AM25" i="40"/>
  <c r="AM37" i="40"/>
  <c r="AM13" i="40"/>
  <c r="AM24" i="40"/>
  <c r="AM29" i="40"/>
  <c r="AM42" i="40"/>
  <c r="AM55" i="40"/>
  <c r="AM20" i="40"/>
  <c r="AM28" i="40"/>
  <c r="AM19" i="40"/>
  <c r="AM17" i="40"/>
  <c r="AM54" i="40"/>
  <c r="AM27" i="40"/>
  <c r="AM51" i="40"/>
  <c r="AM18" i="40"/>
  <c r="AM50" i="40"/>
  <c r="AM63" i="40"/>
  <c r="AM61" i="40"/>
  <c r="AM62" i="40"/>
  <c r="AM59" i="40"/>
  <c r="U10" i="10"/>
  <c r="U9" i="10"/>
  <c r="U41" i="10"/>
  <c r="U12" i="10"/>
  <c r="U11" i="10"/>
  <c r="U36" i="10"/>
  <c r="U26" i="10"/>
  <c r="U25" i="10"/>
  <c r="U37" i="10"/>
  <c r="U13" i="10"/>
  <c r="U24" i="10"/>
  <c r="U29" i="10"/>
  <c r="U55" i="10"/>
  <c r="U20" i="10"/>
  <c r="U28" i="10"/>
  <c r="U17" i="10"/>
  <c r="U19" i="10"/>
  <c r="U27" i="10"/>
  <c r="U18" i="10"/>
  <c r="U54" i="10"/>
  <c r="U51" i="10"/>
  <c r="U50" i="10"/>
  <c r="U42" i="10"/>
  <c r="U61" i="10"/>
  <c r="U62" i="10"/>
  <c r="U63" i="10"/>
  <c r="U59" i="10"/>
  <c r="BD22" i="33"/>
  <c r="BD11" i="39"/>
  <c r="BD9" i="39"/>
  <c r="N22" i="66"/>
  <c r="N9" i="66"/>
  <c r="N13" i="66"/>
  <c r="M21" i="49"/>
  <c r="M13" i="49"/>
  <c r="L33" i="56"/>
  <c r="D9" i="38"/>
  <c r="N9" i="38" s="1"/>
  <c r="AF9" i="38"/>
  <c r="C8" i="36"/>
  <c r="M8" i="36" s="1"/>
  <c r="AE8" i="36"/>
  <c r="M18" i="23"/>
  <c r="N12" i="57"/>
  <c r="N20" i="23"/>
  <c r="N52" i="7"/>
  <c r="BC50" i="38"/>
  <c r="AS52" i="38"/>
  <c r="BC52" i="38" s="1"/>
  <c r="L51" i="45"/>
  <c r="M12" i="29"/>
  <c r="N20" i="29"/>
  <c r="G11" i="35"/>
  <c r="AB11" i="35"/>
  <c r="L50" i="68"/>
  <c r="B52" i="68"/>
  <c r="L52" i="68" s="1"/>
  <c r="H48" i="28"/>
  <c r="N46" i="62"/>
  <c r="D48" i="62"/>
  <c r="C13" i="38"/>
  <c r="M13" i="38" s="1"/>
  <c r="AE13" i="38"/>
  <c r="D8" i="33"/>
  <c r="N8" i="33" s="1"/>
  <c r="AF8" i="33"/>
  <c r="N22" i="63"/>
  <c r="C10" i="35"/>
  <c r="U14" i="35"/>
  <c r="U57" i="35"/>
  <c r="AE10" i="35"/>
  <c r="M47" i="8"/>
  <c r="AT14" i="38"/>
  <c r="AT57" i="38"/>
  <c r="BD10" i="38"/>
  <c r="D13" i="38"/>
  <c r="N13" i="38" s="1"/>
  <c r="AF13" i="38"/>
  <c r="BE13" i="39"/>
  <c r="BE11" i="39"/>
  <c r="M9" i="46"/>
  <c r="J11" i="45"/>
  <c r="D48" i="25"/>
  <c r="N46" i="25"/>
  <c r="AZ48" i="38"/>
  <c r="BD46" i="35"/>
  <c r="AT48" i="35"/>
  <c r="D11" i="38"/>
  <c r="N11" i="38" s="1"/>
  <c r="AF11" i="38"/>
  <c r="N11" i="26"/>
  <c r="M18" i="63"/>
  <c r="BE13" i="36"/>
  <c r="BE22" i="36"/>
  <c r="B52" i="51"/>
  <c r="L52" i="51" s="1"/>
  <c r="L50" i="51"/>
  <c r="C13" i="35"/>
  <c r="M13" i="35" s="1"/>
  <c r="AE13" i="35"/>
  <c r="B51" i="32"/>
  <c r="AD51" i="32"/>
  <c r="D14" i="68"/>
  <c r="D57" i="68"/>
  <c r="N10" i="68"/>
  <c r="I47" i="32"/>
  <c r="H10" i="38"/>
  <c r="M20" i="43"/>
  <c r="N21" i="69"/>
  <c r="AZ28" i="33"/>
  <c r="BE27" i="33"/>
  <c r="M20" i="69"/>
  <c r="L50" i="22"/>
  <c r="L51" i="59"/>
  <c r="I48" i="8"/>
  <c r="B32" i="35"/>
  <c r="AD32" i="35"/>
  <c r="D9" i="35"/>
  <c r="N9" i="35" s="1"/>
  <c r="AF9" i="35"/>
  <c r="D47" i="38"/>
  <c r="N47" i="38" s="1"/>
  <c r="AF47" i="38"/>
  <c r="Z19" i="32"/>
  <c r="M13" i="52"/>
  <c r="BD21" i="36"/>
  <c r="BD12" i="36"/>
  <c r="N12" i="46"/>
  <c r="N21" i="46"/>
  <c r="M17" i="57"/>
  <c r="M56" i="57"/>
  <c r="M11" i="57"/>
  <c r="BA11" i="35"/>
  <c r="L33" i="25"/>
  <c r="C14" i="25"/>
  <c r="C57" i="25"/>
  <c r="M10" i="25"/>
  <c r="D12" i="35"/>
  <c r="N12" i="35" s="1"/>
  <c r="AF12" i="35"/>
  <c r="AM10" i="37"/>
  <c r="AM41" i="37"/>
  <c r="AM11" i="37"/>
  <c r="AM12" i="37"/>
  <c r="AM36" i="37"/>
  <c r="AM26" i="37"/>
  <c r="AM17" i="37"/>
  <c r="AM20" i="37"/>
  <c r="AM27" i="37"/>
  <c r="AM28" i="37"/>
  <c r="AM9" i="37"/>
  <c r="AM18" i="37"/>
  <c r="AM19" i="37"/>
  <c r="AM54" i="37"/>
  <c r="AM51" i="37"/>
  <c r="AM42" i="37"/>
  <c r="AM50" i="37"/>
  <c r="AM25" i="37"/>
  <c r="AM37" i="37"/>
  <c r="AM55" i="37"/>
  <c r="AM13" i="37"/>
  <c r="AM29" i="37"/>
  <c r="AM24" i="37"/>
  <c r="AM63" i="37"/>
  <c r="AM62" i="37"/>
  <c r="AM61" i="37"/>
  <c r="AM59" i="37"/>
  <c r="N8" i="64"/>
  <c r="W24" i="64"/>
  <c r="W50" i="64"/>
  <c r="W51" i="64"/>
  <c r="W18" i="64"/>
  <c r="W61" i="64"/>
  <c r="W37" i="64"/>
  <c r="W54" i="64"/>
  <c r="W63" i="64"/>
  <c r="W9" i="64"/>
  <c r="W20" i="64"/>
  <c r="W13" i="64"/>
  <c r="W10" i="64"/>
  <c r="W17" i="64"/>
  <c r="W12" i="64"/>
  <c r="W19" i="64"/>
  <c r="W42" i="64"/>
  <c r="W55" i="64"/>
  <c r="W36" i="64"/>
  <c r="W11" i="64"/>
  <c r="W25" i="64"/>
  <c r="W29" i="64"/>
  <c r="W26" i="64"/>
  <c r="W28" i="64"/>
  <c r="W41" i="64"/>
  <c r="W62" i="64"/>
  <c r="W27" i="64"/>
  <c r="W59" i="64"/>
  <c r="BE8" i="34"/>
  <c r="BN18" i="34"/>
  <c r="BN9" i="34"/>
  <c r="BN20" i="34"/>
  <c r="BN29" i="34"/>
  <c r="BN10" i="34"/>
  <c r="BN17" i="34"/>
  <c r="BN28" i="34"/>
  <c r="BN11" i="34"/>
  <c r="BN61" i="34"/>
  <c r="BN24" i="34"/>
  <c r="BN25" i="34"/>
  <c r="BN13" i="34"/>
  <c r="BN42" i="34"/>
  <c r="BN26" i="34"/>
  <c r="BN12" i="34"/>
  <c r="BN19" i="34"/>
  <c r="BN51" i="34"/>
  <c r="BN27" i="34"/>
  <c r="BN36" i="34"/>
  <c r="BN37" i="34"/>
  <c r="BN50" i="34"/>
  <c r="BN55" i="34"/>
  <c r="BN54" i="34"/>
  <c r="BN63" i="34"/>
  <c r="BN41" i="34"/>
  <c r="BN62" i="34"/>
  <c r="BN59" i="34"/>
  <c r="AO50" i="37"/>
  <c r="AO61" i="37"/>
  <c r="AO11" i="37"/>
  <c r="AO9" i="37"/>
  <c r="AO29" i="37"/>
  <c r="AO42" i="37"/>
  <c r="AO10" i="37"/>
  <c r="AO28" i="37"/>
  <c r="AO19" i="37"/>
  <c r="AO51" i="37"/>
  <c r="AO27" i="37"/>
  <c r="AO24" i="37"/>
  <c r="AO25" i="37"/>
  <c r="AO20" i="37"/>
  <c r="AO13" i="37"/>
  <c r="AO26" i="37"/>
  <c r="AO17" i="37"/>
  <c r="AO12" i="37"/>
  <c r="AO18" i="37"/>
  <c r="AO36" i="37"/>
  <c r="AO63" i="37"/>
  <c r="AO41" i="37"/>
  <c r="AO37" i="37"/>
  <c r="AO54" i="37"/>
  <c r="AO55" i="37"/>
  <c r="AO62" i="37"/>
  <c r="AO59" i="37"/>
  <c r="BD8" i="34"/>
  <c r="BM9" i="34"/>
  <c r="BM20" i="34"/>
  <c r="BM29" i="34"/>
  <c r="BM10" i="34"/>
  <c r="BM17" i="34"/>
  <c r="BM28" i="34"/>
  <c r="BM11" i="34"/>
  <c r="BM27" i="34"/>
  <c r="BM61" i="34"/>
  <c r="BM50" i="34"/>
  <c r="BM18" i="34"/>
  <c r="BM51" i="34"/>
  <c r="BM37" i="34"/>
  <c r="BM54" i="34"/>
  <c r="BM62" i="34"/>
  <c r="BM13" i="34"/>
  <c r="BM36" i="34"/>
  <c r="BM42" i="34"/>
  <c r="BM55" i="34"/>
  <c r="BM25" i="34"/>
  <c r="BM19" i="34"/>
  <c r="BM41" i="34"/>
  <c r="BM63" i="34"/>
  <c r="BM26" i="34"/>
  <c r="BM24" i="34"/>
  <c r="BM12" i="34"/>
  <c r="BM59" i="34"/>
  <c r="U10" i="44"/>
  <c r="U26" i="44"/>
  <c r="U17" i="44"/>
  <c r="U9" i="44"/>
  <c r="U11" i="44"/>
  <c r="U41" i="44"/>
  <c r="U12" i="44"/>
  <c r="U50" i="44"/>
  <c r="U25" i="44"/>
  <c r="U27" i="44"/>
  <c r="U37" i="44"/>
  <c r="U13" i="44"/>
  <c r="U18" i="44"/>
  <c r="U24" i="44"/>
  <c r="U29" i="44"/>
  <c r="U55" i="44"/>
  <c r="U20" i="44"/>
  <c r="U28" i="44"/>
  <c r="U19" i="44"/>
  <c r="U36" i="44"/>
  <c r="U42" i="44"/>
  <c r="U54" i="44"/>
  <c r="U51" i="44"/>
  <c r="U62" i="44"/>
  <c r="U61" i="44"/>
  <c r="U63" i="44"/>
  <c r="U59" i="44"/>
  <c r="BL10" i="37"/>
  <c r="BL9" i="37"/>
  <c r="BL41" i="37"/>
  <c r="BL12" i="37"/>
  <c r="BL11" i="37"/>
  <c r="BL36" i="37"/>
  <c r="BL26" i="37"/>
  <c r="BL17" i="37"/>
  <c r="BL13" i="37"/>
  <c r="BL24" i="37"/>
  <c r="BL29" i="37"/>
  <c r="BL55" i="37"/>
  <c r="BL20" i="37"/>
  <c r="BL28" i="37"/>
  <c r="BL19" i="37"/>
  <c r="BL27" i="37"/>
  <c r="BL18" i="37"/>
  <c r="BL54" i="37"/>
  <c r="BL51" i="37"/>
  <c r="BL50" i="37"/>
  <c r="BL42" i="37"/>
  <c r="BL25" i="37"/>
  <c r="BL37" i="37"/>
  <c r="BL61" i="37"/>
  <c r="BL63" i="37"/>
  <c r="BL62" i="37"/>
  <c r="BL59" i="37"/>
  <c r="M8" i="70"/>
  <c r="V26" i="70"/>
  <c r="V13" i="70"/>
  <c r="V24" i="70"/>
  <c r="V29" i="70"/>
  <c r="V54" i="70"/>
  <c r="V36" i="70"/>
  <c r="V63" i="70"/>
  <c r="V61" i="70"/>
  <c r="V10" i="70"/>
  <c r="V11" i="70"/>
  <c r="V19" i="70"/>
  <c r="V27" i="70"/>
  <c r="V50" i="70"/>
  <c r="V37" i="70"/>
  <c r="V17" i="70"/>
  <c r="V12" i="70"/>
  <c r="V20" i="70"/>
  <c r="V28" i="70"/>
  <c r="V51" i="70"/>
  <c r="V62" i="70"/>
  <c r="V25" i="70"/>
  <c r="V42" i="70"/>
  <c r="V55" i="70"/>
  <c r="V41" i="70"/>
  <c r="V59" i="70"/>
  <c r="V9" i="70"/>
  <c r="V18" i="70"/>
  <c r="BD18" i="33"/>
  <c r="C8" i="33"/>
  <c r="M8" i="33" s="1"/>
  <c r="AE8" i="33"/>
  <c r="AY28" i="39"/>
  <c r="BD27" i="39"/>
  <c r="BD20" i="39"/>
  <c r="BD56" i="39"/>
  <c r="N13" i="52"/>
  <c r="I28" i="52"/>
  <c r="N27" i="52"/>
  <c r="M56" i="49"/>
  <c r="M9" i="49"/>
  <c r="D14" i="8"/>
  <c r="D57" i="8"/>
  <c r="N10" i="8"/>
  <c r="B50" i="38"/>
  <c r="T52" i="38"/>
  <c r="AD52" i="38" s="1"/>
  <c r="AD50" i="38"/>
  <c r="D18" i="32"/>
  <c r="N18" i="32" s="1"/>
  <c r="AF18" i="32"/>
  <c r="H8" i="36"/>
  <c r="N21" i="57"/>
  <c r="N9" i="23"/>
  <c r="M56" i="60"/>
  <c r="M21" i="60"/>
  <c r="L50" i="42"/>
  <c r="B52" i="42"/>
  <c r="L52" i="42" s="1"/>
  <c r="D14" i="22"/>
  <c r="D57" i="22"/>
  <c r="N10" i="22"/>
  <c r="D14" i="51"/>
  <c r="D57" i="51"/>
  <c r="N10" i="51"/>
  <c r="B52" i="48"/>
  <c r="L52" i="48" s="1"/>
  <c r="L50" i="48"/>
  <c r="D18" i="38"/>
  <c r="N18" i="38" s="1"/>
  <c r="AF18" i="38"/>
  <c r="H46" i="32"/>
  <c r="Z48" i="32"/>
  <c r="M13" i="29"/>
  <c r="N21" i="29"/>
  <c r="B33" i="32"/>
  <c r="AD33" i="32"/>
  <c r="G11" i="38"/>
  <c r="AB11" i="38"/>
  <c r="D13" i="32"/>
  <c r="N13" i="32" s="1"/>
  <c r="AF13" i="32"/>
  <c r="D10" i="38"/>
  <c r="V14" i="38"/>
  <c r="V57" i="38"/>
  <c r="AF10" i="38"/>
  <c r="M11" i="26"/>
  <c r="M9" i="26"/>
  <c r="M13" i="26"/>
  <c r="I26" i="33"/>
  <c r="I8" i="33"/>
  <c r="N17" i="63"/>
  <c r="BC32" i="38"/>
  <c r="N11" i="43"/>
  <c r="N22" i="43"/>
  <c r="N13" i="43"/>
  <c r="BE9" i="39"/>
  <c r="AZ28" i="39"/>
  <c r="BE27" i="39"/>
  <c r="M56" i="46"/>
  <c r="H28" i="46"/>
  <c r="M27" i="46"/>
  <c r="D8" i="73"/>
  <c r="N8" i="73" s="1"/>
  <c r="L32" i="25"/>
  <c r="I48" i="25"/>
  <c r="I46" i="35"/>
  <c r="AA48" i="35"/>
  <c r="BE46" i="38"/>
  <c r="AU48" i="38"/>
  <c r="C14" i="45"/>
  <c r="M10" i="45"/>
  <c r="C57" i="45"/>
  <c r="I11" i="38"/>
  <c r="C12" i="32"/>
  <c r="M12" i="32" s="1"/>
  <c r="AE12" i="32"/>
  <c r="I28" i="26"/>
  <c r="N27" i="26"/>
  <c r="N22" i="26"/>
  <c r="N21" i="49"/>
  <c r="N13" i="49"/>
  <c r="M12" i="63"/>
  <c r="M9" i="63"/>
  <c r="M21" i="66"/>
  <c r="BE11" i="36"/>
  <c r="BE18" i="36"/>
  <c r="AS52" i="32"/>
  <c r="BC52" i="32" s="1"/>
  <c r="BC50" i="32"/>
  <c r="H13" i="35"/>
  <c r="C14" i="59"/>
  <c r="C57" i="59"/>
  <c r="M10" i="59"/>
  <c r="I48" i="45"/>
  <c r="C10" i="38"/>
  <c r="U14" i="38"/>
  <c r="U57" i="38"/>
  <c r="AE10" i="38"/>
  <c r="M56" i="43"/>
  <c r="H28" i="43"/>
  <c r="M27" i="43"/>
  <c r="N22" i="69"/>
  <c r="N13" i="69"/>
  <c r="N8" i="9"/>
  <c r="BE21" i="33"/>
  <c r="M12" i="69"/>
  <c r="M22" i="69"/>
  <c r="BC33" i="38"/>
  <c r="L32" i="65"/>
  <c r="N46" i="8"/>
  <c r="D48" i="8"/>
  <c r="I9" i="35"/>
  <c r="N21" i="60"/>
  <c r="N20" i="60"/>
  <c r="H28" i="57"/>
  <c r="M27" i="57"/>
  <c r="M12" i="57"/>
  <c r="C48" i="62"/>
  <c r="M46" i="62"/>
  <c r="BC50" i="35"/>
  <c r="AS52" i="35"/>
  <c r="BC52" i="35" s="1"/>
  <c r="L32" i="8"/>
  <c r="D14" i="56"/>
  <c r="D57" i="56"/>
  <c r="N10" i="56"/>
  <c r="I12" i="35"/>
  <c r="D21" i="5"/>
  <c r="N19" i="5"/>
  <c r="M8" i="64"/>
  <c r="V54" i="64"/>
  <c r="V41" i="64"/>
  <c r="V27" i="64"/>
  <c r="V11" i="64"/>
  <c r="V25" i="64"/>
  <c r="V29" i="64"/>
  <c r="V26" i="64"/>
  <c r="V28" i="64"/>
  <c r="V24" i="64"/>
  <c r="V50" i="64"/>
  <c r="V51" i="64"/>
  <c r="V18" i="64"/>
  <c r="V61" i="64"/>
  <c r="V36" i="64"/>
  <c r="V62" i="64"/>
  <c r="V42" i="64"/>
  <c r="V9" i="64"/>
  <c r="V12" i="64"/>
  <c r="V20" i="64"/>
  <c r="V19" i="64"/>
  <c r="V55" i="64"/>
  <c r="V13" i="64"/>
  <c r="V10" i="64"/>
  <c r="V63" i="64"/>
  <c r="V17" i="64"/>
  <c r="V37" i="64"/>
  <c r="V59" i="64"/>
  <c r="N8" i="58"/>
  <c r="W20" i="58"/>
  <c r="W17" i="58"/>
  <c r="W19" i="58"/>
  <c r="W42" i="58"/>
  <c r="W62" i="58"/>
  <c r="W27" i="58"/>
  <c r="W24" i="58"/>
  <c r="W36" i="58"/>
  <c r="W13" i="58"/>
  <c r="W10" i="58"/>
  <c r="W12" i="58"/>
  <c r="W50" i="58"/>
  <c r="W51" i="58"/>
  <c r="W61" i="58"/>
  <c r="W54" i="58"/>
  <c r="W41" i="58"/>
  <c r="W63" i="58"/>
  <c r="W9" i="58"/>
  <c r="W29" i="58"/>
  <c r="W26" i="58"/>
  <c r="W28" i="58"/>
  <c r="W18" i="58"/>
  <c r="W55" i="58"/>
  <c r="W37" i="58"/>
  <c r="W25" i="58"/>
  <c r="W59" i="58"/>
  <c r="W11" i="58"/>
  <c r="W61" i="30"/>
  <c r="W51" i="30"/>
  <c r="W25" i="30"/>
  <c r="W13" i="30"/>
  <c r="W42" i="30"/>
  <c r="W11" i="30"/>
  <c r="W29" i="30"/>
  <c r="W10" i="30"/>
  <c r="W17" i="30"/>
  <c r="W18" i="30"/>
  <c r="N8" i="30"/>
  <c r="W9" i="30"/>
  <c r="W20" i="30"/>
  <c r="W28" i="30"/>
  <c r="W27" i="30"/>
  <c r="W50" i="30"/>
  <c r="W24" i="30"/>
  <c r="W12" i="30"/>
  <c r="W41" i="30"/>
  <c r="W19" i="30"/>
  <c r="W26" i="30"/>
  <c r="W36" i="30"/>
  <c r="W62" i="30"/>
  <c r="W63" i="30"/>
  <c r="W37" i="30"/>
  <c r="W55" i="30"/>
  <c r="W54" i="30"/>
  <c r="W59" i="30"/>
  <c r="AO9" i="34"/>
  <c r="AO20" i="34"/>
  <c r="AO29" i="34"/>
  <c r="AO10" i="34"/>
  <c r="AO17" i="34"/>
  <c r="AO28" i="34"/>
  <c r="AO11" i="34"/>
  <c r="AO27" i="34"/>
  <c r="AO50" i="34"/>
  <c r="AO61" i="34"/>
  <c r="AO24" i="34"/>
  <c r="AO25" i="34"/>
  <c r="AO13" i="34"/>
  <c r="AO42" i="34"/>
  <c r="AO26" i="34"/>
  <c r="AO12" i="34"/>
  <c r="AO19" i="34"/>
  <c r="AO51" i="34"/>
  <c r="AO18" i="34"/>
  <c r="AO36" i="34"/>
  <c r="AO54" i="34"/>
  <c r="AO41" i="34"/>
  <c r="AO37" i="34"/>
  <c r="AO63" i="34"/>
  <c r="AO55" i="34"/>
  <c r="AO62" i="34"/>
  <c r="AO59" i="34"/>
  <c r="AN9" i="40"/>
  <c r="AN20" i="40"/>
  <c r="AN29" i="40"/>
  <c r="AN10" i="40"/>
  <c r="AN17" i="40"/>
  <c r="AN28" i="40"/>
  <c r="AN27" i="40"/>
  <c r="AN18" i="40"/>
  <c r="AN50" i="40"/>
  <c r="AN61" i="40"/>
  <c r="AN24" i="40"/>
  <c r="AN25" i="40"/>
  <c r="AN13" i="40"/>
  <c r="AN42" i="40"/>
  <c r="AN26" i="40"/>
  <c r="AN12" i="40"/>
  <c r="AN19" i="40"/>
  <c r="AN11" i="40"/>
  <c r="AN41" i="40"/>
  <c r="AN63" i="40"/>
  <c r="AN54" i="40"/>
  <c r="AN62" i="40"/>
  <c r="AN55" i="40"/>
  <c r="AN51" i="40"/>
  <c r="AN36" i="40"/>
  <c r="AN37" i="40"/>
  <c r="AN59" i="40"/>
  <c r="AM10" i="34"/>
  <c r="AM36" i="34"/>
  <c r="AM26" i="34"/>
  <c r="AM17" i="34"/>
  <c r="AM11" i="34"/>
  <c r="AM9" i="34"/>
  <c r="AM41" i="34"/>
  <c r="AM54" i="34"/>
  <c r="AM51" i="34"/>
  <c r="AM50" i="34"/>
  <c r="AM27" i="34"/>
  <c r="AM12" i="34"/>
  <c r="AM18" i="34"/>
  <c r="AM25" i="34"/>
  <c r="AM37" i="34"/>
  <c r="AM13" i="34"/>
  <c r="AM24" i="34"/>
  <c r="AM29" i="34"/>
  <c r="AM55" i="34"/>
  <c r="AM20" i="34"/>
  <c r="AM28" i="34"/>
  <c r="AM42" i="34"/>
  <c r="AM19" i="34"/>
  <c r="AM62" i="34"/>
  <c r="AM61" i="34"/>
  <c r="AM63" i="34"/>
  <c r="AM59" i="34"/>
  <c r="U10" i="64"/>
  <c r="U9" i="64"/>
  <c r="U41" i="64"/>
  <c r="U36" i="64"/>
  <c r="U26" i="64"/>
  <c r="U25" i="64"/>
  <c r="U37" i="64"/>
  <c r="U13" i="64"/>
  <c r="U24" i="64"/>
  <c r="U29" i="64"/>
  <c r="U55" i="64"/>
  <c r="U12" i="64"/>
  <c r="U20" i="64"/>
  <c r="U28" i="64"/>
  <c r="U42" i="64"/>
  <c r="U19" i="64"/>
  <c r="U11" i="64"/>
  <c r="U54" i="64"/>
  <c r="U17" i="64"/>
  <c r="U51" i="64"/>
  <c r="U27" i="64"/>
  <c r="U50" i="64"/>
  <c r="U18" i="64"/>
  <c r="U62" i="64"/>
  <c r="U61" i="64"/>
  <c r="U63" i="64"/>
  <c r="U59" i="64"/>
  <c r="BD17" i="33"/>
  <c r="BD13" i="33"/>
  <c r="BD21" i="39"/>
  <c r="N9" i="52"/>
  <c r="N11" i="66"/>
  <c r="H28" i="49"/>
  <c r="M27" i="49"/>
  <c r="M22" i="49"/>
  <c r="B50" i="32"/>
  <c r="AD50" i="32"/>
  <c r="T52" i="32"/>
  <c r="AD52" i="32" s="1"/>
  <c r="H8" i="73"/>
  <c r="D48" i="65"/>
  <c r="N46" i="65"/>
  <c r="M13" i="23"/>
  <c r="M11" i="23"/>
  <c r="N22" i="57"/>
  <c r="N13" i="57"/>
  <c r="I28" i="23"/>
  <c r="N27" i="23"/>
  <c r="L51" i="8"/>
  <c r="L50" i="25"/>
  <c r="C48" i="25"/>
  <c r="M46" i="25"/>
  <c r="I46" i="32"/>
  <c r="AA48" i="32"/>
  <c r="C46" i="32"/>
  <c r="U48" i="32"/>
  <c r="AE46" i="32"/>
  <c r="M20" i="29"/>
  <c r="M56" i="29"/>
  <c r="M9" i="29"/>
  <c r="N11" i="29"/>
  <c r="I28" i="29"/>
  <c r="N27" i="29"/>
  <c r="N11" i="8"/>
  <c r="D48" i="59"/>
  <c r="N46" i="59"/>
  <c r="C11" i="38"/>
  <c r="M11" i="38" s="1"/>
  <c r="AE11" i="38"/>
  <c r="M56" i="26"/>
  <c r="N12" i="63"/>
  <c r="L51" i="51"/>
  <c r="B50" i="35"/>
  <c r="T52" i="35"/>
  <c r="AD52" i="35" s="1"/>
  <c r="AD50" i="35"/>
  <c r="J11" i="68"/>
  <c r="AZ48" i="32"/>
  <c r="AA19" i="38"/>
  <c r="N18" i="43"/>
  <c r="N9" i="43"/>
  <c r="AA28" i="36"/>
  <c r="D8" i="36"/>
  <c r="N8" i="36" s="1"/>
  <c r="AF8" i="36"/>
  <c r="BE21" i="39"/>
  <c r="L50" i="59"/>
  <c r="B52" i="59"/>
  <c r="L52" i="59" s="1"/>
  <c r="D46" i="35"/>
  <c r="AF46" i="35"/>
  <c r="V48" i="35"/>
  <c r="H12" i="32"/>
  <c r="N9" i="26"/>
  <c r="N21" i="26"/>
  <c r="N17" i="26"/>
  <c r="N9" i="49"/>
  <c r="M8" i="9"/>
  <c r="M20" i="63"/>
  <c r="M13" i="63"/>
  <c r="M20" i="66"/>
  <c r="BE20" i="36"/>
  <c r="BE17" i="36"/>
  <c r="M52" i="7"/>
  <c r="C12" i="35"/>
  <c r="M12" i="35" s="1"/>
  <c r="AE12" i="35"/>
  <c r="L32" i="56"/>
  <c r="M13" i="8"/>
  <c r="D11" i="35"/>
  <c r="N11" i="35" s="1"/>
  <c r="AF11" i="35"/>
  <c r="D48" i="45"/>
  <c r="N46" i="45"/>
  <c r="L33" i="48"/>
  <c r="C47" i="32"/>
  <c r="M47" i="32" s="1"/>
  <c r="AE47" i="32"/>
  <c r="N17" i="69"/>
  <c r="BE12" i="33"/>
  <c r="M17" i="69"/>
  <c r="N9" i="8"/>
  <c r="B33" i="38"/>
  <c r="AD33" i="38"/>
  <c r="C9" i="38"/>
  <c r="M9" i="38" s="1"/>
  <c r="AE9" i="38"/>
  <c r="C9" i="32"/>
  <c r="M9" i="32" s="1"/>
  <c r="AE9" i="32"/>
  <c r="N22" i="60"/>
  <c r="N9" i="60"/>
  <c r="H28" i="52"/>
  <c r="M27" i="52"/>
  <c r="M11" i="52"/>
  <c r="N13" i="46"/>
  <c r="N22" i="46"/>
  <c r="M13" i="57"/>
  <c r="H48" i="62"/>
  <c r="B51" i="38"/>
  <c r="AD51" i="38"/>
  <c r="N8" i="70"/>
  <c r="W17" i="70"/>
  <c r="W12" i="70"/>
  <c r="W20" i="70"/>
  <c r="W28" i="70"/>
  <c r="W51" i="70"/>
  <c r="W41" i="70"/>
  <c r="W63" i="70"/>
  <c r="W61" i="70"/>
  <c r="W26" i="70"/>
  <c r="W13" i="70"/>
  <c r="W24" i="70"/>
  <c r="W29" i="70"/>
  <c r="W54" i="70"/>
  <c r="W37" i="70"/>
  <c r="W9" i="70"/>
  <c r="W18" i="70"/>
  <c r="W25" i="70"/>
  <c r="W42" i="70"/>
  <c r="W55" i="70"/>
  <c r="W10" i="70"/>
  <c r="W11" i="70"/>
  <c r="W19" i="70"/>
  <c r="W27" i="70"/>
  <c r="W50" i="70"/>
  <c r="W36" i="70"/>
  <c r="W62" i="70"/>
  <c r="W59" i="70"/>
  <c r="N8" i="53"/>
  <c r="W24" i="53"/>
  <c r="W20" i="53"/>
  <c r="W29" i="53"/>
  <c r="W17" i="53"/>
  <c r="W19" i="53"/>
  <c r="W27" i="53"/>
  <c r="W9" i="53"/>
  <c r="W10" i="53"/>
  <c r="W12" i="53"/>
  <c r="W42" i="53"/>
  <c r="W25" i="53"/>
  <c r="W13" i="53"/>
  <c r="W26" i="53"/>
  <c r="W28" i="53"/>
  <c r="W18" i="53"/>
  <c r="W51" i="53"/>
  <c r="W36" i="53"/>
  <c r="W63" i="53"/>
  <c r="W61" i="53"/>
  <c r="W50" i="53"/>
  <c r="W37" i="53"/>
  <c r="W11" i="53"/>
  <c r="W55" i="53"/>
  <c r="W59" i="53"/>
  <c r="W62" i="53"/>
  <c r="W41" i="53"/>
  <c r="W54" i="53"/>
  <c r="N8" i="47"/>
  <c r="W24" i="47"/>
  <c r="W25" i="47"/>
  <c r="W20" i="47"/>
  <c r="W29" i="47"/>
  <c r="W26" i="47"/>
  <c r="W17" i="47"/>
  <c r="W28" i="47"/>
  <c r="W19" i="47"/>
  <c r="W42" i="47"/>
  <c r="W11" i="47"/>
  <c r="W9" i="47"/>
  <c r="W13" i="47"/>
  <c r="W10" i="47"/>
  <c r="W12" i="47"/>
  <c r="W54" i="47"/>
  <c r="W50" i="47"/>
  <c r="W61" i="47"/>
  <c r="W41" i="47"/>
  <c r="W18" i="47"/>
  <c r="W55" i="47"/>
  <c r="W27" i="47"/>
  <c r="W51" i="47"/>
  <c r="W62" i="47"/>
  <c r="W36" i="47"/>
  <c r="W37" i="47"/>
  <c r="W59" i="47"/>
  <c r="W63" i="47"/>
  <c r="N8" i="24"/>
  <c r="W61" i="24"/>
  <c r="W51" i="24"/>
  <c r="W25" i="24"/>
  <c r="W13" i="24"/>
  <c r="W19" i="24"/>
  <c r="W18" i="24"/>
  <c r="W20" i="24"/>
  <c r="W29" i="24"/>
  <c r="W10" i="24"/>
  <c r="W9" i="24"/>
  <c r="W17" i="24"/>
  <c r="W28" i="24"/>
  <c r="W11" i="24"/>
  <c r="W50" i="24"/>
  <c r="W24" i="24"/>
  <c r="W12" i="24"/>
  <c r="W37" i="24"/>
  <c r="W63" i="24"/>
  <c r="W62" i="24"/>
  <c r="W42" i="24"/>
  <c r="W54" i="24"/>
  <c r="W55" i="24"/>
  <c r="W36" i="24"/>
  <c r="W26" i="24"/>
  <c r="W41" i="24"/>
  <c r="W27" i="24"/>
  <c r="W59" i="24"/>
  <c r="M8" i="30"/>
  <c r="V25" i="30"/>
  <c r="V13" i="30"/>
  <c r="V42" i="30"/>
  <c r="V11" i="30"/>
  <c r="V29" i="30"/>
  <c r="V10" i="30"/>
  <c r="V17" i="30"/>
  <c r="V18" i="30"/>
  <c r="V24" i="30"/>
  <c r="V26" i="30"/>
  <c r="V12" i="30"/>
  <c r="V19" i="30"/>
  <c r="V9" i="30"/>
  <c r="V20" i="30"/>
  <c r="V28" i="30"/>
  <c r="V27" i="30"/>
  <c r="V51" i="30"/>
  <c r="V61" i="30"/>
  <c r="V50" i="30"/>
  <c r="V54" i="30"/>
  <c r="V55" i="30"/>
  <c r="V36" i="30"/>
  <c r="V41" i="30"/>
  <c r="V37" i="30"/>
  <c r="V62" i="30"/>
  <c r="V63" i="30"/>
  <c r="V59" i="30"/>
  <c r="AN9" i="37"/>
  <c r="AN29" i="37"/>
  <c r="AN42" i="37"/>
  <c r="AN10" i="37"/>
  <c r="AN28" i="37"/>
  <c r="AN19" i="37"/>
  <c r="AN27" i="37"/>
  <c r="AN51" i="37"/>
  <c r="AN24" i="37"/>
  <c r="AN25" i="37"/>
  <c r="AN20" i="37"/>
  <c r="AN13" i="37"/>
  <c r="AN26" i="37"/>
  <c r="AN17" i="37"/>
  <c r="AN12" i="37"/>
  <c r="AN18" i="37"/>
  <c r="AN11" i="37"/>
  <c r="AN55" i="37"/>
  <c r="AN37" i="37"/>
  <c r="AN61" i="37"/>
  <c r="AN54" i="37"/>
  <c r="AN36" i="37"/>
  <c r="AN50" i="37"/>
  <c r="AN62" i="37"/>
  <c r="AN41" i="37"/>
  <c r="AN63" i="37"/>
  <c r="AN59" i="37"/>
  <c r="U11" i="53"/>
  <c r="U10" i="53"/>
  <c r="U36" i="53"/>
  <c r="U26" i="53"/>
  <c r="U17" i="53"/>
  <c r="U9" i="53"/>
  <c r="U19" i="53"/>
  <c r="U27" i="53"/>
  <c r="U41" i="53"/>
  <c r="U18" i="53"/>
  <c r="U54" i="53"/>
  <c r="U51" i="53"/>
  <c r="U50" i="53"/>
  <c r="U42" i="53"/>
  <c r="U25" i="53"/>
  <c r="U37" i="53"/>
  <c r="U13" i="53"/>
  <c r="U24" i="53"/>
  <c r="U29" i="53"/>
  <c r="U55" i="53"/>
  <c r="U12" i="53"/>
  <c r="U28" i="53"/>
  <c r="U20" i="53"/>
  <c r="U62" i="53"/>
  <c r="U63" i="53"/>
  <c r="U59" i="53"/>
  <c r="U61" i="53"/>
  <c r="BD9" i="33"/>
  <c r="N21" i="52"/>
  <c r="I28" i="66"/>
  <c r="N27" i="66"/>
  <c r="N20" i="66"/>
  <c r="M20" i="49"/>
  <c r="M18" i="49"/>
  <c r="D10" i="35"/>
  <c r="V14" i="35"/>
  <c r="V57" i="35"/>
  <c r="AF10" i="35"/>
  <c r="M20" i="23"/>
  <c r="M12" i="23"/>
  <c r="N11" i="57"/>
  <c r="N9" i="57"/>
  <c r="N13" i="23"/>
  <c r="N21" i="23"/>
  <c r="H28" i="60"/>
  <c r="M27" i="60"/>
  <c r="M22" i="60"/>
  <c r="BC32" i="35"/>
  <c r="AA14" i="35"/>
  <c r="D46" i="32"/>
  <c r="V48" i="32"/>
  <c r="AF46" i="32"/>
  <c r="H46" i="38"/>
  <c r="Z48" i="38"/>
  <c r="H10" i="32"/>
  <c r="H28" i="29"/>
  <c r="M27" i="29"/>
  <c r="M21" i="29"/>
  <c r="N13" i="29"/>
  <c r="N18" i="29"/>
  <c r="L33" i="59"/>
  <c r="J11" i="42"/>
  <c r="AA19" i="32"/>
  <c r="M21" i="26"/>
  <c r="N18" i="63"/>
  <c r="AU48" i="32"/>
  <c r="BE46" i="32"/>
  <c r="M46" i="42"/>
  <c r="C48" i="42"/>
  <c r="N17" i="43"/>
  <c r="I26" i="36"/>
  <c r="I8" i="36"/>
  <c r="BC33" i="35"/>
  <c r="N13" i="8"/>
  <c r="M11" i="8"/>
  <c r="D14" i="25"/>
  <c r="D57" i="25"/>
  <c r="N10" i="25"/>
  <c r="D12" i="32"/>
  <c r="N12" i="32" s="1"/>
  <c r="AF12" i="32"/>
  <c r="N12" i="26"/>
  <c r="N20" i="26"/>
  <c r="N22" i="49"/>
  <c r="H28" i="9"/>
  <c r="M12" i="66"/>
  <c r="M22" i="66"/>
  <c r="BE56" i="36"/>
  <c r="H12" i="35"/>
  <c r="N12" i="8"/>
  <c r="I11" i="35"/>
  <c r="D12" i="38"/>
  <c r="N12" i="38" s="1"/>
  <c r="AF12" i="38"/>
  <c r="H47" i="32"/>
  <c r="M21" i="43"/>
  <c r="M12" i="43"/>
  <c r="N9" i="69"/>
  <c r="M21" i="69"/>
  <c r="M9" i="69"/>
  <c r="BC51" i="35"/>
  <c r="H9" i="38"/>
  <c r="N11" i="60"/>
  <c r="N17" i="60"/>
  <c r="BD22" i="36"/>
  <c r="BD13" i="36"/>
  <c r="N9" i="46"/>
  <c r="N18" i="46"/>
  <c r="M18" i="57"/>
  <c r="L32" i="22"/>
  <c r="C14" i="51"/>
  <c r="C57" i="51"/>
  <c r="M10" i="51"/>
  <c r="C21" i="5"/>
  <c r="M19" i="5"/>
  <c r="C14" i="28"/>
  <c r="C57" i="28"/>
  <c r="M10" i="28"/>
  <c r="D9" i="32"/>
  <c r="N9" i="32" s="1"/>
  <c r="AF9" i="32"/>
  <c r="N8" i="61"/>
  <c r="W13" i="61"/>
  <c r="W10" i="61"/>
  <c r="W12" i="61"/>
  <c r="W9" i="61"/>
  <c r="W55" i="61"/>
  <c r="W25" i="61"/>
  <c r="W20" i="61"/>
  <c r="W29" i="61"/>
  <c r="W26" i="61"/>
  <c r="W17" i="61"/>
  <c r="W28" i="61"/>
  <c r="W19" i="61"/>
  <c r="W42" i="61"/>
  <c r="W27" i="61"/>
  <c r="W11" i="61"/>
  <c r="W24" i="61"/>
  <c r="W41" i="61"/>
  <c r="W50" i="61"/>
  <c r="W51" i="61"/>
  <c r="W61" i="61"/>
  <c r="W18" i="61"/>
  <c r="W54" i="61"/>
  <c r="W37" i="61"/>
  <c r="W63" i="61"/>
  <c r="W62" i="61"/>
  <c r="W59" i="61"/>
  <c r="W36" i="61"/>
  <c r="M8" i="67"/>
  <c r="V24" i="67"/>
  <c r="V36" i="67"/>
  <c r="V20" i="67"/>
  <c r="V29" i="67"/>
  <c r="V17" i="67"/>
  <c r="V19" i="67"/>
  <c r="V18" i="67"/>
  <c r="V61" i="67"/>
  <c r="V54" i="67"/>
  <c r="V41" i="67"/>
  <c r="V62" i="67"/>
  <c r="V27" i="67"/>
  <c r="V37" i="67"/>
  <c r="V9" i="67"/>
  <c r="V10" i="67"/>
  <c r="V12" i="67"/>
  <c r="V42" i="67"/>
  <c r="V50" i="67"/>
  <c r="V51" i="67"/>
  <c r="V55" i="67"/>
  <c r="V11" i="67"/>
  <c r="V63" i="67"/>
  <c r="V25" i="67"/>
  <c r="V13" i="67"/>
  <c r="V26" i="67"/>
  <c r="V28" i="67"/>
  <c r="V59" i="67"/>
  <c r="V61" i="10"/>
  <c r="V25" i="10"/>
  <c r="V13" i="10"/>
  <c r="V42" i="10"/>
  <c r="V11" i="10"/>
  <c r="V29" i="10"/>
  <c r="V10" i="10"/>
  <c r="V17" i="10"/>
  <c r="V18" i="10"/>
  <c r="V50" i="10"/>
  <c r="V9" i="10"/>
  <c r="V20" i="10"/>
  <c r="V28" i="10"/>
  <c r="V27" i="10"/>
  <c r="V51" i="10"/>
  <c r="V41" i="10"/>
  <c r="V26" i="10"/>
  <c r="V54" i="10"/>
  <c r="V24" i="10"/>
  <c r="V12" i="10"/>
  <c r="V55" i="10"/>
  <c r="V19" i="10"/>
  <c r="V36" i="10"/>
  <c r="V62" i="10"/>
  <c r="V63" i="10"/>
  <c r="V37" i="10"/>
  <c r="V59" i="10"/>
  <c r="M8" i="24"/>
  <c r="V25" i="24"/>
  <c r="V13" i="24"/>
  <c r="V19" i="24"/>
  <c r="V18" i="24"/>
  <c r="V20" i="24"/>
  <c r="V29" i="24"/>
  <c r="V10" i="24"/>
  <c r="V24" i="24"/>
  <c r="V42" i="24"/>
  <c r="V26" i="24"/>
  <c r="V12" i="24"/>
  <c r="V27" i="24"/>
  <c r="V9" i="24"/>
  <c r="V17" i="24"/>
  <c r="V28" i="24"/>
  <c r="V11" i="24"/>
  <c r="V51" i="24"/>
  <c r="V61" i="24"/>
  <c r="V36" i="24"/>
  <c r="V50" i="24"/>
  <c r="V41" i="24"/>
  <c r="V63" i="24"/>
  <c r="V54" i="24"/>
  <c r="V55" i="24"/>
  <c r="V37" i="24"/>
  <c r="V62" i="24"/>
  <c r="V59" i="24"/>
  <c r="AN9" i="34"/>
  <c r="AN20" i="34"/>
  <c r="AN29" i="34"/>
  <c r="AN10" i="34"/>
  <c r="AN17" i="34"/>
  <c r="AN28" i="34"/>
  <c r="AN11" i="34"/>
  <c r="AN27" i="34"/>
  <c r="AN50" i="34"/>
  <c r="AN61" i="34"/>
  <c r="AN24" i="34"/>
  <c r="AN25" i="34"/>
  <c r="AN13" i="34"/>
  <c r="AN42" i="34"/>
  <c r="AN26" i="34"/>
  <c r="AN12" i="34"/>
  <c r="AN19" i="34"/>
  <c r="AN18" i="34"/>
  <c r="AN54" i="34"/>
  <c r="AN55" i="34"/>
  <c r="AN51" i="34"/>
  <c r="AN41" i="34"/>
  <c r="AN37" i="34"/>
  <c r="AN36" i="34"/>
  <c r="AN63" i="34"/>
  <c r="AN62" i="34"/>
  <c r="AN59" i="34"/>
  <c r="U10" i="30"/>
  <c r="U36" i="30"/>
  <c r="U26" i="30"/>
  <c r="U17" i="30"/>
  <c r="U11" i="30"/>
  <c r="U9" i="30"/>
  <c r="U41" i="30"/>
  <c r="U12" i="30"/>
  <c r="U51" i="30"/>
  <c r="U27" i="30"/>
  <c r="U50" i="30"/>
  <c r="U18" i="30"/>
  <c r="U25" i="30"/>
  <c r="U37" i="30"/>
  <c r="U13" i="30"/>
  <c r="U24" i="30"/>
  <c r="U29" i="30"/>
  <c r="U55" i="30"/>
  <c r="U20" i="30"/>
  <c r="U28" i="30"/>
  <c r="U42" i="30"/>
  <c r="U19" i="30"/>
  <c r="U54" i="30"/>
  <c r="U62" i="30"/>
  <c r="U63" i="30"/>
  <c r="U61" i="30"/>
  <c r="U59" i="30"/>
  <c r="U10" i="61"/>
  <c r="U9" i="61"/>
  <c r="U41" i="61"/>
  <c r="U36" i="61"/>
  <c r="U26" i="61"/>
  <c r="U11" i="61"/>
  <c r="U17" i="61"/>
  <c r="U13" i="61"/>
  <c r="U24" i="61"/>
  <c r="U29" i="61"/>
  <c r="U42" i="61"/>
  <c r="U55" i="61"/>
  <c r="U12" i="61"/>
  <c r="U20" i="61"/>
  <c r="U28" i="61"/>
  <c r="U19" i="61"/>
  <c r="U54" i="61"/>
  <c r="U27" i="61"/>
  <c r="U51" i="61"/>
  <c r="U18" i="61"/>
  <c r="U50" i="61"/>
  <c r="U25" i="61"/>
  <c r="U37" i="61"/>
  <c r="U63" i="61"/>
  <c r="U61" i="61"/>
  <c r="U62" i="61"/>
  <c r="U59" i="61"/>
  <c r="AY28" i="33"/>
  <c r="BD27" i="33"/>
  <c r="BD56" i="33"/>
  <c r="BD12" i="39"/>
  <c r="N11" i="52"/>
  <c r="N17" i="66"/>
  <c r="N56" i="66"/>
  <c r="M17" i="49"/>
  <c r="C14" i="68"/>
  <c r="C57" i="68"/>
  <c r="M10" i="68"/>
  <c r="M9" i="8"/>
  <c r="D14" i="59"/>
  <c r="D57" i="59"/>
  <c r="N10" i="59"/>
  <c r="M56" i="23"/>
  <c r="N56" i="57"/>
  <c r="N20" i="57"/>
  <c r="N22" i="23"/>
  <c r="M9" i="60"/>
  <c r="M18" i="60"/>
  <c r="L33" i="28"/>
  <c r="D32" i="7"/>
  <c r="N14" i="7"/>
  <c r="H48" i="8"/>
  <c r="D14" i="48"/>
  <c r="D57" i="48"/>
  <c r="N10" i="48"/>
  <c r="C46" i="38"/>
  <c r="AE46" i="38"/>
  <c r="U48" i="38"/>
  <c r="C10" i="32"/>
  <c r="U14" i="32"/>
  <c r="U57" i="32"/>
  <c r="AE10" i="32"/>
  <c r="N22" i="29"/>
  <c r="E47" i="25"/>
  <c r="O47" i="25" s="1"/>
  <c r="L47" i="25"/>
  <c r="C48" i="51"/>
  <c r="M46" i="51"/>
  <c r="D48" i="48"/>
  <c r="N46" i="48"/>
  <c r="M22" i="26"/>
  <c r="N20" i="63"/>
  <c r="N13" i="63"/>
  <c r="I8" i="73"/>
  <c r="D48" i="28"/>
  <c r="N46" i="28"/>
  <c r="N56" i="43"/>
  <c r="N20" i="43"/>
  <c r="M20" i="46"/>
  <c r="M11" i="46"/>
  <c r="J11" i="65"/>
  <c r="N18" i="26"/>
  <c r="N18" i="49"/>
  <c r="H28" i="63"/>
  <c r="M27" i="63"/>
  <c r="M56" i="63"/>
  <c r="M13" i="66"/>
  <c r="M18" i="66"/>
  <c r="BE12" i="36"/>
  <c r="L50" i="65"/>
  <c r="B52" i="65"/>
  <c r="L52" i="65" s="1"/>
  <c r="D13" i="35"/>
  <c r="N13" i="35" s="1"/>
  <c r="AF13" i="35"/>
  <c r="C48" i="48"/>
  <c r="M46" i="48"/>
  <c r="D14" i="65"/>
  <c r="D57" i="65"/>
  <c r="N10" i="65"/>
  <c r="N56" i="69"/>
  <c r="N18" i="69"/>
  <c r="BE9" i="33"/>
  <c r="BE13" i="33"/>
  <c r="BE22" i="33"/>
  <c r="M18" i="69"/>
  <c r="M13" i="69"/>
  <c r="L32" i="28"/>
  <c r="N18" i="60"/>
  <c r="M18" i="52"/>
  <c r="M21" i="52"/>
  <c r="BD18" i="36"/>
  <c r="BD9" i="36"/>
  <c r="N20" i="46"/>
  <c r="N17" i="46"/>
  <c r="M20" i="57"/>
  <c r="M21" i="57"/>
  <c r="C14" i="65"/>
  <c r="C57" i="65"/>
  <c r="M10" i="65"/>
  <c r="BC51" i="38"/>
  <c r="H48" i="68"/>
  <c r="C8" i="73"/>
  <c r="M8" i="73" s="1"/>
  <c r="C28" i="6"/>
  <c r="M26" i="6"/>
  <c r="C18" i="38"/>
  <c r="M18" i="38" s="1"/>
  <c r="AE18" i="38"/>
  <c r="L33" i="62"/>
  <c r="N8" i="67"/>
  <c r="W25" i="67"/>
  <c r="W13" i="67"/>
  <c r="W26" i="67"/>
  <c r="W28" i="67"/>
  <c r="W37" i="67"/>
  <c r="W62" i="67"/>
  <c r="W20" i="67"/>
  <c r="W29" i="67"/>
  <c r="W17" i="67"/>
  <c r="W19" i="67"/>
  <c r="W18" i="67"/>
  <c r="W61" i="67"/>
  <c r="W54" i="67"/>
  <c r="W27" i="67"/>
  <c r="W36" i="67"/>
  <c r="W9" i="67"/>
  <c r="W10" i="67"/>
  <c r="W12" i="67"/>
  <c r="W42" i="67"/>
  <c r="W50" i="67"/>
  <c r="W51" i="67"/>
  <c r="W55" i="67"/>
  <c r="W11" i="67"/>
  <c r="W41" i="67"/>
  <c r="W24" i="67"/>
  <c r="W63" i="67"/>
  <c r="W59" i="67"/>
  <c r="M8" i="27"/>
  <c r="V24" i="27"/>
  <c r="V26" i="27"/>
  <c r="V17" i="27"/>
  <c r="V12" i="27"/>
  <c r="V9" i="27"/>
  <c r="V28" i="27"/>
  <c r="V19" i="27"/>
  <c r="V18" i="27"/>
  <c r="V25" i="27"/>
  <c r="V20" i="27"/>
  <c r="V13" i="27"/>
  <c r="V29" i="27"/>
  <c r="V42" i="27"/>
  <c r="V10" i="27"/>
  <c r="V51" i="27"/>
  <c r="V11" i="27"/>
  <c r="V61" i="27"/>
  <c r="V36" i="27"/>
  <c r="V63" i="27"/>
  <c r="V27" i="27"/>
  <c r="V62" i="27"/>
  <c r="V50" i="27"/>
  <c r="V37" i="27"/>
  <c r="V54" i="27"/>
  <c r="V55" i="27"/>
  <c r="V41" i="27"/>
  <c r="V59" i="27"/>
  <c r="M8" i="58"/>
  <c r="V27" i="58"/>
  <c r="V24" i="58"/>
  <c r="V37" i="58"/>
  <c r="V62" i="58"/>
  <c r="V11" i="58"/>
  <c r="V9" i="58"/>
  <c r="V29" i="58"/>
  <c r="V26" i="58"/>
  <c r="V28" i="58"/>
  <c r="V18" i="58"/>
  <c r="V55" i="58"/>
  <c r="V36" i="58"/>
  <c r="V25" i="58"/>
  <c r="V20" i="58"/>
  <c r="V17" i="58"/>
  <c r="V19" i="58"/>
  <c r="V42" i="58"/>
  <c r="V41" i="58"/>
  <c r="V12" i="58"/>
  <c r="V59" i="58"/>
  <c r="V54" i="58"/>
  <c r="V63" i="58"/>
  <c r="V50" i="58"/>
  <c r="V61" i="58"/>
  <c r="V13" i="58"/>
  <c r="V10" i="58"/>
  <c r="V51" i="58"/>
  <c r="W9" i="10"/>
  <c r="W20" i="10"/>
  <c r="W28" i="10"/>
  <c r="W27" i="10"/>
  <c r="W50" i="10"/>
  <c r="W61" i="10"/>
  <c r="W51" i="10"/>
  <c r="W25" i="10"/>
  <c r="W13" i="10"/>
  <c r="W42" i="10"/>
  <c r="W11" i="10"/>
  <c r="W29" i="10"/>
  <c r="W10" i="10"/>
  <c r="W17" i="10"/>
  <c r="W24" i="10"/>
  <c r="W26" i="10"/>
  <c r="W12" i="10"/>
  <c r="W19" i="10"/>
  <c r="W37" i="10"/>
  <c r="W18" i="10"/>
  <c r="W36" i="10"/>
  <c r="W54" i="10"/>
  <c r="W41" i="10"/>
  <c r="W62" i="10"/>
  <c r="W63" i="10"/>
  <c r="W55" i="10"/>
  <c r="W59" i="10"/>
  <c r="M8" i="50"/>
  <c r="V9" i="50"/>
  <c r="V20" i="50"/>
  <c r="V13" i="50"/>
  <c r="V10" i="50"/>
  <c r="V17" i="50"/>
  <c r="V12" i="50"/>
  <c r="V19" i="50"/>
  <c r="V42" i="50"/>
  <c r="V11" i="50"/>
  <c r="V24" i="50"/>
  <c r="V25" i="50"/>
  <c r="V29" i="50"/>
  <c r="V26" i="50"/>
  <c r="V28" i="50"/>
  <c r="V27" i="50"/>
  <c r="V50" i="50"/>
  <c r="V61" i="50"/>
  <c r="V54" i="50"/>
  <c r="V55" i="50"/>
  <c r="V41" i="50"/>
  <c r="V51" i="50"/>
  <c r="V18" i="50"/>
  <c r="V37" i="50"/>
  <c r="V62" i="50"/>
  <c r="V36" i="50"/>
  <c r="V63" i="50"/>
  <c r="V59" i="50"/>
  <c r="BL17" i="40"/>
  <c r="BL11" i="40"/>
  <c r="BL9" i="40"/>
  <c r="BL41" i="40"/>
  <c r="BL12" i="40"/>
  <c r="BL10" i="40"/>
  <c r="BL36" i="40"/>
  <c r="BL18" i="40"/>
  <c r="BL25" i="40"/>
  <c r="BL37" i="40"/>
  <c r="BL13" i="40"/>
  <c r="BL24" i="40"/>
  <c r="BL29" i="40"/>
  <c r="BL55" i="40"/>
  <c r="BL20" i="40"/>
  <c r="BL28" i="40"/>
  <c r="BL42" i="40"/>
  <c r="BL19" i="40"/>
  <c r="BL26" i="40"/>
  <c r="BL54" i="40"/>
  <c r="BL51" i="40"/>
  <c r="BL27" i="40"/>
  <c r="BL50" i="40"/>
  <c r="BL62" i="40"/>
  <c r="BL61" i="40"/>
  <c r="BL63" i="40"/>
  <c r="BL59" i="40"/>
  <c r="U10" i="70"/>
  <c r="U26" i="70"/>
  <c r="U17" i="70"/>
  <c r="U9" i="70"/>
  <c r="U11" i="70"/>
  <c r="U41" i="70"/>
  <c r="U50" i="70"/>
  <c r="U25" i="70"/>
  <c r="U27" i="70"/>
  <c r="U37" i="70"/>
  <c r="U13" i="70"/>
  <c r="U18" i="70"/>
  <c r="U24" i="70"/>
  <c r="U29" i="70"/>
  <c r="U55" i="70"/>
  <c r="U12" i="70"/>
  <c r="U20" i="70"/>
  <c r="U28" i="70"/>
  <c r="U19" i="70"/>
  <c r="U42" i="70"/>
  <c r="U54" i="70"/>
  <c r="U36" i="70"/>
  <c r="U51" i="70"/>
  <c r="U62" i="70"/>
  <c r="U63" i="70"/>
  <c r="U61" i="70"/>
  <c r="U59" i="70"/>
  <c r="BD21" i="33"/>
  <c r="BD11" i="33"/>
  <c r="BD20" i="33"/>
  <c r="H8" i="33"/>
  <c r="BD22" i="39"/>
  <c r="N20" i="52"/>
  <c r="N22" i="52"/>
  <c r="N21" i="66"/>
  <c r="N18" i="66"/>
  <c r="M11" i="49"/>
  <c r="E47" i="22"/>
  <c r="L47" i="22"/>
  <c r="L32" i="45"/>
  <c r="C11" i="35"/>
  <c r="M11" i="35" s="1"/>
  <c r="AE11" i="35"/>
  <c r="L51" i="42"/>
  <c r="C48" i="45"/>
  <c r="M46" i="45"/>
  <c r="H28" i="23"/>
  <c r="M27" i="23"/>
  <c r="M9" i="23"/>
  <c r="N17" i="57"/>
  <c r="N17" i="23"/>
  <c r="N18" i="23"/>
  <c r="M12" i="60"/>
  <c r="M17" i="60"/>
  <c r="BC51" i="32"/>
  <c r="BD46" i="32"/>
  <c r="AT48" i="32"/>
  <c r="C9" i="35"/>
  <c r="M9" i="35" s="1"/>
  <c r="AE9" i="35"/>
  <c r="N18" i="8"/>
  <c r="B32" i="32"/>
  <c r="AD32" i="32"/>
  <c r="C48" i="8"/>
  <c r="M46" i="8"/>
  <c r="AA19" i="35"/>
  <c r="D10" i="32"/>
  <c r="V14" i="32"/>
  <c r="V57" i="32"/>
  <c r="AF10" i="32"/>
  <c r="D14" i="62"/>
  <c r="D57" i="62"/>
  <c r="N10" i="62"/>
  <c r="C8" i="39"/>
  <c r="M8" i="39" s="1"/>
  <c r="AE8" i="39"/>
  <c r="M22" i="29"/>
  <c r="M18" i="29"/>
  <c r="N17" i="29"/>
  <c r="N12" i="29"/>
  <c r="L51" i="65"/>
  <c r="J11" i="56"/>
  <c r="J11" i="62"/>
  <c r="M18" i="26"/>
  <c r="M17" i="26"/>
  <c r="N9" i="63"/>
  <c r="L33" i="22"/>
  <c r="I14" i="8"/>
  <c r="I21" i="8" s="1"/>
  <c r="D14" i="45"/>
  <c r="D57" i="45"/>
  <c r="N10" i="45"/>
  <c r="I28" i="43"/>
  <c r="N27" i="43"/>
  <c r="BE12" i="39"/>
  <c r="BE20" i="39"/>
  <c r="BE22" i="39"/>
  <c r="M12" i="46"/>
  <c r="M21" i="46"/>
  <c r="J11" i="28"/>
  <c r="D11" i="32"/>
  <c r="N11" i="32" s="1"/>
  <c r="AF11" i="32"/>
  <c r="N13" i="26"/>
  <c r="N20" i="49"/>
  <c r="N17" i="49"/>
  <c r="M21" i="63"/>
  <c r="M11" i="63"/>
  <c r="M56" i="66"/>
  <c r="M17" i="66"/>
  <c r="BE21" i="36"/>
  <c r="L32" i="42"/>
  <c r="C14" i="56"/>
  <c r="C57" i="56"/>
  <c r="M10" i="56"/>
  <c r="C14" i="8"/>
  <c r="C57" i="8"/>
  <c r="M10" i="8"/>
  <c r="I13" i="35"/>
  <c r="AU14" i="32"/>
  <c r="AU57" i="32"/>
  <c r="BE10" i="32"/>
  <c r="AA14" i="32"/>
  <c r="M22" i="43"/>
  <c r="M13" i="43"/>
  <c r="D8" i="39"/>
  <c r="N8" i="39" s="1"/>
  <c r="AF8" i="39"/>
  <c r="I28" i="69"/>
  <c r="N27" i="69"/>
  <c r="N11" i="69"/>
  <c r="I28" i="9"/>
  <c r="BE18" i="33"/>
  <c r="AU14" i="38"/>
  <c r="AU57" i="38"/>
  <c r="BE10" i="38"/>
  <c r="I28" i="60"/>
  <c r="N27" i="60"/>
  <c r="M22" i="52"/>
  <c r="M20" i="52"/>
  <c r="BD17" i="36"/>
  <c r="I28" i="46"/>
  <c r="N27" i="46"/>
  <c r="M22" i="57"/>
  <c r="C14" i="62"/>
  <c r="C57" i="62"/>
  <c r="M10" i="62"/>
  <c r="H46" i="35"/>
  <c r="Z48" i="35"/>
  <c r="B33" i="35"/>
  <c r="AD33" i="35"/>
  <c r="C48" i="68"/>
  <c r="M46" i="68"/>
  <c r="M8" i="61"/>
  <c r="V24" i="61"/>
  <c r="V25" i="61"/>
  <c r="V9" i="61"/>
  <c r="V55" i="61"/>
  <c r="V41" i="61"/>
  <c r="V63" i="61"/>
  <c r="V20" i="61"/>
  <c r="V29" i="61"/>
  <c r="V26" i="61"/>
  <c r="V17" i="61"/>
  <c r="V28" i="61"/>
  <c r="V19" i="61"/>
  <c r="V42" i="61"/>
  <c r="V27" i="61"/>
  <c r="V37" i="61"/>
  <c r="V62" i="61"/>
  <c r="V50" i="61"/>
  <c r="V51" i="61"/>
  <c r="V61" i="61"/>
  <c r="V18" i="61"/>
  <c r="V54" i="61"/>
  <c r="V36" i="61"/>
  <c r="V13" i="61"/>
  <c r="V10" i="61"/>
  <c r="V12" i="61"/>
  <c r="V59" i="61"/>
  <c r="V11" i="61"/>
  <c r="N8" i="27"/>
  <c r="W11" i="27"/>
  <c r="W61" i="27"/>
  <c r="W51" i="27"/>
  <c r="W24" i="27"/>
  <c r="W26" i="27"/>
  <c r="W17" i="27"/>
  <c r="W12" i="27"/>
  <c r="W9" i="27"/>
  <c r="W28" i="27"/>
  <c r="W19" i="27"/>
  <c r="W18" i="27"/>
  <c r="W27" i="27"/>
  <c r="W29" i="27"/>
  <c r="W42" i="27"/>
  <c r="W10" i="27"/>
  <c r="W50" i="27"/>
  <c r="W54" i="27"/>
  <c r="W55" i="27"/>
  <c r="W41" i="27"/>
  <c r="W25" i="27"/>
  <c r="W37" i="27"/>
  <c r="W13" i="27"/>
  <c r="W36" i="27"/>
  <c r="W20" i="27"/>
  <c r="W62" i="27"/>
  <c r="W63" i="27"/>
  <c r="W59" i="27"/>
  <c r="N8" i="50"/>
  <c r="W27" i="50"/>
  <c r="W9" i="50"/>
  <c r="W20" i="50"/>
  <c r="W13" i="50"/>
  <c r="W10" i="50"/>
  <c r="W17" i="50"/>
  <c r="W12" i="50"/>
  <c r="W19" i="50"/>
  <c r="W42" i="50"/>
  <c r="W11" i="50"/>
  <c r="W24" i="50"/>
  <c r="W25" i="50"/>
  <c r="W29" i="50"/>
  <c r="W26" i="50"/>
  <c r="W28" i="50"/>
  <c r="W50" i="50"/>
  <c r="W51" i="50"/>
  <c r="W18" i="50"/>
  <c r="W61" i="50"/>
  <c r="W36" i="50"/>
  <c r="W41" i="50"/>
  <c r="W62" i="50"/>
  <c r="W63" i="50"/>
  <c r="W37" i="50"/>
  <c r="W55" i="50"/>
  <c r="W54" i="50"/>
  <c r="W59" i="50"/>
  <c r="M8" i="44"/>
  <c r="V9" i="44"/>
  <c r="V13" i="44"/>
  <c r="V10" i="44"/>
  <c r="V12" i="44"/>
  <c r="V50" i="44"/>
  <c r="V51" i="44"/>
  <c r="V61" i="44"/>
  <c r="V24" i="44"/>
  <c r="V25" i="44"/>
  <c r="V29" i="44"/>
  <c r="V26" i="44"/>
  <c r="V28" i="44"/>
  <c r="V18" i="44"/>
  <c r="V27" i="44"/>
  <c r="V42" i="44"/>
  <c r="V36" i="44"/>
  <c r="V11" i="44"/>
  <c r="V54" i="44"/>
  <c r="V20" i="44"/>
  <c r="V19" i="44"/>
  <c r="V37" i="44"/>
  <c r="V55" i="44"/>
  <c r="V17" i="44"/>
  <c r="V41" i="44"/>
  <c r="V63" i="44"/>
  <c r="V62" i="44"/>
  <c r="V59" i="44"/>
  <c r="U10" i="47"/>
  <c r="U36" i="47"/>
  <c r="U26" i="47"/>
  <c r="U17" i="47"/>
  <c r="U9" i="47"/>
  <c r="U41" i="47"/>
  <c r="U11" i="47"/>
  <c r="U42" i="47"/>
  <c r="U51" i="47"/>
  <c r="U50" i="47"/>
  <c r="U25" i="47"/>
  <c r="U37" i="47"/>
  <c r="U13" i="47"/>
  <c r="U24" i="47"/>
  <c r="U27" i="47"/>
  <c r="U29" i="47"/>
  <c r="U55" i="47"/>
  <c r="U12" i="47"/>
  <c r="U18" i="47"/>
  <c r="U20" i="47"/>
  <c r="U28" i="47"/>
  <c r="U19" i="47"/>
  <c r="U54" i="47"/>
  <c r="U61" i="47"/>
  <c r="U62" i="47"/>
  <c r="U63" i="47"/>
  <c r="U59" i="47"/>
  <c r="U10" i="27"/>
  <c r="U26" i="27"/>
  <c r="U11" i="27"/>
  <c r="U17" i="27"/>
  <c r="U9" i="27"/>
  <c r="U41" i="27"/>
  <c r="U12" i="27"/>
  <c r="U18" i="27"/>
  <c r="U50" i="27"/>
  <c r="U25" i="27"/>
  <c r="U37" i="27"/>
  <c r="U13" i="27"/>
  <c r="U24" i="27"/>
  <c r="U29" i="27"/>
  <c r="U42" i="27"/>
  <c r="U55" i="27"/>
  <c r="U20" i="27"/>
  <c r="U28" i="27"/>
  <c r="U36" i="27"/>
  <c r="U19" i="27"/>
  <c r="U54" i="27"/>
  <c r="U51" i="27"/>
  <c r="U27" i="27"/>
  <c r="U63" i="27"/>
  <c r="U61" i="27"/>
  <c r="U62" i="27"/>
  <c r="U59" i="27"/>
  <c r="U10" i="50"/>
  <c r="U36" i="50"/>
  <c r="U26" i="50"/>
  <c r="U17" i="50"/>
  <c r="U9" i="50"/>
  <c r="U41" i="50"/>
  <c r="U54" i="50"/>
  <c r="U51" i="50"/>
  <c r="U42" i="50"/>
  <c r="U50" i="50"/>
  <c r="U11" i="50"/>
  <c r="U25" i="50"/>
  <c r="U37" i="50"/>
  <c r="U13" i="50"/>
  <c r="U24" i="50"/>
  <c r="U29" i="50"/>
  <c r="U55" i="50"/>
  <c r="U12" i="50"/>
  <c r="U20" i="50"/>
  <c r="U27" i="50"/>
  <c r="U28" i="50"/>
  <c r="U18" i="50"/>
  <c r="U19" i="50"/>
  <c r="U62" i="50"/>
  <c r="U63" i="50"/>
  <c r="U61" i="50"/>
  <c r="U59" i="50"/>
  <c r="BD18" i="39"/>
  <c r="N56" i="52"/>
  <c r="N18" i="52"/>
  <c r="M12" i="49"/>
  <c r="H11" i="35"/>
  <c r="B52" i="8"/>
  <c r="L52" i="8" s="1"/>
  <c r="L50" i="8"/>
  <c r="L33" i="42"/>
  <c r="D18" i="35"/>
  <c r="N18" i="35" s="1"/>
  <c r="AF18" i="35"/>
  <c r="C18" i="32"/>
  <c r="M18" i="32" s="1"/>
  <c r="AE18" i="32"/>
  <c r="H26" i="36"/>
  <c r="M22" i="23"/>
  <c r="M21" i="23"/>
  <c r="I28" i="57"/>
  <c r="N27" i="57"/>
  <c r="N11" i="23"/>
  <c r="M13" i="60"/>
  <c r="M11" i="60"/>
  <c r="M20" i="60"/>
  <c r="H9" i="35"/>
  <c r="L51" i="68"/>
  <c r="H8" i="39"/>
  <c r="M17" i="29"/>
  <c r="D28" i="6"/>
  <c r="N26" i="6"/>
  <c r="L33" i="65"/>
  <c r="L50" i="56"/>
  <c r="B52" i="56"/>
  <c r="L52" i="56" s="1"/>
  <c r="AT14" i="35"/>
  <c r="AT57" i="35"/>
  <c r="BD10" i="35"/>
  <c r="D46" i="38"/>
  <c r="AF46" i="38"/>
  <c r="V48" i="38"/>
  <c r="C13" i="32"/>
  <c r="M13" i="32" s="1"/>
  <c r="AE13" i="32"/>
  <c r="L50" i="62"/>
  <c r="B52" i="62"/>
  <c r="L52" i="62" s="1"/>
  <c r="H28" i="26"/>
  <c r="M27" i="26"/>
  <c r="I28" i="63"/>
  <c r="N27" i="63"/>
  <c r="J11" i="59"/>
  <c r="B32" i="38"/>
  <c r="AD32" i="38"/>
  <c r="M18" i="8"/>
  <c r="BE18" i="39"/>
  <c r="M13" i="46"/>
  <c r="M22" i="46"/>
  <c r="B51" i="35"/>
  <c r="AD51" i="35"/>
  <c r="AT48" i="38"/>
  <c r="BD46" i="38"/>
  <c r="I48" i="68"/>
  <c r="C12" i="38"/>
  <c r="M12" i="38" s="1"/>
  <c r="AE12" i="38"/>
  <c r="N56" i="26"/>
  <c r="N56" i="49"/>
  <c r="N11" i="49"/>
  <c r="M22" i="63"/>
  <c r="M9" i="66"/>
  <c r="M11" i="66"/>
  <c r="AZ28" i="36"/>
  <c r="BE27" i="36"/>
  <c r="M46" i="65"/>
  <c r="C48" i="65"/>
  <c r="C48" i="22"/>
  <c r="M46" i="22"/>
  <c r="B52" i="45"/>
  <c r="L52" i="45" s="1"/>
  <c r="L50" i="45"/>
  <c r="J11" i="8"/>
  <c r="BE46" i="35"/>
  <c r="AU48" i="35"/>
  <c r="H47" i="38"/>
  <c r="M18" i="43"/>
  <c r="M9" i="43"/>
  <c r="I26" i="39"/>
  <c r="I8" i="39"/>
  <c r="N20" i="69"/>
  <c r="BE20" i="33"/>
  <c r="BE17" i="33"/>
  <c r="M11" i="69"/>
  <c r="M56" i="69"/>
  <c r="C14" i="22"/>
  <c r="C57" i="22"/>
  <c r="M10" i="22"/>
  <c r="C18" i="35"/>
  <c r="M18" i="35" s="1"/>
  <c r="AE18" i="35"/>
  <c r="M12" i="8"/>
  <c r="C48" i="59"/>
  <c r="M46" i="59"/>
  <c r="C11" i="32"/>
  <c r="M11" i="32" s="1"/>
  <c r="AE11" i="32"/>
  <c r="N12" i="60"/>
  <c r="M9" i="52"/>
  <c r="M17" i="52"/>
  <c r="M56" i="52"/>
  <c r="BD11" i="36"/>
  <c r="BD56" i="36"/>
  <c r="BD20" i="36"/>
  <c r="N56" i="46"/>
  <c r="C46" i="35"/>
  <c r="AE46" i="35"/>
  <c r="U48" i="35"/>
  <c r="G11" i="32"/>
  <c r="AB11" i="32"/>
  <c r="L51" i="56"/>
  <c r="H48" i="35" l="1"/>
  <c r="I48" i="35"/>
  <c r="H11" i="73"/>
  <c r="H18" i="73"/>
  <c r="H19" i="73" s="1"/>
  <c r="I57" i="29"/>
  <c r="Z21" i="32"/>
  <c r="H56" i="39"/>
  <c r="I47" i="73"/>
  <c r="I18" i="73"/>
  <c r="I19" i="73" s="1"/>
  <c r="I57" i="60"/>
  <c r="BT22" i="33"/>
  <c r="H11" i="39"/>
  <c r="H10" i="33"/>
  <c r="I10" i="73"/>
  <c r="I56" i="39"/>
  <c r="AA21" i="38"/>
  <c r="AZ57" i="39"/>
  <c r="I14" i="32"/>
  <c r="I21" i="32" s="1"/>
  <c r="H57" i="66"/>
  <c r="J11" i="32"/>
  <c r="I27" i="39"/>
  <c r="I28" i="39" s="1"/>
  <c r="H57" i="43"/>
  <c r="C46" i="73"/>
  <c r="M46" i="73" s="1"/>
  <c r="H57" i="49"/>
  <c r="I12" i="73"/>
  <c r="H18" i="33"/>
  <c r="I11" i="73"/>
  <c r="I13" i="36"/>
  <c r="J11" i="43"/>
  <c r="I13" i="39"/>
  <c r="I48" i="32"/>
  <c r="Z21" i="38"/>
  <c r="H12" i="33"/>
  <c r="H20" i="33"/>
  <c r="I57" i="57"/>
  <c r="I9" i="33"/>
  <c r="I19" i="33"/>
  <c r="B50" i="73"/>
  <c r="L50" i="73" s="1"/>
  <c r="H14" i="43"/>
  <c r="H9" i="39"/>
  <c r="H22" i="33"/>
  <c r="I14" i="38"/>
  <c r="I21" i="38" s="1"/>
  <c r="AA21" i="32"/>
  <c r="BA11" i="39"/>
  <c r="H14" i="32"/>
  <c r="H21" i="32" s="1"/>
  <c r="H11" i="33"/>
  <c r="AY14" i="39"/>
  <c r="I18" i="33"/>
  <c r="I9" i="73"/>
  <c r="I57" i="23"/>
  <c r="Z21" i="35"/>
  <c r="I11" i="39"/>
  <c r="H13" i="73"/>
  <c r="H13" i="39"/>
  <c r="I13" i="33"/>
  <c r="I14" i="43"/>
  <c r="H14" i="29"/>
  <c r="H9" i="33"/>
  <c r="I9" i="39"/>
  <c r="I27" i="33"/>
  <c r="I28" i="33" s="1"/>
  <c r="J20" i="63"/>
  <c r="BT23" i="33"/>
  <c r="H14" i="26"/>
  <c r="I11" i="33"/>
  <c r="I14" i="46"/>
  <c r="H57" i="60"/>
  <c r="H57" i="63"/>
  <c r="H57" i="57"/>
  <c r="I14" i="60"/>
  <c r="H57" i="46"/>
  <c r="AZ57" i="33"/>
  <c r="H57" i="26"/>
  <c r="I14" i="63"/>
  <c r="H57" i="29"/>
  <c r="H56" i="33"/>
  <c r="H14" i="57"/>
  <c r="BU22" i="33"/>
  <c r="H26" i="75"/>
  <c r="I14" i="35"/>
  <c r="I21" i="35" s="1"/>
  <c r="I21" i="33"/>
  <c r="H14" i="38"/>
  <c r="H21" i="38" s="1"/>
  <c r="H14" i="52"/>
  <c r="I14" i="57"/>
  <c r="AA14" i="39"/>
  <c r="H10" i="73"/>
  <c r="H14" i="46"/>
  <c r="J11" i="29"/>
  <c r="Z14" i="39"/>
  <c r="H14" i="69"/>
  <c r="BU23" i="33"/>
  <c r="I57" i="66"/>
  <c r="I22" i="33"/>
  <c r="J20" i="46"/>
  <c r="H14" i="23"/>
  <c r="I57" i="63"/>
  <c r="H20" i="39"/>
  <c r="I10" i="33"/>
  <c r="I14" i="69"/>
  <c r="H23" i="66"/>
  <c r="H23" i="49"/>
  <c r="I14" i="49"/>
  <c r="H23" i="29"/>
  <c r="I56" i="33"/>
  <c r="C10" i="73"/>
  <c r="C14" i="73" s="1"/>
  <c r="AZ14" i="36"/>
  <c r="C12" i="73"/>
  <c r="M12" i="73" s="1"/>
  <c r="H14" i="35"/>
  <c r="H21" i="35" s="1"/>
  <c r="H14" i="66"/>
  <c r="I23" i="29"/>
  <c r="J11" i="60"/>
  <c r="I14" i="23"/>
  <c r="H13" i="33"/>
  <c r="H23" i="52"/>
  <c r="H14" i="60"/>
  <c r="AY14" i="33"/>
  <c r="B33" i="73"/>
  <c r="L33" i="73" s="1"/>
  <c r="I14" i="66"/>
  <c r="B32" i="73"/>
  <c r="L32" i="73" s="1"/>
  <c r="H47" i="73"/>
  <c r="I14" i="52"/>
  <c r="H14" i="49"/>
  <c r="I14" i="26"/>
  <c r="I14" i="29"/>
  <c r="H12" i="73"/>
  <c r="H14" i="63"/>
  <c r="I23" i="49"/>
  <c r="AY14" i="36"/>
  <c r="AZ14" i="33"/>
  <c r="AZ14" i="39"/>
  <c r="J11" i="26"/>
  <c r="I26" i="75"/>
  <c r="E56" i="23"/>
  <c r="O56" i="23" s="1"/>
  <c r="L56" i="23"/>
  <c r="L41" i="57"/>
  <c r="C23" i="46"/>
  <c r="M23" i="46" s="1"/>
  <c r="C67" i="46"/>
  <c r="M19" i="46"/>
  <c r="D9" i="33"/>
  <c r="N9" i="33" s="1"/>
  <c r="AF9" i="33"/>
  <c r="C56" i="39"/>
  <c r="M56" i="39" s="1"/>
  <c r="AE56" i="39"/>
  <c r="L59" i="52"/>
  <c r="B61" i="52"/>
  <c r="L61" i="52" s="1"/>
  <c r="C11" i="33"/>
  <c r="M11" i="33" s="1"/>
  <c r="AE11" i="33"/>
  <c r="AT23" i="33"/>
  <c r="BD23" i="33" s="1"/>
  <c r="AT67" i="33"/>
  <c r="BD19" i="33"/>
  <c r="M20" i="44"/>
  <c r="N19" i="50"/>
  <c r="N29" i="27"/>
  <c r="M51" i="61"/>
  <c r="M25" i="61"/>
  <c r="E56" i="29"/>
  <c r="O56" i="29" s="1"/>
  <c r="L56" i="29"/>
  <c r="C14" i="66"/>
  <c r="C66" i="66"/>
  <c r="M10" i="66"/>
  <c r="M22" i="9"/>
  <c r="I19" i="36"/>
  <c r="L41" i="49"/>
  <c r="H17" i="39"/>
  <c r="Z23" i="39"/>
  <c r="D18" i="73"/>
  <c r="N18" i="73" s="1"/>
  <c r="BD48" i="32"/>
  <c r="BC42" i="33"/>
  <c r="C17" i="33"/>
  <c r="M17" i="33" s="1"/>
  <c r="AE17" i="33"/>
  <c r="M25" i="50"/>
  <c r="M13" i="50"/>
  <c r="N8" i="10"/>
  <c r="M25" i="58"/>
  <c r="M11" i="58"/>
  <c r="M20" i="27"/>
  <c r="N11" i="67"/>
  <c r="N20" i="67"/>
  <c r="H57" i="9"/>
  <c r="I57" i="49"/>
  <c r="L41" i="60"/>
  <c r="C48" i="38"/>
  <c r="M46" i="38"/>
  <c r="H9" i="36"/>
  <c r="D17" i="59"/>
  <c r="N14" i="59"/>
  <c r="BA20" i="36"/>
  <c r="M28" i="24"/>
  <c r="M24" i="67"/>
  <c r="N27" i="61"/>
  <c r="N25" i="61"/>
  <c r="M21" i="5"/>
  <c r="C23" i="52"/>
  <c r="M23" i="52" s="1"/>
  <c r="C67" i="52"/>
  <c r="M19" i="52"/>
  <c r="L60" i="69"/>
  <c r="H14" i="9"/>
  <c r="D17" i="25"/>
  <c r="N14" i="25"/>
  <c r="D13" i="73"/>
  <c r="N13" i="73" s="1"/>
  <c r="J20" i="57"/>
  <c r="I12" i="36"/>
  <c r="D14" i="63"/>
  <c r="D66" i="63"/>
  <c r="N10" i="63"/>
  <c r="B42" i="39"/>
  <c r="AD42" i="39"/>
  <c r="BT23" i="39"/>
  <c r="L42" i="66"/>
  <c r="C13" i="36"/>
  <c r="M13" i="36" s="1"/>
  <c r="AE13" i="36"/>
  <c r="M27" i="30"/>
  <c r="M18" i="30"/>
  <c r="N11" i="24"/>
  <c r="N19" i="24"/>
  <c r="N11" i="47"/>
  <c r="N25" i="47"/>
  <c r="N18" i="53"/>
  <c r="N9" i="53"/>
  <c r="N29" i="70"/>
  <c r="N28" i="70"/>
  <c r="C23" i="57"/>
  <c r="M23" i="57" s="1"/>
  <c r="C67" i="57"/>
  <c r="M19" i="57"/>
  <c r="L33" i="38"/>
  <c r="AU23" i="33"/>
  <c r="BE23" i="33" s="1"/>
  <c r="AU67" i="33"/>
  <c r="BE19" i="33"/>
  <c r="BU22" i="39"/>
  <c r="M55" i="43"/>
  <c r="C57" i="43"/>
  <c r="AZ23" i="36"/>
  <c r="C14" i="9"/>
  <c r="C66" i="9"/>
  <c r="M10" i="9"/>
  <c r="I23" i="26"/>
  <c r="I55" i="36"/>
  <c r="AA57" i="36"/>
  <c r="B61" i="49"/>
  <c r="L61" i="49" s="1"/>
  <c r="L59" i="49"/>
  <c r="C57" i="60"/>
  <c r="M55" i="60"/>
  <c r="AY23" i="33"/>
  <c r="AE8" i="40"/>
  <c r="C8" i="40"/>
  <c r="M8" i="40" s="1"/>
  <c r="N25" i="30"/>
  <c r="N24" i="58"/>
  <c r="M19" i="64"/>
  <c r="M18" i="64"/>
  <c r="M11" i="64"/>
  <c r="AT23" i="36"/>
  <c r="BD23" i="36" s="1"/>
  <c r="AT67" i="36"/>
  <c r="BD19" i="36"/>
  <c r="D14" i="60"/>
  <c r="D66" i="60"/>
  <c r="N10" i="60"/>
  <c r="N11" i="9"/>
  <c r="H10" i="39"/>
  <c r="B60" i="33"/>
  <c r="AD60" i="33"/>
  <c r="BC41" i="33"/>
  <c r="D14" i="23"/>
  <c r="D66" i="23"/>
  <c r="N10" i="23"/>
  <c r="J20" i="52"/>
  <c r="M9" i="70"/>
  <c r="M28" i="70"/>
  <c r="M11" i="70"/>
  <c r="M13" i="70"/>
  <c r="BD24" i="34"/>
  <c r="BD9" i="34"/>
  <c r="BE25" i="34"/>
  <c r="BE20" i="34"/>
  <c r="L59" i="63"/>
  <c r="B61" i="63"/>
  <c r="L61" i="63" s="1"/>
  <c r="N17" i="9"/>
  <c r="C14" i="63"/>
  <c r="C66" i="63"/>
  <c r="M10" i="63"/>
  <c r="D11" i="36"/>
  <c r="N11" i="36" s="1"/>
  <c r="AF11" i="36"/>
  <c r="C14" i="26"/>
  <c r="C66" i="26"/>
  <c r="M10" i="26"/>
  <c r="N48" i="62"/>
  <c r="J11" i="35"/>
  <c r="C21" i="39"/>
  <c r="M21" i="39" s="1"/>
  <c r="AE21" i="39"/>
  <c r="H12" i="36"/>
  <c r="BD55" i="39"/>
  <c r="AT57" i="39"/>
  <c r="C55" i="33"/>
  <c r="U57" i="33"/>
  <c r="AE55" i="33"/>
  <c r="BD12" i="37"/>
  <c r="BD9" i="37"/>
  <c r="D8" i="40"/>
  <c r="N8" i="40" s="1"/>
  <c r="AF8" i="40"/>
  <c r="BE25" i="37"/>
  <c r="BE29" i="37"/>
  <c r="M27" i="47"/>
  <c r="M20" i="47"/>
  <c r="M29" i="47"/>
  <c r="J11" i="23"/>
  <c r="L59" i="29"/>
  <c r="N55" i="46"/>
  <c r="D57" i="46"/>
  <c r="N18" i="9"/>
  <c r="M13" i="9"/>
  <c r="BU22" i="36"/>
  <c r="C17" i="42"/>
  <c r="M14" i="42"/>
  <c r="AU17" i="35"/>
  <c r="BE14" i="35"/>
  <c r="D55" i="33"/>
  <c r="V57" i="33"/>
  <c r="AF55" i="33"/>
  <c r="J20" i="66"/>
  <c r="H23" i="23"/>
  <c r="H21" i="36"/>
  <c r="M32" i="7"/>
  <c r="D47" i="73"/>
  <c r="N47" i="73" s="1"/>
  <c r="BD18" i="40"/>
  <c r="BD9" i="40"/>
  <c r="N20" i="44"/>
  <c r="BE24" i="40"/>
  <c r="BE20" i="40"/>
  <c r="M18" i="53"/>
  <c r="M29" i="53"/>
  <c r="M20" i="53"/>
  <c r="C17" i="22"/>
  <c r="M14" i="22"/>
  <c r="C23" i="63"/>
  <c r="M23" i="63" s="1"/>
  <c r="M19" i="63"/>
  <c r="C67" i="63"/>
  <c r="L42" i="26"/>
  <c r="AT17" i="35"/>
  <c r="BD14" i="35"/>
  <c r="M29" i="44"/>
  <c r="M13" i="44"/>
  <c r="N28" i="50"/>
  <c r="N12" i="50"/>
  <c r="N25" i="27"/>
  <c r="N27" i="27"/>
  <c r="N24" i="27"/>
  <c r="M12" i="61"/>
  <c r="M24" i="61"/>
  <c r="L33" i="35"/>
  <c r="L42" i="23"/>
  <c r="L60" i="63"/>
  <c r="L59" i="43"/>
  <c r="B61" i="43"/>
  <c r="L61" i="43" s="1"/>
  <c r="H23" i="26"/>
  <c r="H9" i="73"/>
  <c r="H17" i="33"/>
  <c r="Z23" i="33"/>
  <c r="M24" i="50"/>
  <c r="M20" i="50"/>
  <c r="M25" i="27"/>
  <c r="M24" i="27"/>
  <c r="N27" i="67"/>
  <c r="C30" i="6"/>
  <c r="M28" i="6"/>
  <c r="D57" i="9"/>
  <c r="N55" i="9"/>
  <c r="C14" i="43"/>
  <c r="C66" i="43"/>
  <c r="M10" i="43"/>
  <c r="AU14" i="36"/>
  <c r="AU66" i="36"/>
  <c r="BE10" i="36"/>
  <c r="D21" i="36"/>
  <c r="N21" i="36" s="1"/>
  <c r="AF21" i="36"/>
  <c r="L42" i="49"/>
  <c r="C17" i="36"/>
  <c r="M17" i="36" s="1"/>
  <c r="AE17" i="36"/>
  <c r="D23" i="66"/>
  <c r="N23" i="66" s="1"/>
  <c r="D67" i="66"/>
  <c r="N19" i="66"/>
  <c r="C9" i="33"/>
  <c r="M9" i="33" s="1"/>
  <c r="AE9" i="33"/>
  <c r="M29" i="24"/>
  <c r="M13" i="67"/>
  <c r="M12" i="67"/>
  <c r="N18" i="61"/>
  <c r="D23" i="60"/>
  <c r="N23" i="60" s="1"/>
  <c r="D67" i="60"/>
  <c r="N19" i="60"/>
  <c r="M18" i="9"/>
  <c r="C11" i="73"/>
  <c r="M11" i="73" s="1"/>
  <c r="C22" i="39"/>
  <c r="M22" i="39" s="1"/>
  <c r="AE22" i="39"/>
  <c r="D23" i="23"/>
  <c r="N23" i="23" s="1"/>
  <c r="D67" i="23"/>
  <c r="N19" i="23"/>
  <c r="H13" i="36"/>
  <c r="L42" i="52"/>
  <c r="C13" i="33"/>
  <c r="M13" i="33" s="1"/>
  <c r="AE13" i="33"/>
  <c r="M28" i="30"/>
  <c r="N28" i="24"/>
  <c r="N13" i="24"/>
  <c r="N24" i="47"/>
  <c r="N11" i="53"/>
  <c r="N28" i="53"/>
  <c r="N27" i="53"/>
  <c r="N24" i="70"/>
  <c r="N20" i="70"/>
  <c r="H23" i="69"/>
  <c r="I23" i="69"/>
  <c r="I22" i="39"/>
  <c r="C8" i="75"/>
  <c r="M8" i="75" s="1"/>
  <c r="D27" i="36"/>
  <c r="N27" i="36" s="1"/>
  <c r="AF27" i="36"/>
  <c r="C55" i="39"/>
  <c r="AE55" i="39"/>
  <c r="U57" i="39"/>
  <c r="M48" i="25"/>
  <c r="H8" i="40"/>
  <c r="N12" i="30"/>
  <c r="N18" i="30"/>
  <c r="N51" i="30"/>
  <c r="N18" i="58"/>
  <c r="N27" i="58"/>
  <c r="M20" i="64"/>
  <c r="M51" i="64"/>
  <c r="M27" i="64"/>
  <c r="D14" i="46"/>
  <c r="D66" i="46"/>
  <c r="N10" i="46"/>
  <c r="L42" i="69"/>
  <c r="M21" i="9"/>
  <c r="L42" i="60"/>
  <c r="AA14" i="33"/>
  <c r="BC42" i="39"/>
  <c r="H19" i="39"/>
  <c r="D17" i="51"/>
  <c r="N14" i="51"/>
  <c r="M55" i="23"/>
  <c r="C57" i="23"/>
  <c r="H10" i="36"/>
  <c r="C10" i="33"/>
  <c r="U14" i="33"/>
  <c r="U66" i="33"/>
  <c r="AE10" i="33"/>
  <c r="M20" i="70"/>
  <c r="BD13" i="34"/>
  <c r="BD27" i="34"/>
  <c r="BE27" i="34"/>
  <c r="BE24" i="34"/>
  <c r="BE9" i="34"/>
  <c r="N28" i="64"/>
  <c r="N19" i="64"/>
  <c r="H23" i="57"/>
  <c r="I23" i="9"/>
  <c r="I11" i="36"/>
  <c r="H21" i="39"/>
  <c r="H19" i="36"/>
  <c r="L41" i="52"/>
  <c r="AY57" i="39"/>
  <c r="H55" i="33"/>
  <c r="Z57" i="33"/>
  <c r="BD13" i="37"/>
  <c r="BD24" i="37"/>
  <c r="BD51" i="37"/>
  <c r="I8" i="40"/>
  <c r="BE24" i="37"/>
  <c r="BE9" i="37"/>
  <c r="M12" i="47"/>
  <c r="M11" i="47"/>
  <c r="L41" i="23"/>
  <c r="B59" i="36"/>
  <c r="AD59" i="36"/>
  <c r="T61" i="36"/>
  <c r="AD61" i="36" s="1"/>
  <c r="D22" i="36"/>
  <c r="N22" i="36" s="1"/>
  <c r="AF22" i="36"/>
  <c r="BC60" i="33"/>
  <c r="BC42" i="36"/>
  <c r="D14" i="66"/>
  <c r="D66" i="66"/>
  <c r="N10" i="66"/>
  <c r="N18" i="44"/>
  <c r="N28" i="44"/>
  <c r="N12" i="44"/>
  <c r="BE18" i="40"/>
  <c r="BE9" i="40"/>
  <c r="M28" i="53"/>
  <c r="M51" i="53"/>
  <c r="C14" i="57"/>
  <c r="M10" i="57"/>
  <c r="C66" i="57"/>
  <c r="D27" i="39"/>
  <c r="N27" i="39" s="1"/>
  <c r="AF27" i="39"/>
  <c r="M48" i="22"/>
  <c r="D23" i="57"/>
  <c r="N23" i="57" s="1"/>
  <c r="D67" i="57"/>
  <c r="N19" i="57"/>
  <c r="H55" i="36"/>
  <c r="Z57" i="36"/>
  <c r="C20" i="33"/>
  <c r="M20" i="33" s="1"/>
  <c r="AE20" i="33"/>
  <c r="M11" i="44"/>
  <c r="M25" i="44"/>
  <c r="M9" i="44"/>
  <c r="N18" i="27"/>
  <c r="N51" i="27"/>
  <c r="M29" i="61"/>
  <c r="C14" i="69"/>
  <c r="M10" i="69"/>
  <c r="C66" i="69"/>
  <c r="D11" i="39"/>
  <c r="N11" i="39" s="1"/>
  <c r="AF11" i="39"/>
  <c r="D13" i="33"/>
  <c r="N13" i="33" s="1"/>
  <c r="AF13" i="33"/>
  <c r="B41" i="39"/>
  <c r="AD41" i="39"/>
  <c r="V17" i="32"/>
  <c r="AF14" i="32"/>
  <c r="M48" i="45"/>
  <c r="M11" i="50"/>
  <c r="M9" i="50"/>
  <c r="M51" i="58"/>
  <c r="M12" i="58"/>
  <c r="M11" i="27"/>
  <c r="M18" i="27"/>
  <c r="N51" i="67"/>
  <c r="I57" i="9"/>
  <c r="D17" i="65"/>
  <c r="N14" i="65"/>
  <c r="C23" i="9"/>
  <c r="M23" i="9" s="1"/>
  <c r="C67" i="9"/>
  <c r="M19" i="9"/>
  <c r="I13" i="73"/>
  <c r="I21" i="36"/>
  <c r="N32" i="7"/>
  <c r="H17" i="36"/>
  <c r="Z23" i="36"/>
  <c r="L60" i="52"/>
  <c r="C9" i="73"/>
  <c r="M9" i="73" s="1"/>
  <c r="M9" i="24"/>
  <c r="M20" i="24"/>
  <c r="M25" i="67"/>
  <c r="M18" i="67"/>
  <c r="N19" i="61"/>
  <c r="N9" i="61"/>
  <c r="C17" i="28"/>
  <c r="M14" i="28"/>
  <c r="L41" i="29"/>
  <c r="M48" i="42"/>
  <c r="D10" i="33"/>
  <c r="V14" i="33"/>
  <c r="V66" i="33"/>
  <c r="AF10" i="33"/>
  <c r="BT22" i="39"/>
  <c r="H48" i="38"/>
  <c r="AF48" i="32"/>
  <c r="C18" i="36"/>
  <c r="M18" i="36" s="1"/>
  <c r="AE18" i="36"/>
  <c r="M20" i="30"/>
  <c r="N25" i="24"/>
  <c r="N19" i="47"/>
  <c r="N19" i="53"/>
  <c r="N13" i="70"/>
  <c r="N12" i="70"/>
  <c r="I57" i="69"/>
  <c r="D13" i="39"/>
  <c r="N13" i="39" s="1"/>
  <c r="AF13" i="39"/>
  <c r="I27" i="36"/>
  <c r="I28" i="36" s="1"/>
  <c r="D23" i="63"/>
  <c r="N23" i="63" s="1"/>
  <c r="D67" i="63"/>
  <c r="N19" i="63"/>
  <c r="H55" i="39"/>
  <c r="Z57" i="39"/>
  <c r="N24" i="30"/>
  <c r="N28" i="58"/>
  <c r="N51" i="58"/>
  <c r="M12" i="64"/>
  <c r="N21" i="5"/>
  <c r="C57" i="57"/>
  <c r="M55" i="57"/>
  <c r="L42" i="63"/>
  <c r="G11" i="36"/>
  <c r="AB11" i="36"/>
  <c r="L60" i="43"/>
  <c r="E56" i="26"/>
  <c r="O56" i="26" s="1"/>
  <c r="L56" i="26"/>
  <c r="V17" i="38"/>
  <c r="AF14" i="38"/>
  <c r="C19" i="39"/>
  <c r="U23" i="39"/>
  <c r="AE23" i="39" s="1"/>
  <c r="U67" i="39"/>
  <c r="AE19" i="39"/>
  <c r="L60" i="66"/>
  <c r="H48" i="32"/>
  <c r="H57" i="23"/>
  <c r="C10" i="36"/>
  <c r="U14" i="36"/>
  <c r="U66" i="36"/>
  <c r="AE10" i="36"/>
  <c r="J11" i="52"/>
  <c r="D17" i="8"/>
  <c r="N14" i="8"/>
  <c r="C23" i="49"/>
  <c r="M23" i="49" s="1"/>
  <c r="C67" i="49"/>
  <c r="M19" i="49"/>
  <c r="BC59" i="36"/>
  <c r="AS61" i="36"/>
  <c r="BC61" i="36" s="1"/>
  <c r="M12" i="70"/>
  <c r="BD11" i="34"/>
  <c r="BE51" i="34"/>
  <c r="BE18" i="34"/>
  <c r="N12" i="64"/>
  <c r="D19" i="39"/>
  <c r="V23" i="39"/>
  <c r="AF23" i="39" s="1"/>
  <c r="V67" i="39"/>
  <c r="AF19" i="39"/>
  <c r="J20" i="49"/>
  <c r="C47" i="73"/>
  <c r="M47" i="73" s="1"/>
  <c r="J20" i="43"/>
  <c r="C19" i="36"/>
  <c r="U23" i="36"/>
  <c r="AE23" i="36" s="1"/>
  <c r="U67" i="36"/>
  <c r="AE19" i="36"/>
  <c r="AT14" i="33"/>
  <c r="AT66" i="33"/>
  <c r="BD10" i="33"/>
  <c r="BD27" i="37"/>
  <c r="BD11" i="37"/>
  <c r="BE18" i="37"/>
  <c r="BE27" i="37"/>
  <c r="BE11" i="37"/>
  <c r="M9" i="47"/>
  <c r="M18" i="47"/>
  <c r="N48" i="51"/>
  <c r="H23" i="43"/>
  <c r="BU23" i="36"/>
  <c r="D17" i="28"/>
  <c r="N14" i="28"/>
  <c r="C27" i="39"/>
  <c r="M27" i="39" s="1"/>
  <c r="AE27" i="39"/>
  <c r="C14" i="49"/>
  <c r="C66" i="49"/>
  <c r="M10" i="49"/>
  <c r="BD19" i="40"/>
  <c r="BD27" i="40"/>
  <c r="BE19" i="40"/>
  <c r="BE11" i="40"/>
  <c r="M25" i="53"/>
  <c r="AE48" i="35"/>
  <c r="D23" i="9"/>
  <c r="N23" i="9" s="1"/>
  <c r="D67" i="9"/>
  <c r="N19" i="9"/>
  <c r="G11" i="73"/>
  <c r="M48" i="65"/>
  <c r="M12" i="9"/>
  <c r="L32" i="38"/>
  <c r="G11" i="39"/>
  <c r="AB11" i="39"/>
  <c r="C57" i="29"/>
  <c r="M55" i="29"/>
  <c r="C20" i="39"/>
  <c r="M20" i="39" s="1"/>
  <c r="AE20" i="39"/>
  <c r="BA20" i="33"/>
  <c r="C55" i="36"/>
  <c r="AE55" i="36"/>
  <c r="U57" i="36"/>
  <c r="L42" i="9"/>
  <c r="M24" i="44"/>
  <c r="N29" i="50"/>
  <c r="N19" i="27"/>
  <c r="M13" i="61"/>
  <c r="M20" i="61"/>
  <c r="C14" i="52"/>
  <c r="C66" i="52"/>
  <c r="M10" i="52"/>
  <c r="L41" i="69"/>
  <c r="L42" i="46"/>
  <c r="D57" i="32"/>
  <c r="N10" i="32"/>
  <c r="D14" i="32"/>
  <c r="N14" i="32" s="1"/>
  <c r="O47" i="22"/>
  <c r="C57" i="49"/>
  <c r="M55" i="49"/>
  <c r="C56" i="33"/>
  <c r="M56" i="33" s="1"/>
  <c r="AE56" i="33"/>
  <c r="M18" i="58"/>
  <c r="M24" i="58"/>
  <c r="M51" i="27"/>
  <c r="M19" i="27"/>
  <c r="N28" i="67"/>
  <c r="J11" i="63"/>
  <c r="D17" i="39"/>
  <c r="N17" i="39" s="1"/>
  <c r="AF17" i="39"/>
  <c r="M48" i="48"/>
  <c r="I10" i="36"/>
  <c r="L60" i="60"/>
  <c r="M48" i="51"/>
  <c r="C9" i="39"/>
  <c r="M9" i="39" s="1"/>
  <c r="AE9" i="39"/>
  <c r="D17" i="48"/>
  <c r="N14" i="48"/>
  <c r="H46" i="73"/>
  <c r="C18" i="33"/>
  <c r="M18" i="33" s="1"/>
  <c r="AE18" i="33"/>
  <c r="H8" i="34"/>
  <c r="M27" i="24"/>
  <c r="M18" i="24"/>
  <c r="M9" i="67"/>
  <c r="M19" i="67"/>
  <c r="N51" i="61"/>
  <c r="N28" i="61"/>
  <c r="N12" i="61"/>
  <c r="N9" i="9"/>
  <c r="BE55" i="36"/>
  <c r="AU57" i="36"/>
  <c r="M27" i="9"/>
  <c r="AA14" i="36"/>
  <c r="B61" i="46"/>
  <c r="L61" i="46" s="1"/>
  <c r="L59" i="46"/>
  <c r="H22" i="39"/>
  <c r="D48" i="32"/>
  <c r="N46" i="32"/>
  <c r="C14" i="60"/>
  <c r="C66" i="60"/>
  <c r="M10" i="60"/>
  <c r="H18" i="36"/>
  <c r="C8" i="37"/>
  <c r="M8" i="37" s="1"/>
  <c r="AE8" i="37"/>
  <c r="M9" i="30"/>
  <c r="M29" i="30"/>
  <c r="N27" i="24"/>
  <c r="N9" i="24"/>
  <c r="N51" i="24"/>
  <c r="N28" i="47"/>
  <c r="N13" i="53"/>
  <c r="N25" i="70"/>
  <c r="C23" i="69"/>
  <c r="M23" i="69" s="1"/>
  <c r="C67" i="69"/>
  <c r="M19" i="69"/>
  <c r="D14" i="9"/>
  <c r="D66" i="9"/>
  <c r="N10" i="9"/>
  <c r="N55" i="69"/>
  <c r="D57" i="69"/>
  <c r="J20" i="69"/>
  <c r="D23" i="49"/>
  <c r="N23" i="49" s="1"/>
  <c r="D67" i="49"/>
  <c r="N19" i="49"/>
  <c r="M9" i="64"/>
  <c r="M24" i="64"/>
  <c r="AU57" i="33"/>
  <c r="BE55" i="33"/>
  <c r="U17" i="38"/>
  <c r="AE14" i="38"/>
  <c r="C17" i="45"/>
  <c r="M14" i="45"/>
  <c r="BE48" i="38"/>
  <c r="D17" i="36"/>
  <c r="N17" i="36" s="1"/>
  <c r="AF17" i="36"/>
  <c r="D27" i="33"/>
  <c r="N27" i="33" s="1"/>
  <c r="AF27" i="33"/>
  <c r="B59" i="39"/>
  <c r="T61" i="39"/>
  <c r="AD61" i="39" s="1"/>
  <c r="AD59" i="39"/>
  <c r="D57" i="38"/>
  <c r="N10" i="38"/>
  <c r="D14" i="38"/>
  <c r="N14" i="38" s="1"/>
  <c r="D14" i="57"/>
  <c r="D66" i="57"/>
  <c r="N10" i="57"/>
  <c r="B52" i="38"/>
  <c r="L52" i="38" s="1"/>
  <c r="L50" i="38"/>
  <c r="C19" i="33"/>
  <c r="U23" i="33"/>
  <c r="AE23" i="33" s="1"/>
  <c r="U67" i="33"/>
  <c r="AE19" i="33"/>
  <c r="BD28" i="34"/>
  <c r="BE19" i="34"/>
  <c r="BE11" i="34"/>
  <c r="N29" i="64"/>
  <c r="C17" i="25"/>
  <c r="M14" i="25"/>
  <c r="N55" i="60"/>
  <c r="D57" i="60"/>
  <c r="I19" i="39"/>
  <c r="D17" i="68"/>
  <c r="N14" i="68"/>
  <c r="D14" i="49"/>
  <c r="D66" i="49"/>
  <c r="N10" i="49"/>
  <c r="J11" i="57"/>
  <c r="U17" i="35"/>
  <c r="AE14" i="35"/>
  <c r="N55" i="29"/>
  <c r="D57" i="29"/>
  <c r="C14" i="29"/>
  <c r="C66" i="29"/>
  <c r="M10" i="29"/>
  <c r="BD25" i="37"/>
  <c r="BD19" i="37"/>
  <c r="BE12" i="37"/>
  <c r="BE51" i="37"/>
  <c r="M13" i="47"/>
  <c r="L59" i="69"/>
  <c r="B61" i="69"/>
  <c r="L61" i="69" s="1"/>
  <c r="N55" i="26"/>
  <c r="D57" i="26"/>
  <c r="L60" i="57"/>
  <c r="AZ23" i="39"/>
  <c r="I22" i="36"/>
  <c r="L60" i="49"/>
  <c r="C17" i="48"/>
  <c r="M14" i="48"/>
  <c r="B61" i="60"/>
  <c r="L61" i="60" s="1"/>
  <c r="L59" i="60"/>
  <c r="D17" i="33"/>
  <c r="N17" i="33" s="1"/>
  <c r="AF17" i="33"/>
  <c r="H27" i="39"/>
  <c r="H28" i="39" s="1"/>
  <c r="C20" i="36"/>
  <c r="M20" i="36" s="1"/>
  <c r="AE20" i="36"/>
  <c r="BD28" i="40"/>
  <c r="N29" i="44"/>
  <c r="N13" i="44"/>
  <c r="BE12" i="40"/>
  <c r="BE27" i="40"/>
  <c r="M48" i="59"/>
  <c r="AZ23" i="33"/>
  <c r="AA28" i="39"/>
  <c r="M55" i="26"/>
  <c r="C57" i="26"/>
  <c r="L41" i="46"/>
  <c r="H56" i="36"/>
  <c r="N25" i="50"/>
  <c r="N13" i="50"/>
  <c r="N28" i="27"/>
  <c r="N11" i="27"/>
  <c r="M27" i="61"/>
  <c r="C17" i="62"/>
  <c r="M14" i="62"/>
  <c r="BD55" i="36"/>
  <c r="AT57" i="36"/>
  <c r="N27" i="9"/>
  <c r="D55" i="39"/>
  <c r="AF55" i="39"/>
  <c r="V57" i="39"/>
  <c r="AU17" i="32"/>
  <c r="BE14" i="32"/>
  <c r="C17" i="8"/>
  <c r="M14" i="8"/>
  <c r="M55" i="63"/>
  <c r="C57" i="63"/>
  <c r="B60" i="36"/>
  <c r="AD60" i="36"/>
  <c r="BA20" i="39"/>
  <c r="I23" i="57"/>
  <c r="C23" i="23"/>
  <c r="M23" i="23" s="1"/>
  <c r="C67" i="23"/>
  <c r="M19" i="23"/>
  <c r="M27" i="50"/>
  <c r="M19" i="50"/>
  <c r="M13" i="58"/>
  <c r="M28" i="58"/>
  <c r="M27" i="58"/>
  <c r="M28" i="27"/>
  <c r="N18" i="67"/>
  <c r="I17" i="39"/>
  <c r="AA23" i="39"/>
  <c r="C23" i="43"/>
  <c r="M23" i="43" s="1"/>
  <c r="C67" i="43"/>
  <c r="M19" i="43"/>
  <c r="D14" i="26"/>
  <c r="D66" i="26"/>
  <c r="N10" i="26"/>
  <c r="D10" i="36"/>
  <c r="V14" i="36"/>
  <c r="V66" i="36"/>
  <c r="AF10" i="36"/>
  <c r="N48" i="48"/>
  <c r="U17" i="32"/>
  <c r="AE14" i="32"/>
  <c r="I23" i="66"/>
  <c r="M12" i="24"/>
  <c r="M19" i="24"/>
  <c r="M8" i="10"/>
  <c r="M11" i="67"/>
  <c r="C17" i="51"/>
  <c r="M14" i="51"/>
  <c r="I23" i="60"/>
  <c r="D18" i="39"/>
  <c r="N18" i="39" s="1"/>
  <c r="AF18" i="39"/>
  <c r="AZ57" i="36"/>
  <c r="J20" i="26"/>
  <c r="BC41" i="39"/>
  <c r="B42" i="33"/>
  <c r="AD42" i="33"/>
  <c r="BC59" i="33"/>
  <c r="AS61" i="33"/>
  <c r="BC61" i="33" s="1"/>
  <c r="V17" i="35"/>
  <c r="AF14" i="35"/>
  <c r="C22" i="33"/>
  <c r="M22" i="33" s="1"/>
  <c r="AE22" i="33"/>
  <c r="H8" i="37"/>
  <c r="M19" i="30"/>
  <c r="M11" i="30"/>
  <c r="N51" i="47"/>
  <c r="N12" i="47"/>
  <c r="N25" i="53"/>
  <c r="N29" i="53"/>
  <c r="N18" i="70"/>
  <c r="D9" i="73"/>
  <c r="N9" i="73" s="1"/>
  <c r="D21" i="33"/>
  <c r="N21" i="33" s="1"/>
  <c r="AF21" i="33"/>
  <c r="AE48" i="32"/>
  <c r="BT22" i="36"/>
  <c r="N27" i="30"/>
  <c r="N29" i="30"/>
  <c r="N11" i="58"/>
  <c r="N29" i="58"/>
  <c r="N12" i="58"/>
  <c r="N19" i="58"/>
  <c r="M28" i="64"/>
  <c r="J20" i="23"/>
  <c r="D8" i="75"/>
  <c r="N8" i="75" s="1"/>
  <c r="D14" i="69"/>
  <c r="D66" i="69"/>
  <c r="N10" i="69"/>
  <c r="C57" i="38"/>
  <c r="C14" i="38"/>
  <c r="M14" i="38" s="1"/>
  <c r="M10" i="38"/>
  <c r="I17" i="36"/>
  <c r="AA23" i="36"/>
  <c r="I23" i="63"/>
  <c r="J11" i="46"/>
  <c r="G20" i="33"/>
  <c r="AB20" i="33"/>
  <c r="D17" i="22"/>
  <c r="N14" i="22"/>
  <c r="C14" i="23"/>
  <c r="C66" i="23"/>
  <c r="M10" i="23"/>
  <c r="J20" i="9"/>
  <c r="H19" i="33"/>
  <c r="BD19" i="34"/>
  <c r="BE12" i="34"/>
  <c r="BE28" i="34"/>
  <c r="N25" i="64"/>
  <c r="N18" i="64"/>
  <c r="I10" i="39"/>
  <c r="M9" i="9"/>
  <c r="B42" i="36"/>
  <c r="AD42" i="36"/>
  <c r="D18" i="36"/>
  <c r="N18" i="36" s="1"/>
  <c r="AF18" i="36"/>
  <c r="AT17" i="38"/>
  <c r="BD14" i="38"/>
  <c r="C57" i="35"/>
  <c r="C14" i="35"/>
  <c r="M14" i="35" s="1"/>
  <c r="M10" i="35"/>
  <c r="D56" i="33"/>
  <c r="N56" i="33" s="1"/>
  <c r="AF56" i="33"/>
  <c r="J11" i="9"/>
  <c r="C12" i="33"/>
  <c r="M12" i="33" s="1"/>
  <c r="AE12" i="33"/>
  <c r="BD18" i="37"/>
  <c r="BD28" i="37"/>
  <c r="BE19" i="37"/>
  <c r="M28" i="47"/>
  <c r="N48" i="22"/>
  <c r="D21" i="39"/>
  <c r="N21" i="39" s="1"/>
  <c r="AF21" i="39"/>
  <c r="H23" i="63"/>
  <c r="I57" i="26"/>
  <c r="D9" i="36"/>
  <c r="N9" i="36" s="1"/>
  <c r="AF9" i="36"/>
  <c r="I57" i="43"/>
  <c r="I17" i="33"/>
  <c r="AA23" i="33"/>
  <c r="I48" i="38"/>
  <c r="H20" i="36"/>
  <c r="BC60" i="36"/>
  <c r="C27" i="33"/>
  <c r="M27" i="33" s="1"/>
  <c r="AE27" i="33"/>
  <c r="BD12" i="40"/>
  <c r="BD25" i="40"/>
  <c r="N25" i="44"/>
  <c r="N9" i="44"/>
  <c r="BE28" i="40"/>
  <c r="M24" i="53"/>
  <c r="M12" i="53"/>
  <c r="M46" i="35"/>
  <c r="C48" i="35"/>
  <c r="M17" i="9"/>
  <c r="AF48" i="38"/>
  <c r="C11" i="39"/>
  <c r="M11" i="39" s="1"/>
  <c r="AE11" i="39"/>
  <c r="B59" i="33"/>
  <c r="T61" i="33"/>
  <c r="AD61" i="33" s="1"/>
  <c r="AD59" i="33"/>
  <c r="C56" i="36"/>
  <c r="M56" i="36" s="1"/>
  <c r="AE56" i="36"/>
  <c r="M27" i="44"/>
  <c r="M51" i="44"/>
  <c r="N24" i="50"/>
  <c r="N20" i="50"/>
  <c r="N20" i="27"/>
  <c r="N9" i="27"/>
  <c r="M48" i="68"/>
  <c r="L42" i="29"/>
  <c r="AY57" i="36"/>
  <c r="AU17" i="38"/>
  <c r="BE14" i="38"/>
  <c r="I55" i="39"/>
  <c r="AA57" i="39"/>
  <c r="B41" i="33"/>
  <c r="AD41" i="33"/>
  <c r="M48" i="8"/>
  <c r="H23" i="60"/>
  <c r="I23" i="23"/>
  <c r="D57" i="57"/>
  <c r="N55" i="57"/>
  <c r="C11" i="36"/>
  <c r="M11" i="36" s="1"/>
  <c r="AE11" i="36"/>
  <c r="M18" i="50"/>
  <c r="M28" i="50"/>
  <c r="M12" i="50"/>
  <c r="M19" i="58"/>
  <c r="M9" i="27"/>
  <c r="N12" i="67"/>
  <c r="N19" i="67"/>
  <c r="N13" i="67"/>
  <c r="I23" i="46"/>
  <c r="L42" i="57"/>
  <c r="C18" i="39"/>
  <c r="M18" i="39" s="1"/>
  <c r="AE18" i="39"/>
  <c r="C57" i="32"/>
  <c r="M10" i="32"/>
  <c r="C14" i="32"/>
  <c r="M14" i="32" s="1"/>
  <c r="M13" i="24"/>
  <c r="M27" i="67"/>
  <c r="M29" i="67"/>
  <c r="N13" i="61"/>
  <c r="N13" i="9"/>
  <c r="I18" i="39"/>
  <c r="D12" i="73"/>
  <c r="N12" i="73" s="1"/>
  <c r="AU23" i="39"/>
  <c r="BE23" i="39" s="1"/>
  <c r="AU67" i="39"/>
  <c r="BE19" i="39"/>
  <c r="BE48" i="32"/>
  <c r="L41" i="9"/>
  <c r="D57" i="35"/>
  <c r="N10" i="35"/>
  <c r="D14" i="35"/>
  <c r="N14" i="35" s="1"/>
  <c r="BA11" i="36"/>
  <c r="AT23" i="39"/>
  <c r="BD23" i="39" s="1"/>
  <c r="AT67" i="39"/>
  <c r="BD19" i="39"/>
  <c r="AY57" i="33"/>
  <c r="M12" i="30"/>
  <c r="N12" i="24"/>
  <c r="N29" i="24"/>
  <c r="N27" i="47"/>
  <c r="N20" i="53"/>
  <c r="N27" i="70"/>
  <c r="N9" i="70"/>
  <c r="AU14" i="33"/>
  <c r="AU66" i="33"/>
  <c r="BE10" i="33"/>
  <c r="C23" i="66"/>
  <c r="M23" i="66" s="1"/>
  <c r="C67" i="66"/>
  <c r="M19" i="66"/>
  <c r="AF48" i="35"/>
  <c r="B41" i="36"/>
  <c r="AD41" i="36"/>
  <c r="D11" i="73"/>
  <c r="N11" i="73" s="1"/>
  <c r="C48" i="32"/>
  <c r="M46" i="32"/>
  <c r="C22" i="36"/>
  <c r="M22" i="36" s="1"/>
  <c r="AE22" i="36"/>
  <c r="D8" i="34"/>
  <c r="N8" i="34" s="1"/>
  <c r="AF8" i="34"/>
  <c r="N28" i="30"/>
  <c r="N11" i="30"/>
  <c r="N9" i="58"/>
  <c r="D46" i="73"/>
  <c r="I56" i="36"/>
  <c r="AA28" i="33"/>
  <c r="L33" i="32"/>
  <c r="M25" i="70"/>
  <c r="BD25" i="34"/>
  <c r="BD51" i="34"/>
  <c r="N11" i="64"/>
  <c r="N13" i="64"/>
  <c r="N51" i="64"/>
  <c r="D10" i="39"/>
  <c r="V14" i="39"/>
  <c r="V66" i="39"/>
  <c r="AF10" i="39"/>
  <c r="L51" i="32"/>
  <c r="I18" i="36"/>
  <c r="D14" i="43"/>
  <c r="D66" i="43"/>
  <c r="N10" i="43"/>
  <c r="N55" i="63"/>
  <c r="D57" i="63"/>
  <c r="D11" i="33"/>
  <c r="N11" i="33" s="1"/>
  <c r="AF11" i="33"/>
  <c r="G11" i="33"/>
  <c r="AB11" i="33"/>
  <c r="D14" i="52"/>
  <c r="D66" i="52"/>
  <c r="N10" i="52"/>
  <c r="BE28" i="37"/>
  <c r="M25" i="47"/>
  <c r="M24" i="47"/>
  <c r="I21" i="39"/>
  <c r="N48" i="68"/>
  <c r="H23" i="46"/>
  <c r="I9" i="36"/>
  <c r="N55" i="43"/>
  <c r="D57" i="43"/>
  <c r="D20" i="33"/>
  <c r="N20" i="33" s="1"/>
  <c r="AF20" i="33"/>
  <c r="C27" i="36"/>
  <c r="M27" i="36" s="1"/>
  <c r="AE27" i="36"/>
  <c r="L60" i="9"/>
  <c r="I23" i="52"/>
  <c r="H27" i="33"/>
  <c r="H28" i="33" s="1"/>
  <c r="BD24" i="40"/>
  <c r="BD11" i="40"/>
  <c r="N24" i="44"/>
  <c r="N11" i="44"/>
  <c r="BE51" i="40"/>
  <c r="M13" i="53"/>
  <c r="N56" i="9"/>
  <c r="H23" i="9"/>
  <c r="G20" i="36"/>
  <c r="AB20" i="36"/>
  <c r="D18" i="33"/>
  <c r="N18" i="33" s="1"/>
  <c r="AF18" i="33"/>
  <c r="M18" i="44"/>
  <c r="N18" i="50"/>
  <c r="N11" i="50"/>
  <c r="N9" i="50"/>
  <c r="N12" i="27"/>
  <c r="M18" i="61"/>
  <c r="M19" i="61"/>
  <c r="N21" i="9"/>
  <c r="H11" i="36"/>
  <c r="AT14" i="39"/>
  <c r="AT66" i="39"/>
  <c r="BD10" i="39"/>
  <c r="Z14" i="33"/>
  <c r="M51" i="50"/>
  <c r="M29" i="58"/>
  <c r="M27" i="27"/>
  <c r="M29" i="27"/>
  <c r="M12" i="27"/>
  <c r="N24" i="67"/>
  <c r="N25" i="67"/>
  <c r="C17" i="65"/>
  <c r="M14" i="65"/>
  <c r="D56" i="39"/>
  <c r="N56" i="39" s="1"/>
  <c r="AF56" i="39"/>
  <c r="AU14" i="39"/>
  <c r="AU66" i="39"/>
  <c r="BE10" i="39"/>
  <c r="H18" i="39"/>
  <c r="L41" i="66"/>
  <c r="AE48" i="38"/>
  <c r="BA11" i="33"/>
  <c r="C17" i="68"/>
  <c r="M14" i="68"/>
  <c r="D23" i="52"/>
  <c r="N23" i="52" s="1"/>
  <c r="D67" i="52"/>
  <c r="N19" i="52"/>
  <c r="M51" i="24"/>
  <c r="M25" i="24"/>
  <c r="M51" i="67"/>
  <c r="M20" i="67"/>
  <c r="N24" i="61"/>
  <c r="N29" i="61"/>
  <c r="L41" i="63"/>
  <c r="D9" i="39"/>
  <c r="N9" i="39" s="1"/>
  <c r="AF9" i="39"/>
  <c r="I23" i="43"/>
  <c r="L41" i="43"/>
  <c r="L59" i="26"/>
  <c r="D23" i="29"/>
  <c r="N23" i="29" s="1"/>
  <c r="D67" i="29"/>
  <c r="N19" i="29"/>
  <c r="C13" i="39"/>
  <c r="M13" i="39" s="1"/>
  <c r="AE13" i="39"/>
  <c r="BC41" i="36"/>
  <c r="BD55" i="33"/>
  <c r="AT57" i="33"/>
  <c r="M13" i="30"/>
  <c r="N24" i="24"/>
  <c r="N20" i="24"/>
  <c r="N13" i="47"/>
  <c r="N29" i="47"/>
  <c r="N12" i="53"/>
  <c r="N24" i="53"/>
  <c r="N19" i="70"/>
  <c r="H57" i="69"/>
  <c r="I8" i="75"/>
  <c r="D23" i="69"/>
  <c r="N23" i="69" s="1"/>
  <c r="D67" i="69"/>
  <c r="N19" i="69"/>
  <c r="D22" i="39"/>
  <c r="N22" i="39" s="1"/>
  <c r="AF22" i="39"/>
  <c r="N48" i="45"/>
  <c r="C57" i="46"/>
  <c r="M55" i="46"/>
  <c r="B52" i="35"/>
  <c r="L52" i="35" s="1"/>
  <c r="L50" i="35"/>
  <c r="D12" i="33"/>
  <c r="N12" i="33" s="1"/>
  <c r="AF12" i="33"/>
  <c r="N48" i="59"/>
  <c r="C23" i="60"/>
  <c r="M23" i="60" s="1"/>
  <c r="C67" i="60"/>
  <c r="M19" i="60"/>
  <c r="BT23" i="36"/>
  <c r="I8" i="34"/>
  <c r="N20" i="30"/>
  <c r="N25" i="58"/>
  <c r="N13" i="58"/>
  <c r="N20" i="58"/>
  <c r="M13" i="64"/>
  <c r="M29" i="64"/>
  <c r="D17" i="56"/>
  <c r="N14" i="56"/>
  <c r="M48" i="62"/>
  <c r="L59" i="23"/>
  <c r="D23" i="46"/>
  <c r="N23" i="46" s="1"/>
  <c r="D67" i="46"/>
  <c r="N19" i="46"/>
  <c r="AT14" i="36"/>
  <c r="AT66" i="36"/>
  <c r="BD10" i="36"/>
  <c r="N48" i="8"/>
  <c r="N12" i="9"/>
  <c r="D56" i="36"/>
  <c r="N56" i="36" s="1"/>
  <c r="AF56" i="36"/>
  <c r="J20" i="60"/>
  <c r="D57" i="23"/>
  <c r="N55" i="23"/>
  <c r="L59" i="9"/>
  <c r="B61" i="9"/>
  <c r="L61" i="9" s="1"/>
  <c r="M27" i="70"/>
  <c r="M29" i="70"/>
  <c r="BD18" i="34"/>
  <c r="BD29" i="34"/>
  <c r="D8" i="37"/>
  <c r="N8" i="37" s="1"/>
  <c r="AF8" i="37"/>
  <c r="N27" i="64"/>
  <c r="N20" i="64"/>
  <c r="L32" i="35"/>
  <c r="D20" i="39"/>
  <c r="N20" i="39" s="1"/>
  <c r="AF20" i="39"/>
  <c r="D20" i="36"/>
  <c r="N20" i="36" s="1"/>
  <c r="AF20" i="36"/>
  <c r="D23" i="43"/>
  <c r="N23" i="43" s="1"/>
  <c r="D67" i="43"/>
  <c r="N19" i="43"/>
  <c r="BC59" i="39"/>
  <c r="AS61" i="39"/>
  <c r="BC61" i="39" s="1"/>
  <c r="L60" i="46"/>
  <c r="D14" i="29"/>
  <c r="D66" i="29"/>
  <c r="N10" i="29"/>
  <c r="C12" i="39"/>
  <c r="M12" i="39" s="1"/>
  <c r="AE12" i="39"/>
  <c r="C21" i="33"/>
  <c r="M21" i="33" s="1"/>
  <c r="AE21" i="33"/>
  <c r="BD20" i="37"/>
  <c r="BE13" i="37"/>
  <c r="M19" i="47"/>
  <c r="D17" i="42"/>
  <c r="N14" i="42"/>
  <c r="J20" i="29"/>
  <c r="M55" i="52"/>
  <c r="C57" i="52"/>
  <c r="N22" i="9"/>
  <c r="D12" i="39"/>
  <c r="N12" i="39" s="1"/>
  <c r="AF12" i="39"/>
  <c r="N48" i="42"/>
  <c r="M48" i="56"/>
  <c r="L42" i="43"/>
  <c r="I20" i="33"/>
  <c r="H27" i="36"/>
  <c r="H28" i="36" s="1"/>
  <c r="N55" i="52"/>
  <c r="D57" i="52"/>
  <c r="BD51" i="40"/>
  <c r="BD29" i="40"/>
  <c r="N27" i="44"/>
  <c r="N19" i="44"/>
  <c r="BE13" i="40"/>
  <c r="M11" i="53"/>
  <c r="M9" i="53"/>
  <c r="BE48" i="35"/>
  <c r="AU23" i="36"/>
  <c r="BE23" i="36" s="1"/>
  <c r="AU67" i="36"/>
  <c r="BE19" i="36"/>
  <c r="M55" i="66"/>
  <c r="C57" i="66"/>
  <c r="M11" i="9"/>
  <c r="BD48" i="38"/>
  <c r="L51" i="35"/>
  <c r="D13" i="36"/>
  <c r="N13" i="36" s="1"/>
  <c r="AF13" i="36"/>
  <c r="C18" i="73"/>
  <c r="M18" i="73" s="1"/>
  <c r="B60" i="39"/>
  <c r="AD60" i="39"/>
  <c r="D48" i="38"/>
  <c r="N46" i="38"/>
  <c r="D30" i="6"/>
  <c r="N28" i="6"/>
  <c r="J11" i="66"/>
  <c r="M19" i="44"/>
  <c r="M28" i="44"/>
  <c r="M12" i="44"/>
  <c r="N51" i="50"/>
  <c r="N27" i="50"/>
  <c r="N13" i="27"/>
  <c r="M11" i="61"/>
  <c r="M28" i="61"/>
  <c r="M9" i="61"/>
  <c r="AY23" i="36"/>
  <c r="C17" i="56"/>
  <c r="M14" i="56"/>
  <c r="B61" i="57"/>
  <c r="L61" i="57" s="1"/>
  <c r="L59" i="57"/>
  <c r="D19" i="36"/>
  <c r="V23" i="36"/>
  <c r="AF23" i="36" s="1"/>
  <c r="V67" i="36"/>
  <c r="AF19" i="36"/>
  <c r="J11" i="49"/>
  <c r="D17" i="45"/>
  <c r="N14" i="45"/>
  <c r="D22" i="33"/>
  <c r="N22" i="33" s="1"/>
  <c r="AF22" i="33"/>
  <c r="C17" i="39"/>
  <c r="M17" i="39" s="1"/>
  <c r="AE17" i="39"/>
  <c r="D17" i="62"/>
  <c r="N14" i="62"/>
  <c r="L32" i="32"/>
  <c r="N55" i="66"/>
  <c r="D57" i="66"/>
  <c r="M29" i="50"/>
  <c r="M20" i="58"/>
  <c r="M9" i="58"/>
  <c r="M13" i="27"/>
  <c r="N9" i="67"/>
  <c r="N29" i="67"/>
  <c r="N20" i="9"/>
  <c r="C57" i="9"/>
  <c r="M55" i="9"/>
  <c r="N55" i="49"/>
  <c r="D57" i="49"/>
  <c r="N48" i="28"/>
  <c r="C23" i="29"/>
  <c r="M23" i="29" s="1"/>
  <c r="C67" i="29"/>
  <c r="M19" i="29"/>
  <c r="C9" i="36"/>
  <c r="M9" i="36" s="1"/>
  <c r="AE9" i="36"/>
  <c r="C8" i="34"/>
  <c r="M8" i="34" s="1"/>
  <c r="AE8" i="34"/>
  <c r="M11" i="24"/>
  <c r="M24" i="24"/>
  <c r="M28" i="67"/>
  <c r="N11" i="61"/>
  <c r="N20" i="61"/>
  <c r="H8" i="75"/>
  <c r="BE55" i="39"/>
  <c r="AU57" i="39"/>
  <c r="D12" i="36"/>
  <c r="N12" i="36" s="1"/>
  <c r="AF12" i="36"/>
  <c r="D19" i="33"/>
  <c r="V23" i="33"/>
  <c r="AF23" i="33" s="1"/>
  <c r="V67" i="33"/>
  <c r="AF19" i="33"/>
  <c r="C23" i="26"/>
  <c r="M23" i="26" s="1"/>
  <c r="C67" i="26"/>
  <c r="M19" i="26"/>
  <c r="L59" i="66"/>
  <c r="B61" i="66"/>
  <c r="L61" i="66" s="1"/>
  <c r="AA21" i="35"/>
  <c r="M51" i="30"/>
  <c r="M24" i="30"/>
  <c r="M25" i="30"/>
  <c r="N18" i="24"/>
  <c r="N18" i="47"/>
  <c r="N9" i="47"/>
  <c r="N20" i="47"/>
  <c r="N51" i="53"/>
  <c r="N11" i="70"/>
  <c r="N51" i="70"/>
  <c r="L51" i="38"/>
  <c r="C57" i="69"/>
  <c r="M55" i="69"/>
  <c r="I14" i="9"/>
  <c r="BU23" i="39"/>
  <c r="C13" i="73"/>
  <c r="M13" i="73" s="1"/>
  <c r="N46" i="35"/>
  <c r="D48" i="35"/>
  <c r="C14" i="46"/>
  <c r="C66" i="46"/>
  <c r="M10" i="46"/>
  <c r="D55" i="36"/>
  <c r="AF55" i="36"/>
  <c r="V57" i="36"/>
  <c r="I12" i="33"/>
  <c r="H22" i="36"/>
  <c r="N48" i="65"/>
  <c r="L50" i="32"/>
  <c r="B52" i="32"/>
  <c r="L52" i="32" s="1"/>
  <c r="N19" i="30"/>
  <c r="N9" i="30"/>
  <c r="N13" i="30"/>
  <c r="M25" i="64"/>
  <c r="C17" i="59"/>
  <c r="M14" i="59"/>
  <c r="M20" i="9"/>
  <c r="J11" i="38"/>
  <c r="C10" i="39"/>
  <c r="U14" i="39"/>
  <c r="U66" i="39"/>
  <c r="AE10" i="39"/>
  <c r="Z14" i="36"/>
  <c r="D10" i="73"/>
  <c r="M18" i="70"/>
  <c r="M51" i="70"/>
  <c r="M19" i="70"/>
  <c r="M24" i="70"/>
  <c r="BD12" i="34"/>
  <c r="BD20" i="34"/>
  <c r="I8" i="37"/>
  <c r="BE13" i="34"/>
  <c r="BE29" i="34"/>
  <c r="N9" i="64"/>
  <c r="N24" i="64"/>
  <c r="I46" i="73"/>
  <c r="I20" i="39"/>
  <c r="M56" i="9"/>
  <c r="D23" i="26"/>
  <c r="N23" i="26" s="1"/>
  <c r="D67" i="26"/>
  <c r="N19" i="26"/>
  <c r="BD48" i="35"/>
  <c r="N48" i="25"/>
  <c r="I20" i="36"/>
  <c r="L41" i="26"/>
  <c r="G20" i="39"/>
  <c r="AB20" i="39"/>
  <c r="H12" i="39"/>
  <c r="C12" i="36"/>
  <c r="M12" i="36" s="1"/>
  <c r="AE12" i="36"/>
  <c r="H21" i="33"/>
  <c r="BD29" i="37"/>
  <c r="BE20" i="37"/>
  <c r="M51" i="47"/>
  <c r="I57" i="46"/>
  <c r="H57" i="52"/>
  <c r="I12" i="39"/>
  <c r="J11" i="69"/>
  <c r="N48" i="56"/>
  <c r="I55" i="33"/>
  <c r="AA57" i="33"/>
  <c r="M48" i="28"/>
  <c r="BC60" i="39"/>
  <c r="AT17" i="32"/>
  <c r="BD14" i="32"/>
  <c r="C21" i="36"/>
  <c r="M21" i="36" s="1"/>
  <c r="AE21" i="36"/>
  <c r="I57" i="52"/>
  <c r="AY23" i="39"/>
  <c r="BD13" i="40"/>
  <c r="BD20" i="40"/>
  <c r="N51" i="44"/>
  <c r="BE25" i="40"/>
  <c r="BE29" i="40"/>
  <c r="M19" i="53"/>
  <c r="M27" i="53"/>
  <c r="Z30" i="36" l="1"/>
  <c r="I11" i="34"/>
  <c r="I25" i="34"/>
  <c r="H13" i="34"/>
  <c r="I30" i="66"/>
  <c r="I27" i="34"/>
  <c r="H10" i="34"/>
  <c r="Z30" i="33"/>
  <c r="H57" i="39"/>
  <c r="H30" i="43"/>
  <c r="AY30" i="39"/>
  <c r="I30" i="46"/>
  <c r="I30" i="63"/>
  <c r="I48" i="73"/>
  <c r="I52" i="61"/>
  <c r="H13" i="75"/>
  <c r="I30" i="69"/>
  <c r="J11" i="73"/>
  <c r="H21" i="64"/>
  <c r="I9" i="34"/>
  <c r="I13" i="75"/>
  <c r="H20" i="75"/>
  <c r="I30" i="52"/>
  <c r="H11" i="75"/>
  <c r="I25" i="37"/>
  <c r="I19" i="40"/>
  <c r="AZ30" i="39"/>
  <c r="I9" i="75"/>
  <c r="J11" i="39"/>
  <c r="I30" i="26"/>
  <c r="H14" i="73"/>
  <c r="H21" i="73" s="1"/>
  <c r="J11" i="67"/>
  <c r="H9" i="40"/>
  <c r="H12" i="75"/>
  <c r="I27" i="75"/>
  <c r="I28" i="75" s="1"/>
  <c r="H25" i="34"/>
  <c r="I26" i="34"/>
  <c r="H30" i="69"/>
  <c r="I30" i="57"/>
  <c r="I57" i="39"/>
  <c r="I19" i="75"/>
  <c r="I29" i="37"/>
  <c r="H57" i="33"/>
  <c r="H22" i="75"/>
  <c r="I14" i="73"/>
  <c r="I21" i="73" s="1"/>
  <c r="I30" i="43"/>
  <c r="H56" i="75"/>
  <c r="H14" i="33"/>
  <c r="I30" i="60"/>
  <c r="H30" i="57"/>
  <c r="H12" i="37"/>
  <c r="I51" i="37"/>
  <c r="BA11" i="34"/>
  <c r="J11" i="33"/>
  <c r="I11" i="75"/>
  <c r="H10" i="75"/>
  <c r="H11" i="34"/>
  <c r="I18" i="75"/>
  <c r="I12" i="37"/>
  <c r="H9" i="34"/>
  <c r="H30" i="63"/>
  <c r="I20" i="34"/>
  <c r="I14" i="33"/>
  <c r="H52" i="67"/>
  <c r="H17" i="75"/>
  <c r="I30" i="49"/>
  <c r="H30" i="29"/>
  <c r="Z30" i="39"/>
  <c r="H48" i="73"/>
  <c r="H30" i="26"/>
  <c r="J11" i="58"/>
  <c r="I20" i="40"/>
  <c r="H9" i="75"/>
  <c r="H13" i="37"/>
  <c r="H30" i="23"/>
  <c r="H14" i="50"/>
  <c r="H52" i="44"/>
  <c r="BA27" i="34"/>
  <c r="I52" i="58"/>
  <c r="I28" i="34"/>
  <c r="I18" i="40"/>
  <c r="H30" i="49"/>
  <c r="H19" i="40"/>
  <c r="I12" i="34"/>
  <c r="H27" i="37"/>
  <c r="J18" i="30"/>
  <c r="J11" i="64"/>
  <c r="H19" i="37"/>
  <c r="C55" i="75"/>
  <c r="M55" i="75" s="1"/>
  <c r="AZ30" i="36"/>
  <c r="H52" i="27"/>
  <c r="I18" i="37"/>
  <c r="M10" i="73"/>
  <c r="H26" i="37"/>
  <c r="H30" i="46"/>
  <c r="I30" i="23"/>
  <c r="H8" i="76"/>
  <c r="I12" i="75"/>
  <c r="C11" i="75"/>
  <c r="M11" i="75" s="1"/>
  <c r="I9" i="40"/>
  <c r="I30" i="64"/>
  <c r="AY52" i="34"/>
  <c r="I14" i="44"/>
  <c r="H51" i="37"/>
  <c r="I30" i="9"/>
  <c r="AZ52" i="34"/>
  <c r="D21" i="75"/>
  <c r="N21" i="75" s="1"/>
  <c r="C20" i="75"/>
  <c r="M20" i="75" s="1"/>
  <c r="H26" i="34"/>
  <c r="H9" i="37"/>
  <c r="H30" i="52"/>
  <c r="I56" i="75"/>
  <c r="I22" i="75"/>
  <c r="H11" i="40"/>
  <c r="J18" i="53"/>
  <c r="I57" i="33"/>
  <c r="I14" i="64"/>
  <c r="I52" i="24"/>
  <c r="H21" i="27"/>
  <c r="I28" i="37"/>
  <c r="I11" i="37"/>
  <c r="I14" i="67"/>
  <c r="H10" i="37"/>
  <c r="AY30" i="36"/>
  <c r="H14" i="44"/>
  <c r="I30" i="53"/>
  <c r="H30" i="66"/>
  <c r="AZ21" i="34"/>
  <c r="AY52" i="40"/>
  <c r="D55" i="75"/>
  <c r="N55" i="75" s="1"/>
  <c r="BA11" i="40"/>
  <c r="J27" i="58"/>
  <c r="I19" i="34"/>
  <c r="H14" i="70"/>
  <c r="I11" i="40"/>
  <c r="I13" i="37"/>
  <c r="I14" i="70"/>
  <c r="I14" i="50"/>
  <c r="I52" i="27"/>
  <c r="H19" i="75"/>
  <c r="H21" i="75"/>
  <c r="C56" i="75"/>
  <c r="M56" i="75" s="1"/>
  <c r="H21" i="50"/>
  <c r="I21" i="75"/>
  <c r="I14" i="24"/>
  <c r="H28" i="34"/>
  <c r="H30" i="60"/>
  <c r="H52" i="61"/>
  <c r="AY30" i="33"/>
  <c r="I21" i="44"/>
  <c r="H30" i="70"/>
  <c r="H14" i="58"/>
  <c r="I21" i="27"/>
  <c r="H52" i="58"/>
  <c r="AZ30" i="33"/>
  <c r="I30" i="29"/>
  <c r="B59" i="75"/>
  <c r="L59" i="75" s="1"/>
  <c r="I30" i="24"/>
  <c r="I21" i="67"/>
  <c r="J18" i="24"/>
  <c r="I10" i="37"/>
  <c r="I9" i="37"/>
  <c r="D20" i="75"/>
  <c r="N20" i="75" s="1"/>
  <c r="BA11" i="37"/>
  <c r="AY14" i="37"/>
  <c r="J18" i="58"/>
  <c r="C19" i="75"/>
  <c r="C23" i="75" s="1"/>
  <c r="M23" i="75" s="1"/>
  <c r="H27" i="34"/>
  <c r="I14" i="61"/>
  <c r="I52" i="64"/>
  <c r="I26" i="37"/>
  <c r="AZ21" i="40"/>
  <c r="J18" i="27"/>
  <c r="AZ14" i="40"/>
  <c r="D27" i="75"/>
  <c r="N27" i="75" s="1"/>
  <c r="I52" i="67"/>
  <c r="H30" i="24"/>
  <c r="H14" i="64"/>
  <c r="I27" i="37"/>
  <c r="H52" i="53"/>
  <c r="I14" i="30"/>
  <c r="H14" i="61"/>
  <c r="H52" i="64"/>
  <c r="I14" i="47"/>
  <c r="AA14" i="34"/>
  <c r="J11" i="53"/>
  <c r="H14" i="47"/>
  <c r="I52" i="30"/>
  <c r="I51" i="40"/>
  <c r="I19" i="37"/>
  <c r="J27" i="30"/>
  <c r="H28" i="37"/>
  <c r="I51" i="34"/>
  <c r="I10" i="75"/>
  <c r="J20" i="39"/>
  <c r="J18" i="61"/>
  <c r="H30" i="30"/>
  <c r="H14" i="27"/>
  <c r="H14" i="24"/>
  <c r="C10" i="75"/>
  <c r="M10" i="75" s="1"/>
  <c r="I20" i="75"/>
  <c r="I14" i="27"/>
  <c r="I14" i="53"/>
  <c r="AZ14" i="37"/>
  <c r="I14" i="39"/>
  <c r="I14" i="58"/>
  <c r="D10" i="75"/>
  <c r="N10" i="75" s="1"/>
  <c r="I14" i="10"/>
  <c r="H14" i="53"/>
  <c r="H14" i="30"/>
  <c r="H14" i="36"/>
  <c r="AZ14" i="34"/>
  <c r="AY14" i="40"/>
  <c r="AY14" i="34"/>
  <c r="B41" i="75"/>
  <c r="L41" i="75" s="1"/>
  <c r="G20" i="75"/>
  <c r="AA30" i="39"/>
  <c r="H18" i="75"/>
  <c r="H14" i="67"/>
  <c r="AT52" i="40"/>
  <c r="BD50" i="40"/>
  <c r="AT19" i="32"/>
  <c r="BD17" i="32"/>
  <c r="AA14" i="37"/>
  <c r="C14" i="39"/>
  <c r="C66" i="39"/>
  <c r="M10" i="39"/>
  <c r="N13" i="10"/>
  <c r="L60" i="39"/>
  <c r="M57" i="66"/>
  <c r="E51" i="24"/>
  <c r="L51" i="24"/>
  <c r="D11" i="34"/>
  <c r="N11" i="34" s="1"/>
  <c r="AF11" i="34"/>
  <c r="C11" i="40"/>
  <c r="M11" i="40" s="1"/>
  <c r="AE11" i="40"/>
  <c r="C17" i="34"/>
  <c r="U21" i="34"/>
  <c r="AE21" i="34" s="1"/>
  <c r="U62" i="34"/>
  <c r="AE17" i="34"/>
  <c r="E51" i="30"/>
  <c r="O51" i="30" s="1"/>
  <c r="L51" i="30"/>
  <c r="C19" i="65"/>
  <c r="M17" i="65"/>
  <c r="I30" i="67"/>
  <c r="G18" i="40"/>
  <c r="AB18" i="40"/>
  <c r="D26" i="43"/>
  <c r="N14" i="43"/>
  <c r="AU30" i="34"/>
  <c r="BE30" i="34" s="1"/>
  <c r="AU63" i="34"/>
  <c r="BE26" i="34"/>
  <c r="D17" i="37"/>
  <c r="V21" i="37"/>
  <c r="AF21" i="37" s="1"/>
  <c r="V62" i="37"/>
  <c r="AF17" i="37"/>
  <c r="H52" i="70"/>
  <c r="D48" i="73"/>
  <c r="N46" i="73"/>
  <c r="D27" i="34"/>
  <c r="N27" i="34" s="1"/>
  <c r="AF27" i="34"/>
  <c r="C14" i="10"/>
  <c r="C61" i="10"/>
  <c r="M10" i="10"/>
  <c r="C30" i="58"/>
  <c r="M30" i="58" s="1"/>
  <c r="C63" i="58"/>
  <c r="M26" i="58"/>
  <c r="AU19" i="38"/>
  <c r="BE17" i="38"/>
  <c r="N50" i="27"/>
  <c r="D52" i="27"/>
  <c r="E51" i="27"/>
  <c r="O51" i="27" s="1"/>
  <c r="L51" i="27"/>
  <c r="I29" i="40"/>
  <c r="AT21" i="34"/>
  <c r="BD21" i="34" s="1"/>
  <c r="AT62" i="34"/>
  <c r="BD17" i="34"/>
  <c r="J27" i="44"/>
  <c r="C10" i="40"/>
  <c r="U14" i="40"/>
  <c r="U61" i="40"/>
  <c r="AE10" i="40"/>
  <c r="I52" i="70"/>
  <c r="D21" i="47"/>
  <c r="N21" i="47" s="1"/>
  <c r="D62" i="47"/>
  <c r="N17" i="47"/>
  <c r="H50" i="37"/>
  <c r="Z52" i="37"/>
  <c r="D21" i="61"/>
  <c r="N21" i="61" s="1"/>
  <c r="D62" i="61"/>
  <c r="N17" i="61"/>
  <c r="D26" i="26"/>
  <c r="N14" i="26"/>
  <c r="M50" i="27"/>
  <c r="C52" i="27"/>
  <c r="J27" i="27"/>
  <c r="C19" i="48"/>
  <c r="M17" i="48"/>
  <c r="L55" i="67"/>
  <c r="D19" i="68"/>
  <c r="N17" i="68"/>
  <c r="D21" i="64"/>
  <c r="N21" i="64" s="1"/>
  <c r="D62" i="64"/>
  <c r="N17" i="64"/>
  <c r="H21" i="70"/>
  <c r="D26" i="57"/>
  <c r="N14" i="57"/>
  <c r="L59" i="39"/>
  <c r="B61" i="39"/>
  <c r="L61" i="39" s="1"/>
  <c r="C19" i="45"/>
  <c r="M17" i="45"/>
  <c r="D30" i="58"/>
  <c r="N30" i="58" s="1"/>
  <c r="D63" i="58"/>
  <c r="N26" i="58"/>
  <c r="C30" i="10"/>
  <c r="M30" i="10" s="1"/>
  <c r="C63" i="10"/>
  <c r="M26" i="10"/>
  <c r="D30" i="64"/>
  <c r="N30" i="64" s="1"/>
  <c r="D63" i="64"/>
  <c r="N26" i="64"/>
  <c r="D9" i="37"/>
  <c r="N9" i="37" s="1"/>
  <c r="AF9" i="37"/>
  <c r="D17" i="38"/>
  <c r="V19" i="38"/>
  <c r="AF17" i="38"/>
  <c r="C52" i="64"/>
  <c r="M50" i="64"/>
  <c r="I29" i="34"/>
  <c r="M25" i="10"/>
  <c r="H50" i="34"/>
  <c r="Z52" i="34"/>
  <c r="BA27" i="40"/>
  <c r="D17" i="32"/>
  <c r="V19" i="32"/>
  <c r="AF17" i="32"/>
  <c r="D28" i="40"/>
  <c r="N28" i="40" s="1"/>
  <c r="AF28" i="40"/>
  <c r="D25" i="37"/>
  <c r="N25" i="37" s="1"/>
  <c r="AF25" i="37"/>
  <c r="C26" i="40"/>
  <c r="U30" i="40"/>
  <c r="AE30" i="40" s="1"/>
  <c r="U63" i="40"/>
  <c r="AE26" i="40"/>
  <c r="C29" i="37"/>
  <c r="M29" i="37" s="1"/>
  <c r="AE29" i="37"/>
  <c r="H20" i="34"/>
  <c r="H30" i="27"/>
  <c r="C52" i="61"/>
  <c r="M50" i="61"/>
  <c r="H52" i="47"/>
  <c r="I27" i="40"/>
  <c r="AT30" i="37"/>
  <c r="BD30" i="37" s="1"/>
  <c r="AT63" i="37"/>
  <c r="BD26" i="37"/>
  <c r="C26" i="63"/>
  <c r="M14" i="63"/>
  <c r="L60" i="33"/>
  <c r="D11" i="75"/>
  <c r="N11" i="75" s="1"/>
  <c r="D26" i="60"/>
  <c r="N14" i="60"/>
  <c r="G11" i="34"/>
  <c r="AB11" i="34"/>
  <c r="H20" i="37"/>
  <c r="L42" i="39"/>
  <c r="C30" i="67"/>
  <c r="M30" i="67" s="1"/>
  <c r="C63" i="67"/>
  <c r="M26" i="67"/>
  <c r="C24" i="34"/>
  <c r="M24" i="34" s="1"/>
  <c r="AE24" i="34"/>
  <c r="D19" i="59"/>
  <c r="N17" i="59"/>
  <c r="N25" i="10"/>
  <c r="C26" i="66"/>
  <c r="M14" i="66"/>
  <c r="C30" i="44"/>
  <c r="M30" i="44" s="1"/>
  <c r="C63" i="44"/>
  <c r="M26" i="44"/>
  <c r="J11" i="27"/>
  <c r="D11" i="40"/>
  <c r="N11" i="40" s="1"/>
  <c r="AF11" i="40"/>
  <c r="C26" i="46"/>
  <c r="M14" i="46"/>
  <c r="N48" i="35"/>
  <c r="D52" i="24"/>
  <c r="N50" i="24"/>
  <c r="D23" i="33"/>
  <c r="N23" i="33" s="1"/>
  <c r="D67" i="33"/>
  <c r="N19" i="33"/>
  <c r="M11" i="10"/>
  <c r="L42" i="61"/>
  <c r="D19" i="45"/>
  <c r="N17" i="45"/>
  <c r="D21" i="27"/>
  <c r="N21" i="27" s="1"/>
  <c r="D62" i="27"/>
  <c r="N17" i="27"/>
  <c r="L55" i="47"/>
  <c r="L54" i="50"/>
  <c r="B56" i="50"/>
  <c r="L56" i="50" s="1"/>
  <c r="L42" i="58"/>
  <c r="D26" i="37"/>
  <c r="V30" i="37"/>
  <c r="AF30" i="37" s="1"/>
  <c r="V63" i="37"/>
  <c r="AF26" i="37"/>
  <c r="C26" i="37"/>
  <c r="U30" i="37"/>
  <c r="AE30" i="37" s="1"/>
  <c r="U63" i="37"/>
  <c r="AE26" i="37"/>
  <c r="M29" i="10"/>
  <c r="C13" i="34"/>
  <c r="M13" i="34" s="1"/>
  <c r="AE13" i="34"/>
  <c r="C30" i="50"/>
  <c r="M30" i="50" s="1"/>
  <c r="C63" i="50"/>
  <c r="M26" i="50"/>
  <c r="C30" i="53"/>
  <c r="M30" i="53" s="1"/>
  <c r="C63" i="53"/>
  <c r="M26" i="53"/>
  <c r="AY30" i="40"/>
  <c r="D20" i="40"/>
  <c r="N20" i="40" s="1"/>
  <c r="AF20" i="40"/>
  <c r="AY21" i="37"/>
  <c r="D26" i="52"/>
  <c r="N14" i="52"/>
  <c r="C14" i="64"/>
  <c r="C61" i="64"/>
  <c r="M10" i="64"/>
  <c r="L55" i="64"/>
  <c r="M48" i="32"/>
  <c r="C30" i="24"/>
  <c r="M30" i="24" s="1"/>
  <c r="C63" i="24"/>
  <c r="M26" i="24"/>
  <c r="C17" i="75"/>
  <c r="M17" i="75" s="1"/>
  <c r="D25" i="40"/>
  <c r="N25" i="40" s="1"/>
  <c r="AF25" i="40"/>
  <c r="L54" i="67"/>
  <c r="B56" i="67"/>
  <c r="L56" i="67" s="1"/>
  <c r="G11" i="37"/>
  <c r="AB11" i="37"/>
  <c r="D14" i="64"/>
  <c r="D61" i="64"/>
  <c r="N10" i="64"/>
  <c r="D50" i="34"/>
  <c r="V52" i="34"/>
  <c r="AF50" i="34"/>
  <c r="C25" i="40"/>
  <c r="M25" i="40" s="1"/>
  <c r="AE25" i="40"/>
  <c r="Z14" i="37"/>
  <c r="I14" i="36"/>
  <c r="C8" i="76"/>
  <c r="M8" i="76" s="1"/>
  <c r="N27" i="10"/>
  <c r="AF57" i="39"/>
  <c r="BE50" i="37"/>
  <c r="AU52" i="37"/>
  <c r="I10" i="40"/>
  <c r="D27" i="37"/>
  <c r="N27" i="37" s="1"/>
  <c r="AF27" i="37"/>
  <c r="C21" i="70"/>
  <c r="M21" i="70" s="1"/>
  <c r="M17" i="70"/>
  <c r="C62" i="70"/>
  <c r="BE57" i="33"/>
  <c r="D51" i="34"/>
  <c r="N51" i="34" s="1"/>
  <c r="AF51" i="34"/>
  <c r="BE57" i="36"/>
  <c r="D9" i="75"/>
  <c r="N9" i="75" s="1"/>
  <c r="C27" i="34"/>
  <c r="M27" i="34" s="1"/>
  <c r="AE27" i="34"/>
  <c r="C14" i="58"/>
  <c r="C61" i="58"/>
  <c r="M10" i="58"/>
  <c r="AE57" i="36"/>
  <c r="M57" i="29"/>
  <c r="D19" i="8"/>
  <c r="N17" i="8"/>
  <c r="C23" i="39"/>
  <c r="M23" i="39" s="1"/>
  <c r="C67" i="39"/>
  <c r="M19" i="39"/>
  <c r="J11" i="36"/>
  <c r="I21" i="30"/>
  <c r="D24" i="34"/>
  <c r="N24" i="34" s="1"/>
  <c r="AF24" i="34"/>
  <c r="C50" i="34"/>
  <c r="U52" i="34"/>
  <c r="AE50" i="34"/>
  <c r="I21" i="10"/>
  <c r="D30" i="50"/>
  <c r="N30" i="50" s="1"/>
  <c r="D63" i="50"/>
  <c r="N26" i="50"/>
  <c r="J27" i="50"/>
  <c r="H14" i="39"/>
  <c r="C26" i="57"/>
  <c r="M14" i="57"/>
  <c r="BC55" i="34"/>
  <c r="I28" i="40"/>
  <c r="J11" i="44"/>
  <c r="BA27" i="37"/>
  <c r="D26" i="46"/>
  <c r="N14" i="46"/>
  <c r="C57" i="39"/>
  <c r="M55" i="39"/>
  <c r="H29" i="37"/>
  <c r="M24" i="10"/>
  <c r="C18" i="34"/>
  <c r="M18" i="34" s="1"/>
  <c r="AE18" i="34"/>
  <c r="B56" i="47"/>
  <c r="L56" i="47" s="1"/>
  <c r="L54" i="47"/>
  <c r="AF57" i="33"/>
  <c r="AU19" i="35"/>
  <c r="BE17" i="35"/>
  <c r="C19" i="42"/>
  <c r="M17" i="42"/>
  <c r="D12" i="40"/>
  <c r="N12" i="40" s="1"/>
  <c r="AF12" i="40"/>
  <c r="I17" i="34"/>
  <c r="AA21" i="34"/>
  <c r="C18" i="40"/>
  <c r="M18" i="40" s="1"/>
  <c r="AE18" i="40"/>
  <c r="I57" i="36"/>
  <c r="H30" i="9"/>
  <c r="C14" i="24"/>
  <c r="C61" i="24"/>
  <c r="M10" i="24"/>
  <c r="H24" i="34"/>
  <c r="Z30" i="34"/>
  <c r="L54" i="30"/>
  <c r="C30" i="27"/>
  <c r="M30" i="27" s="1"/>
  <c r="C63" i="27"/>
  <c r="M26" i="27"/>
  <c r="D52" i="50"/>
  <c r="N50" i="50"/>
  <c r="D21" i="44"/>
  <c r="N21" i="44" s="1"/>
  <c r="D62" i="44"/>
  <c r="N17" i="44"/>
  <c r="C30" i="47"/>
  <c r="M30" i="47" s="1"/>
  <c r="C63" i="47"/>
  <c r="M26" i="47"/>
  <c r="B42" i="37"/>
  <c r="AD42" i="37"/>
  <c r="D10" i="37"/>
  <c r="V14" i="37"/>
  <c r="V61" i="37"/>
  <c r="AF10" i="37"/>
  <c r="AT52" i="34"/>
  <c r="BD50" i="34"/>
  <c r="N57" i="49"/>
  <c r="N12" i="10"/>
  <c r="N57" i="52"/>
  <c r="D9" i="40"/>
  <c r="N9" i="40" s="1"/>
  <c r="AF9" i="40"/>
  <c r="B42" i="40"/>
  <c r="AD42" i="40"/>
  <c r="AU52" i="34"/>
  <c r="BE50" i="34"/>
  <c r="D12" i="75"/>
  <c r="N12" i="75" s="1"/>
  <c r="M57" i="46"/>
  <c r="BD57" i="33"/>
  <c r="AU26" i="39"/>
  <c r="BE14" i="39"/>
  <c r="H21" i="58"/>
  <c r="N19" i="10"/>
  <c r="AT21" i="37"/>
  <c r="BD21" i="37" s="1"/>
  <c r="AT62" i="37"/>
  <c r="BD17" i="37"/>
  <c r="BC55" i="37"/>
  <c r="I21" i="58"/>
  <c r="D12" i="34"/>
  <c r="N12" i="34" s="1"/>
  <c r="AF12" i="34"/>
  <c r="H52" i="30"/>
  <c r="C28" i="34"/>
  <c r="M28" i="34" s="1"/>
  <c r="AE28" i="34"/>
  <c r="J18" i="47"/>
  <c r="I25" i="40"/>
  <c r="G11" i="75"/>
  <c r="C9" i="75"/>
  <c r="M9" i="75" s="1"/>
  <c r="I50" i="34"/>
  <c r="AA52" i="34"/>
  <c r="H25" i="40"/>
  <c r="D52" i="61"/>
  <c r="N50" i="61"/>
  <c r="J11" i="61"/>
  <c r="I23" i="39"/>
  <c r="L60" i="36"/>
  <c r="AZ52" i="37"/>
  <c r="D10" i="40"/>
  <c r="V14" i="40"/>
  <c r="V61" i="40"/>
  <c r="AF10" i="40"/>
  <c r="C21" i="64"/>
  <c r="M21" i="64" s="1"/>
  <c r="C62" i="64"/>
  <c r="M17" i="64"/>
  <c r="H17" i="40"/>
  <c r="Z21" i="40"/>
  <c r="I21" i="70"/>
  <c r="I21" i="53"/>
  <c r="N50" i="67"/>
  <c r="D52" i="67"/>
  <c r="M57" i="49"/>
  <c r="AT30" i="40"/>
  <c r="BD30" i="40" s="1"/>
  <c r="AT63" i="40"/>
  <c r="BD26" i="40"/>
  <c r="C26" i="49"/>
  <c r="M14" i="49"/>
  <c r="J27" i="67"/>
  <c r="B56" i="10"/>
  <c r="L56" i="10" s="1"/>
  <c r="L54" i="10"/>
  <c r="C23" i="36"/>
  <c r="M23" i="36" s="1"/>
  <c r="C67" i="36"/>
  <c r="M19" i="36"/>
  <c r="D24" i="37"/>
  <c r="N24" i="37" s="1"/>
  <c r="AF24" i="37"/>
  <c r="U26" i="36"/>
  <c r="AE14" i="36"/>
  <c r="D21" i="30"/>
  <c r="N21" i="30" s="1"/>
  <c r="D62" i="30"/>
  <c r="N17" i="30"/>
  <c r="I24" i="34"/>
  <c r="AA30" i="34"/>
  <c r="I21" i="24"/>
  <c r="C9" i="37"/>
  <c r="M9" i="37" s="1"/>
  <c r="AE9" i="37"/>
  <c r="C19" i="28"/>
  <c r="M17" i="28"/>
  <c r="M50" i="10"/>
  <c r="C52" i="10"/>
  <c r="C19" i="34"/>
  <c r="M19" i="34" s="1"/>
  <c r="AE19" i="34"/>
  <c r="L42" i="30"/>
  <c r="D21" i="10"/>
  <c r="N21" i="10" s="1"/>
  <c r="D62" i="10"/>
  <c r="N17" i="10"/>
  <c r="I26" i="40"/>
  <c r="AA30" i="33"/>
  <c r="C21" i="30"/>
  <c r="M21" i="30" s="1"/>
  <c r="C62" i="30"/>
  <c r="M17" i="30"/>
  <c r="C25" i="37"/>
  <c r="M25" i="37" s="1"/>
  <c r="AE25" i="37"/>
  <c r="H30" i="10"/>
  <c r="H18" i="34"/>
  <c r="C26" i="43"/>
  <c r="M14" i="43"/>
  <c r="M30" i="6"/>
  <c r="N51" i="10"/>
  <c r="H30" i="50"/>
  <c r="H23" i="33"/>
  <c r="C17" i="73"/>
  <c r="M14" i="73"/>
  <c r="N50" i="44"/>
  <c r="D52" i="44"/>
  <c r="N55" i="33"/>
  <c r="D57" i="33"/>
  <c r="I12" i="40"/>
  <c r="BA18" i="37"/>
  <c r="D17" i="34"/>
  <c r="V21" i="34"/>
  <c r="AF21" i="34" s="1"/>
  <c r="V62" i="34"/>
  <c r="AF17" i="34"/>
  <c r="H18" i="40"/>
  <c r="G18" i="34"/>
  <c r="AB18" i="34"/>
  <c r="H30" i="67"/>
  <c r="D30" i="27"/>
  <c r="N30" i="27" s="1"/>
  <c r="D63" i="27"/>
  <c r="N26" i="27"/>
  <c r="I52" i="50"/>
  <c r="J18" i="50"/>
  <c r="C48" i="73"/>
  <c r="I50" i="40"/>
  <c r="AA52" i="40"/>
  <c r="L42" i="10"/>
  <c r="BC54" i="37"/>
  <c r="AS56" i="37"/>
  <c r="BC56" i="37" s="1"/>
  <c r="C9" i="40"/>
  <c r="M9" i="40" s="1"/>
  <c r="AE9" i="40"/>
  <c r="M57" i="69"/>
  <c r="C10" i="37"/>
  <c r="U14" i="37"/>
  <c r="AE10" i="37"/>
  <c r="U61" i="37"/>
  <c r="M28" i="10"/>
  <c r="J18" i="70"/>
  <c r="D22" i="75"/>
  <c r="N22" i="75" s="1"/>
  <c r="D26" i="29"/>
  <c r="N14" i="29"/>
  <c r="G27" i="37"/>
  <c r="AB27" i="37"/>
  <c r="D26" i="34"/>
  <c r="V30" i="34"/>
  <c r="AF30" i="34" s="1"/>
  <c r="V63" i="34"/>
  <c r="AF26" i="34"/>
  <c r="M27" i="10"/>
  <c r="C21" i="58"/>
  <c r="M21" i="58" s="1"/>
  <c r="C62" i="58"/>
  <c r="M17" i="58"/>
  <c r="J11" i="70"/>
  <c r="AT26" i="39"/>
  <c r="BD14" i="39"/>
  <c r="D14" i="27"/>
  <c r="D61" i="27"/>
  <c r="N10" i="27"/>
  <c r="J20" i="36"/>
  <c r="D24" i="40"/>
  <c r="N24" i="40" s="1"/>
  <c r="AF24" i="40"/>
  <c r="N57" i="63"/>
  <c r="D50" i="37"/>
  <c r="AF50" i="37"/>
  <c r="V52" i="37"/>
  <c r="D21" i="58"/>
  <c r="N21" i="58" s="1"/>
  <c r="D62" i="58"/>
  <c r="N17" i="58"/>
  <c r="B54" i="34"/>
  <c r="T56" i="34"/>
  <c r="AD56" i="34" s="1"/>
  <c r="AD54" i="34"/>
  <c r="L41" i="36"/>
  <c r="D30" i="47"/>
  <c r="N30" i="47" s="1"/>
  <c r="D63" i="47"/>
  <c r="N26" i="47"/>
  <c r="C52" i="30"/>
  <c r="M50" i="30"/>
  <c r="M51" i="10"/>
  <c r="N28" i="10"/>
  <c r="N57" i="57"/>
  <c r="L42" i="50"/>
  <c r="M48" i="35"/>
  <c r="L54" i="58"/>
  <c r="B56" i="58"/>
  <c r="L56" i="58" s="1"/>
  <c r="G11" i="40"/>
  <c r="AB11" i="40"/>
  <c r="D51" i="37"/>
  <c r="N51" i="37" s="1"/>
  <c r="AF51" i="37"/>
  <c r="D19" i="34"/>
  <c r="N19" i="34" s="1"/>
  <c r="AF19" i="34"/>
  <c r="C27" i="37"/>
  <c r="M27" i="37" s="1"/>
  <c r="AE27" i="37"/>
  <c r="C19" i="51"/>
  <c r="M17" i="51"/>
  <c r="H21" i="67"/>
  <c r="H21" i="10"/>
  <c r="N29" i="10"/>
  <c r="BC54" i="40"/>
  <c r="AS56" i="40"/>
  <c r="BC56" i="40" s="1"/>
  <c r="D57" i="39"/>
  <c r="N55" i="39"/>
  <c r="C19" i="62"/>
  <c r="M17" i="62"/>
  <c r="H21" i="44"/>
  <c r="D13" i="40"/>
  <c r="N13" i="40" s="1"/>
  <c r="AF13" i="40"/>
  <c r="C17" i="35"/>
  <c r="U19" i="35"/>
  <c r="AE17" i="35"/>
  <c r="D18" i="37"/>
  <c r="N18" i="37" s="1"/>
  <c r="AF18" i="37"/>
  <c r="D14" i="30"/>
  <c r="D61" i="30"/>
  <c r="N10" i="30"/>
  <c r="C17" i="40"/>
  <c r="U21" i="40"/>
  <c r="AE21" i="40" s="1"/>
  <c r="U62" i="40"/>
  <c r="AE17" i="40"/>
  <c r="J27" i="64"/>
  <c r="D26" i="9"/>
  <c r="N14" i="9"/>
  <c r="D21" i="70"/>
  <c r="N21" i="70" s="1"/>
  <c r="N17" i="70"/>
  <c r="D62" i="70"/>
  <c r="D21" i="53"/>
  <c r="N21" i="53" s="1"/>
  <c r="D62" i="53"/>
  <c r="N17" i="53"/>
  <c r="AA30" i="36"/>
  <c r="C12" i="34"/>
  <c r="M12" i="34" s="1"/>
  <c r="AE12" i="34"/>
  <c r="N50" i="10"/>
  <c r="D52" i="10"/>
  <c r="M50" i="50"/>
  <c r="C52" i="50"/>
  <c r="C57" i="36"/>
  <c r="M55" i="36"/>
  <c r="D14" i="44"/>
  <c r="D61" i="44"/>
  <c r="N10" i="44"/>
  <c r="L42" i="24"/>
  <c r="I24" i="37"/>
  <c r="AA30" i="37"/>
  <c r="C14" i="36"/>
  <c r="C66" i="36"/>
  <c r="M10" i="36"/>
  <c r="D18" i="34"/>
  <c r="N18" i="34" s="1"/>
  <c r="AF18" i="34"/>
  <c r="D62" i="24"/>
  <c r="D21" i="24"/>
  <c r="N21" i="24" s="1"/>
  <c r="N17" i="24"/>
  <c r="H52" i="10"/>
  <c r="H19" i="34"/>
  <c r="I55" i="75"/>
  <c r="J27" i="24"/>
  <c r="AZ30" i="37"/>
  <c r="D26" i="40"/>
  <c r="V30" i="40"/>
  <c r="AF30" i="40" s="1"/>
  <c r="V63" i="40"/>
  <c r="AF26" i="40"/>
  <c r="AY30" i="37"/>
  <c r="J11" i="10"/>
  <c r="AZ30" i="34"/>
  <c r="J18" i="44"/>
  <c r="C30" i="70"/>
  <c r="M30" i="70" s="1"/>
  <c r="C63" i="70"/>
  <c r="M26" i="70"/>
  <c r="U26" i="33"/>
  <c r="AE14" i="33"/>
  <c r="M57" i="23"/>
  <c r="Z14" i="40"/>
  <c r="L42" i="64"/>
  <c r="H21" i="30"/>
  <c r="H25" i="37"/>
  <c r="N24" i="10"/>
  <c r="I52" i="44"/>
  <c r="D18" i="75"/>
  <c r="N18" i="75" s="1"/>
  <c r="N57" i="46"/>
  <c r="D26" i="23"/>
  <c r="N14" i="23"/>
  <c r="D13" i="34"/>
  <c r="N13" i="34" s="1"/>
  <c r="AF13" i="34"/>
  <c r="C12" i="40"/>
  <c r="M12" i="40" s="1"/>
  <c r="AE12" i="40"/>
  <c r="M57" i="43"/>
  <c r="D14" i="70"/>
  <c r="D61" i="70"/>
  <c r="N10" i="70"/>
  <c r="D26" i="63"/>
  <c r="N14" i="63"/>
  <c r="M20" i="10"/>
  <c r="D30" i="10"/>
  <c r="N30" i="10" s="1"/>
  <c r="D63" i="10"/>
  <c r="N26" i="10"/>
  <c r="BA18" i="40"/>
  <c r="H23" i="39"/>
  <c r="L42" i="47"/>
  <c r="D50" i="40"/>
  <c r="AF50" i="40"/>
  <c r="V52" i="40"/>
  <c r="D13" i="37"/>
  <c r="N13" i="37" s="1"/>
  <c r="AF13" i="37"/>
  <c r="D14" i="73"/>
  <c r="N10" i="73"/>
  <c r="C19" i="59"/>
  <c r="M17" i="59"/>
  <c r="AF57" i="36"/>
  <c r="D14" i="53"/>
  <c r="D61" i="53"/>
  <c r="N10" i="53"/>
  <c r="C13" i="37"/>
  <c r="M13" i="37" s="1"/>
  <c r="AE13" i="37"/>
  <c r="L42" i="70"/>
  <c r="AU14" i="40"/>
  <c r="AU61" i="40"/>
  <c r="BE10" i="40"/>
  <c r="D19" i="42"/>
  <c r="N17" i="42"/>
  <c r="D51" i="40"/>
  <c r="N51" i="40" s="1"/>
  <c r="AF51" i="40"/>
  <c r="AT26" i="36"/>
  <c r="BD14" i="36"/>
  <c r="I30" i="61"/>
  <c r="C19" i="68"/>
  <c r="M17" i="68"/>
  <c r="D21" i="67"/>
  <c r="N21" i="67" s="1"/>
  <c r="D62" i="67"/>
  <c r="N17" i="67"/>
  <c r="M50" i="58"/>
  <c r="C52" i="58"/>
  <c r="N57" i="43"/>
  <c r="I24" i="40"/>
  <c r="AA30" i="40"/>
  <c r="I50" i="37"/>
  <c r="AA52" i="37"/>
  <c r="AT14" i="34"/>
  <c r="AT61" i="34"/>
  <c r="BD10" i="34"/>
  <c r="D14" i="58"/>
  <c r="D61" i="58"/>
  <c r="N10" i="58"/>
  <c r="C29" i="40"/>
  <c r="M29" i="40" s="1"/>
  <c r="AE29" i="40"/>
  <c r="C19" i="37"/>
  <c r="M19" i="37" s="1"/>
  <c r="AE19" i="37"/>
  <c r="AT21" i="40"/>
  <c r="BD21" i="40" s="1"/>
  <c r="AT62" i="40"/>
  <c r="BD17" i="40"/>
  <c r="BC42" i="34"/>
  <c r="L42" i="36"/>
  <c r="D19" i="22"/>
  <c r="N17" i="22"/>
  <c r="C21" i="67"/>
  <c r="M21" i="67" s="1"/>
  <c r="C62" i="67"/>
  <c r="M17" i="67"/>
  <c r="C21" i="10"/>
  <c r="M21" i="10" s="1"/>
  <c r="C62" i="10"/>
  <c r="M17" i="10"/>
  <c r="V26" i="36"/>
  <c r="AF14" i="36"/>
  <c r="C21" i="44"/>
  <c r="M21" i="44" s="1"/>
  <c r="C62" i="44"/>
  <c r="M17" i="44"/>
  <c r="M57" i="26"/>
  <c r="I13" i="40"/>
  <c r="J18" i="10"/>
  <c r="G18" i="37"/>
  <c r="AB18" i="37"/>
  <c r="C13" i="40"/>
  <c r="M13" i="40" s="1"/>
  <c r="AE13" i="40"/>
  <c r="C51" i="37"/>
  <c r="M51" i="37" s="1"/>
  <c r="AE51" i="37"/>
  <c r="H12" i="34"/>
  <c r="H30" i="58"/>
  <c r="I52" i="10"/>
  <c r="H52" i="50"/>
  <c r="H30" i="44"/>
  <c r="I30" i="30"/>
  <c r="I18" i="34"/>
  <c r="G27" i="34"/>
  <c r="AB27" i="34"/>
  <c r="D52" i="47"/>
  <c r="N50" i="47"/>
  <c r="C14" i="30"/>
  <c r="C61" i="30"/>
  <c r="M10" i="30"/>
  <c r="C24" i="37"/>
  <c r="M24" i="37" s="1"/>
  <c r="AE24" i="37"/>
  <c r="L42" i="53"/>
  <c r="J27" i="70"/>
  <c r="L42" i="44"/>
  <c r="C14" i="33"/>
  <c r="C66" i="33"/>
  <c r="M10" i="33"/>
  <c r="D19" i="51"/>
  <c r="N17" i="51"/>
  <c r="I30" i="70"/>
  <c r="I30" i="10"/>
  <c r="H30" i="61"/>
  <c r="I30" i="27"/>
  <c r="B54" i="40"/>
  <c r="T56" i="40"/>
  <c r="AD56" i="40" s="1"/>
  <c r="AD54" i="40"/>
  <c r="AE57" i="33"/>
  <c r="D17" i="75"/>
  <c r="N17" i="75" s="1"/>
  <c r="L54" i="44"/>
  <c r="B56" i="44"/>
  <c r="L56" i="44" s="1"/>
  <c r="I13" i="34"/>
  <c r="H12" i="40"/>
  <c r="M57" i="60"/>
  <c r="C26" i="9"/>
  <c r="M14" i="9"/>
  <c r="J27" i="53"/>
  <c r="M48" i="38"/>
  <c r="H55" i="75"/>
  <c r="C22" i="75"/>
  <c r="M22" i="75" s="1"/>
  <c r="D19" i="40"/>
  <c r="N19" i="40" s="1"/>
  <c r="AF19" i="40"/>
  <c r="D28" i="34"/>
  <c r="N28" i="34" s="1"/>
  <c r="AF28" i="34"/>
  <c r="H50" i="40"/>
  <c r="Z52" i="40"/>
  <c r="C10" i="34"/>
  <c r="U61" i="34"/>
  <c r="U14" i="34"/>
  <c r="AE10" i="34"/>
  <c r="C14" i="50"/>
  <c r="C61" i="50"/>
  <c r="M10" i="50"/>
  <c r="D19" i="62"/>
  <c r="N17" i="62"/>
  <c r="N48" i="38"/>
  <c r="L55" i="44"/>
  <c r="D30" i="30"/>
  <c r="N30" i="30" s="1"/>
  <c r="D63" i="30"/>
  <c r="N26" i="30"/>
  <c r="C30" i="30"/>
  <c r="M30" i="30" s="1"/>
  <c r="C63" i="30"/>
  <c r="M26" i="30"/>
  <c r="M19" i="10"/>
  <c r="AT14" i="40"/>
  <c r="AT61" i="40"/>
  <c r="BD10" i="40"/>
  <c r="V26" i="39"/>
  <c r="AF14" i="39"/>
  <c r="D19" i="37"/>
  <c r="N19" i="37" s="1"/>
  <c r="AF19" i="37"/>
  <c r="H29" i="40"/>
  <c r="D14" i="47"/>
  <c r="D61" i="47"/>
  <c r="N10" i="47"/>
  <c r="D30" i="24"/>
  <c r="N30" i="24" s="1"/>
  <c r="D63" i="24"/>
  <c r="N26" i="24"/>
  <c r="L54" i="53"/>
  <c r="B56" i="53"/>
  <c r="L56" i="53" s="1"/>
  <c r="D13" i="75"/>
  <c r="N13" i="75" s="1"/>
  <c r="D30" i="61"/>
  <c r="N30" i="61" s="1"/>
  <c r="D63" i="61"/>
  <c r="N26" i="61"/>
  <c r="N11" i="10"/>
  <c r="AU30" i="40"/>
  <c r="BE30" i="40" s="1"/>
  <c r="AU63" i="40"/>
  <c r="BE26" i="40"/>
  <c r="AY21" i="40"/>
  <c r="L55" i="58"/>
  <c r="H21" i="47"/>
  <c r="AZ21" i="37"/>
  <c r="J27" i="10"/>
  <c r="D12" i="37"/>
  <c r="N12" i="37" s="1"/>
  <c r="AF12" i="37"/>
  <c r="C26" i="23"/>
  <c r="M14" i="23"/>
  <c r="D14" i="24"/>
  <c r="D61" i="24"/>
  <c r="N10" i="24"/>
  <c r="C12" i="37"/>
  <c r="M12" i="37" s="1"/>
  <c r="AE12" i="37"/>
  <c r="L42" i="33"/>
  <c r="H27" i="75"/>
  <c r="H28" i="75" s="1"/>
  <c r="C11" i="34"/>
  <c r="M11" i="34" s="1"/>
  <c r="AE11" i="34"/>
  <c r="D14" i="36"/>
  <c r="D66" i="36"/>
  <c r="N10" i="36"/>
  <c r="C14" i="27"/>
  <c r="C61" i="27"/>
  <c r="M10" i="27"/>
  <c r="N18" i="10"/>
  <c r="C19" i="8"/>
  <c r="M17" i="8"/>
  <c r="BD57" i="36"/>
  <c r="L42" i="27"/>
  <c r="AS56" i="34"/>
  <c r="BC56" i="34" s="1"/>
  <c r="BC54" i="34"/>
  <c r="N57" i="26"/>
  <c r="D18" i="40"/>
  <c r="N18" i="40" s="1"/>
  <c r="AF18" i="40"/>
  <c r="C26" i="29"/>
  <c r="M14" i="29"/>
  <c r="D52" i="30"/>
  <c r="N50" i="30"/>
  <c r="H13" i="40"/>
  <c r="D30" i="70"/>
  <c r="N30" i="70" s="1"/>
  <c r="N26" i="70"/>
  <c r="D63" i="70"/>
  <c r="C18" i="37"/>
  <c r="M18" i="37" s="1"/>
  <c r="AE18" i="37"/>
  <c r="M18" i="10"/>
  <c r="C52" i="24"/>
  <c r="M50" i="24"/>
  <c r="D14" i="10"/>
  <c r="D61" i="10"/>
  <c r="N10" i="10"/>
  <c r="C26" i="52"/>
  <c r="M14" i="52"/>
  <c r="D14" i="50"/>
  <c r="D61" i="50"/>
  <c r="N10" i="50"/>
  <c r="D19" i="75"/>
  <c r="D30" i="44"/>
  <c r="N30" i="44" s="1"/>
  <c r="D63" i="44"/>
  <c r="N26" i="44"/>
  <c r="D19" i="28"/>
  <c r="N17" i="28"/>
  <c r="I17" i="40"/>
  <c r="AA21" i="40"/>
  <c r="AT26" i="33"/>
  <c r="BD14" i="33"/>
  <c r="C28" i="40"/>
  <c r="M28" i="40" s="1"/>
  <c r="AE28" i="40"/>
  <c r="I52" i="47"/>
  <c r="H24" i="37"/>
  <c r="Z30" i="37"/>
  <c r="V26" i="33"/>
  <c r="AF14" i="33"/>
  <c r="C14" i="67"/>
  <c r="C61" i="67"/>
  <c r="M10" i="67"/>
  <c r="D19" i="65"/>
  <c r="N17" i="65"/>
  <c r="H57" i="36"/>
  <c r="B61" i="36"/>
  <c r="L61" i="36" s="1"/>
  <c r="L59" i="36"/>
  <c r="C14" i="47"/>
  <c r="C61" i="47"/>
  <c r="M10" i="47"/>
  <c r="L55" i="10"/>
  <c r="C14" i="70"/>
  <c r="C61" i="70"/>
  <c r="M10" i="70"/>
  <c r="I10" i="34"/>
  <c r="C27" i="40"/>
  <c r="M27" i="40" s="1"/>
  <c r="AE27" i="40"/>
  <c r="M13" i="10"/>
  <c r="H21" i="24"/>
  <c r="N57" i="9"/>
  <c r="J11" i="47"/>
  <c r="AT19" i="35"/>
  <c r="BD17" i="35"/>
  <c r="C13" i="75"/>
  <c r="M13" i="75" s="1"/>
  <c r="C57" i="33"/>
  <c r="M55" i="33"/>
  <c r="D20" i="37"/>
  <c r="N20" i="37" s="1"/>
  <c r="AF20" i="37"/>
  <c r="H51" i="40"/>
  <c r="M12" i="10"/>
  <c r="H21" i="61"/>
  <c r="G27" i="40"/>
  <c r="AB27" i="40"/>
  <c r="C50" i="40"/>
  <c r="AE50" i="40"/>
  <c r="U52" i="40"/>
  <c r="D57" i="36"/>
  <c r="N55" i="36"/>
  <c r="C52" i="67"/>
  <c r="M50" i="67"/>
  <c r="M57" i="9"/>
  <c r="N9" i="10"/>
  <c r="BC42" i="40"/>
  <c r="D23" i="36"/>
  <c r="N23" i="36" s="1"/>
  <c r="D67" i="36"/>
  <c r="N19" i="36"/>
  <c r="AU14" i="37"/>
  <c r="AU61" i="37"/>
  <c r="BE10" i="37"/>
  <c r="L42" i="67"/>
  <c r="D28" i="37"/>
  <c r="N28" i="37" s="1"/>
  <c r="AF28" i="37"/>
  <c r="D19" i="56"/>
  <c r="N17" i="56"/>
  <c r="C20" i="40"/>
  <c r="M20" i="40" s="1"/>
  <c r="AE20" i="40"/>
  <c r="C28" i="37"/>
  <c r="M28" i="37" s="1"/>
  <c r="AE28" i="37"/>
  <c r="L55" i="61"/>
  <c r="D14" i="67"/>
  <c r="D61" i="67"/>
  <c r="N10" i="67"/>
  <c r="N20" i="10"/>
  <c r="C52" i="44"/>
  <c r="M50" i="44"/>
  <c r="D56" i="75"/>
  <c r="N56" i="75" s="1"/>
  <c r="C14" i="53"/>
  <c r="C61" i="53"/>
  <c r="M10" i="53"/>
  <c r="H30" i="47"/>
  <c r="AU30" i="37"/>
  <c r="BE30" i="37" s="1"/>
  <c r="AU63" i="37"/>
  <c r="BE26" i="37"/>
  <c r="B55" i="40"/>
  <c r="AD55" i="40"/>
  <c r="D14" i="39"/>
  <c r="D66" i="39"/>
  <c r="N10" i="39"/>
  <c r="AU21" i="34"/>
  <c r="BE21" i="34" s="1"/>
  <c r="AU62" i="34"/>
  <c r="BE17" i="34"/>
  <c r="C24" i="40"/>
  <c r="M24" i="40" s="1"/>
  <c r="AE24" i="40"/>
  <c r="AU26" i="33"/>
  <c r="BE14" i="33"/>
  <c r="H17" i="37"/>
  <c r="Z21" i="37"/>
  <c r="H51" i="34"/>
  <c r="L41" i="33"/>
  <c r="I30" i="50"/>
  <c r="L55" i="50"/>
  <c r="B61" i="33"/>
  <c r="L61" i="33" s="1"/>
  <c r="L59" i="33"/>
  <c r="H30" i="53"/>
  <c r="I23" i="33"/>
  <c r="C21" i="47"/>
  <c r="M21" i="47" s="1"/>
  <c r="C62" i="47"/>
  <c r="M17" i="47"/>
  <c r="AU21" i="37"/>
  <c r="BE21" i="37" s="1"/>
  <c r="AU62" i="37"/>
  <c r="BE17" i="37"/>
  <c r="J20" i="33"/>
  <c r="I23" i="36"/>
  <c r="D26" i="69"/>
  <c r="N14" i="69"/>
  <c r="L55" i="53"/>
  <c r="D14" i="61"/>
  <c r="D61" i="61"/>
  <c r="N10" i="61"/>
  <c r="C17" i="32"/>
  <c r="U19" i="32"/>
  <c r="AE17" i="32"/>
  <c r="D30" i="67"/>
  <c r="N30" i="67" s="1"/>
  <c r="D63" i="67"/>
  <c r="N26" i="67"/>
  <c r="M57" i="63"/>
  <c r="H21" i="53"/>
  <c r="N57" i="29"/>
  <c r="D26" i="49"/>
  <c r="N14" i="49"/>
  <c r="C19" i="25"/>
  <c r="M17" i="25"/>
  <c r="B55" i="37"/>
  <c r="AD55" i="37"/>
  <c r="H30" i="64"/>
  <c r="D52" i="58"/>
  <c r="N50" i="58"/>
  <c r="D20" i="34"/>
  <c r="N20" i="34" s="1"/>
  <c r="AF20" i="34"/>
  <c r="N57" i="69"/>
  <c r="D52" i="53"/>
  <c r="N50" i="53"/>
  <c r="H18" i="37"/>
  <c r="C26" i="60"/>
  <c r="M14" i="60"/>
  <c r="N48" i="32"/>
  <c r="H52" i="24"/>
  <c r="J11" i="50"/>
  <c r="B42" i="75"/>
  <c r="M50" i="53"/>
  <c r="C52" i="53"/>
  <c r="D17" i="40"/>
  <c r="V21" i="40"/>
  <c r="AF21" i="40" s="1"/>
  <c r="V62" i="40"/>
  <c r="AF17" i="40"/>
  <c r="D23" i="39"/>
  <c r="N23" i="39" s="1"/>
  <c r="D67" i="39"/>
  <c r="N19" i="39"/>
  <c r="M57" i="57"/>
  <c r="H28" i="40"/>
  <c r="B55" i="34"/>
  <c r="AD55" i="34"/>
  <c r="C11" i="37"/>
  <c r="M11" i="37" s="1"/>
  <c r="AE11" i="37"/>
  <c r="D14" i="33"/>
  <c r="D66" i="33"/>
  <c r="N10" i="33"/>
  <c r="C9" i="34"/>
  <c r="M9" i="34" s="1"/>
  <c r="AE9" i="34"/>
  <c r="BC55" i="40"/>
  <c r="C26" i="69"/>
  <c r="M14" i="69"/>
  <c r="C14" i="61"/>
  <c r="C61" i="61"/>
  <c r="M10" i="61"/>
  <c r="I21" i="50"/>
  <c r="AZ52" i="40"/>
  <c r="D26" i="66"/>
  <c r="N14" i="66"/>
  <c r="AA14" i="40"/>
  <c r="BD50" i="37"/>
  <c r="AT52" i="37"/>
  <c r="B54" i="37"/>
  <c r="AD54" i="37"/>
  <c r="T56" i="37"/>
  <c r="AD56" i="37" s="1"/>
  <c r="D29" i="37"/>
  <c r="N29" i="37" s="1"/>
  <c r="AF29" i="37"/>
  <c r="C21" i="75"/>
  <c r="M21" i="75" s="1"/>
  <c r="D10" i="34"/>
  <c r="V14" i="34"/>
  <c r="V61" i="34"/>
  <c r="AF10" i="34"/>
  <c r="H27" i="40"/>
  <c r="J18" i="64"/>
  <c r="I30" i="47"/>
  <c r="C18" i="75"/>
  <c r="M18" i="75" s="1"/>
  <c r="C21" i="24"/>
  <c r="M21" i="24" s="1"/>
  <c r="C62" i="24"/>
  <c r="M17" i="24"/>
  <c r="L54" i="61"/>
  <c r="B56" i="61"/>
  <c r="L56" i="61" s="1"/>
  <c r="C30" i="61"/>
  <c r="M30" i="61" s="1"/>
  <c r="C63" i="61"/>
  <c r="M26" i="61"/>
  <c r="BD57" i="39"/>
  <c r="C26" i="26"/>
  <c r="M14" i="26"/>
  <c r="I20" i="37"/>
  <c r="AY30" i="34"/>
  <c r="I30" i="58"/>
  <c r="C51" i="40"/>
  <c r="M51" i="40" s="1"/>
  <c r="AE51" i="40"/>
  <c r="C29" i="34"/>
  <c r="M29" i="34" s="1"/>
  <c r="AE29" i="34"/>
  <c r="D8" i="76"/>
  <c r="N8" i="76" s="1"/>
  <c r="C21" i="61"/>
  <c r="M21" i="61" s="1"/>
  <c r="C62" i="61"/>
  <c r="M17" i="61"/>
  <c r="C14" i="44"/>
  <c r="C61" i="44"/>
  <c r="M10" i="44"/>
  <c r="U26" i="39"/>
  <c r="AE14" i="39"/>
  <c r="C19" i="40"/>
  <c r="M19" i="40" s="1"/>
  <c r="AE19" i="40"/>
  <c r="B42" i="34"/>
  <c r="AD42" i="34"/>
  <c r="BE57" i="39"/>
  <c r="C25" i="34"/>
  <c r="M25" i="34" s="1"/>
  <c r="AE25" i="34"/>
  <c r="C62" i="27"/>
  <c r="C21" i="27"/>
  <c r="M21" i="27" s="1"/>
  <c r="M17" i="27"/>
  <c r="N57" i="66"/>
  <c r="C19" i="56"/>
  <c r="M17" i="56"/>
  <c r="N30" i="6"/>
  <c r="M57" i="52"/>
  <c r="N50" i="64"/>
  <c r="D52" i="64"/>
  <c r="AU14" i="34"/>
  <c r="AU61" i="34"/>
  <c r="BE10" i="34"/>
  <c r="N57" i="23"/>
  <c r="H20" i="40"/>
  <c r="L54" i="64"/>
  <c r="B56" i="64"/>
  <c r="L56" i="64" s="1"/>
  <c r="H17" i="34"/>
  <c r="Z21" i="34"/>
  <c r="C21" i="50"/>
  <c r="M21" i="50" s="1"/>
  <c r="C62" i="50"/>
  <c r="M17" i="50"/>
  <c r="L54" i="70"/>
  <c r="B56" i="70"/>
  <c r="L56" i="70" s="1"/>
  <c r="L54" i="27"/>
  <c r="AU21" i="40"/>
  <c r="BE21" i="40" s="1"/>
  <c r="AU62" i="40"/>
  <c r="BE17" i="40"/>
  <c r="I30" i="44"/>
  <c r="J11" i="24"/>
  <c r="AT14" i="37"/>
  <c r="AT61" i="37"/>
  <c r="BD10" i="37"/>
  <c r="I17" i="37"/>
  <c r="AA21" i="37"/>
  <c r="M50" i="70"/>
  <c r="C52" i="70"/>
  <c r="C30" i="64"/>
  <c r="M30" i="64" s="1"/>
  <c r="M26" i="64"/>
  <c r="C63" i="64"/>
  <c r="H24" i="40"/>
  <c r="Z30" i="40"/>
  <c r="C17" i="37"/>
  <c r="U21" i="37"/>
  <c r="AE21" i="37" s="1"/>
  <c r="U62" i="37"/>
  <c r="AE17" i="37"/>
  <c r="H14" i="10"/>
  <c r="C51" i="34"/>
  <c r="M51" i="34" s="1"/>
  <c r="AE51" i="34"/>
  <c r="BA18" i="34"/>
  <c r="D29" i="40"/>
  <c r="N29" i="40" s="1"/>
  <c r="AF29" i="40"/>
  <c r="AT19" i="38"/>
  <c r="BD17" i="38"/>
  <c r="AY21" i="34"/>
  <c r="BC42" i="37"/>
  <c r="D9" i="34"/>
  <c r="N9" i="34" s="1"/>
  <c r="AF9" i="34"/>
  <c r="H10" i="40"/>
  <c r="D52" i="70"/>
  <c r="N50" i="70"/>
  <c r="I21" i="47"/>
  <c r="C50" i="37"/>
  <c r="AE50" i="37"/>
  <c r="U52" i="37"/>
  <c r="D17" i="35"/>
  <c r="V19" i="35"/>
  <c r="AF17" i="35"/>
  <c r="I21" i="61"/>
  <c r="C26" i="34"/>
  <c r="U30" i="34"/>
  <c r="AE30" i="34" s="1"/>
  <c r="U63" i="34"/>
  <c r="AE26" i="34"/>
  <c r="L55" i="70"/>
  <c r="AU19" i="32"/>
  <c r="BE17" i="32"/>
  <c r="C21" i="53"/>
  <c r="M21" i="53" s="1"/>
  <c r="C62" i="53"/>
  <c r="M17" i="53"/>
  <c r="N57" i="60"/>
  <c r="I21" i="64"/>
  <c r="D11" i="37"/>
  <c r="N11" i="37" s="1"/>
  <c r="AF11" i="37"/>
  <c r="C23" i="33"/>
  <c r="M23" i="33" s="1"/>
  <c r="C67" i="33"/>
  <c r="M19" i="33"/>
  <c r="U19" i="38"/>
  <c r="C17" i="38"/>
  <c r="AE17" i="38"/>
  <c r="I52" i="53"/>
  <c r="C27" i="75"/>
  <c r="M27" i="75" s="1"/>
  <c r="Z14" i="34"/>
  <c r="D19" i="48"/>
  <c r="N17" i="48"/>
  <c r="C12" i="75"/>
  <c r="M12" i="75" s="1"/>
  <c r="D29" i="34"/>
  <c r="N29" i="34" s="1"/>
  <c r="AF29" i="34"/>
  <c r="D30" i="53"/>
  <c r="N30" i="53" s="1"/>
  <c r="D63" i="53"/>
  <c r="N26" i="53"/>
  <c r="H11" i="37"/>
  <c r="J11" i="30"/>
  <c r="H23" i="36"/>
  <c r="L41" i="39"/>
  <c r="D21" i="50"/>
  <c r="N21" i="50" s="1"/>
  <c r="D62" i="50"/>
  <c r="N17" i="50"/>
  <c r="BE50" i="40"/>
  <c r="AU52" i="40"/>
  <c r="AY52" i="37"/>
  <c r="J18" i="67"/>
  <c r="I17" i="75"/>
  <c r="AT30" i="34"/>
  <c r="BD30" i="34" s="1"/>
  <c r="AT63" i="34"/>
  <c r="BD26" i="34"/>
  <c r="D25" i="34"/>
  <c r="N25" i="34" s="1"/>
  <c r="AF25" i="34"/>
  <c r="H26" i="40"/>
  <c r="AE57" i="39"/>
  <c r="M9" i="10"/>
  <c r="C20" i="34"/>
  <c r="M20" i="34" s="1"/>
  <c r="AE20" i="34"/>
  <c r="AU26" i="36"/>
  <c r="BE14" i="36"/>
  <c r="I8" i="76"/>
  <c r="J27" i="47"/>
  <c r="C19" i="22"/>
  <c r="M17" i="22"/>
  <c r="AZ30" i="40"/>
  <c r="L54" i="24"/>
  <c r="C52" i="47"/>
  <c r="M50" i="47"/>
  <c r="D27" i="40"/>
  <c r="N27" i="40" s="1"/>
  <c r="AF27" i="40"/>
  <c r="C20" i="37"/>
  <c r="M20" i="37" s="1"/>
  <c r="AE20" i="37"/>
  <c r="D19" i="25"/>
  <c r="N17" i="25"/>
  <c r="H29" i="34"/>
  <c r="J27" i="61"/>
  <c r="I30" i="33" l="1"/>
  <c r="I52" i="40"/>
  <c r="I14" i="34"/>
  <c r="I52" i="37"/>
  <c r="H20" i="76"/>
  <c r="I28" i="76"/>
  <c r="I20" i="76"/>
  <c r="H30" i="33"/>
  <c r="I57" i="75"/>
  <c r="J27" i="34"/>
  <c r="I25" i="76"/>
  <c r="H32" i="24"/>
  <c r="H13" i="76"/>
  <c r="I21" i="40"/>
  <c r="H32" i="61"/>
  <c r="H57" i="75"/>
  <c r="I32" i="44"/>
  <c r="I32" i="24"/>
  <c r="H32" i="67"/>
  <c r="H30" i="36"/>
  <c r="I13" i="76"/>
  <c r="H14" i="75"/>
  <c r="I9" i="76"/>
  <c r="I19" i="76"/>
  <c r="I32" i="61"/>
  <c r="J11" i="34"/>
  <c r="H32" i="50"/>
  <c r="AA32" i="34"/>
  <c r="I26" i="76"/>
  <c r="AZ32" i="37"/>
  <c r="J11" i="75"/>
  <c r="G18" i="76"/>
  <c r="AA32" i="40"/>
  <c r="I24" i="76"/>
  <c r="H26" i="76"/>
  <c r="I32" i="53"/>
  <c r="H9" i="76"/>
  <c r="H14" i="34"/>
  <c r="H21" i="34"/>
  <c r="H18" i="76"/>
  <c r="H32" i="64"/>
  <c r="H14" i="40"/>
  <c r="C57" i="75"/>
  <c r="M57" i="75" s="1"/>
  <c r="I51" i="76"/>
  <c r="H23" i="75"/>
  <c r="I11" i="76"/>
  <c r="I14" i="40"/>
  <c r="I14" i="75"/>
  <c r="I29" i="76"/>
  <c r="H32" i="70"/>
  <c r="I12" i="76"/>
  <c r="C13" i="76"/>
  <c r="M13" i="76" s="1"/>
  <c r="AY32" i="34"/>
  <c r="I18" i="76"/>
  <c r="I23" i="75"/>
  <c r="I52" i="34"/>
  <c r="C9" i="76"/>
  <c r="M9" i="76" s="1"/>
  <c r="H27" i="76"/>
  <c r="J11" i="40"/>
  <c r="I27" i="76"/>
  <c r="H19" i="76"/>
  <c r="I32" i="27"/>
  <c r="D26" i="76"/>
  <c r="D30" i="76" s="1"/>
  <c r="N30" i="76" s="1"/>
  <c r="I32" i="64"/>
  <c r="I10" i="76"/>
  <c r="H32" i="30"/>
  <c r="H51" i="76"/>
  <c r="I30" i="39"/>
  <c r="D10" i="76"/>
  <c r="N10" i="76" s="1"/>
  <c r="I30" i="37"/>
  <c r="H14" i="37"/>
  <c r="I32" i="47"/>
  <c r="AY32" i="40"/>
  <c r="J27" i="37"/>
  <c r="H29" i="76"/>
  <c r="AZ32" i="40"/>
  <c r="I30" i="40"/>
  <c r="G11" i="76"/>
  <c r="H52" i="37"/>
  <c r="H32" i="27"/>
  <c r="Z32" i="34"/>
  <c r="I21" i="37"/>
  <c r="H25" i="76"/>
  <c r="I14" i="37"/>
  <c r="G27" i="76"/>
  <c r="I32" i="67"/>
  <c r="I50" i="76"/>
  <c r="AZ32" i="34"/>
  <c r="I32" i="50"/>
  <c r="H28" i="76"/>
  <c r="D24" i="76"/>
  <c r="N24" i="76" s="1"/>
  <c r="H32" i="10"/>
  <c r="H12" i="76"/>
  <c r="H30" i="37"/>
  <c r="M19" i="75"/>
  <c r="I30" i="34"/>
  <c r="C12" i="76"/>
  <c r="M12" i="76" s="1"/>
  <c r="D14" i="75"/>
  <c r="N14" i="75" s="1"/>
  <c r="J20" i="75"/>
  <c r="C14" i="75"/>
  <c r="C26" i="75" s="1"/>
  <c r="D17" i="76"/>
  <c r="D21" i="76" s="1"/>
  <c r="N21" i="76" s="1"/>
  <c r="H32" i="47"/>
  <c r="B54" i="76"/>
  <c r="L54" i="76" s="1"/>
  <c r="AY32" i="37"/>
  <c r="H32" i="44"/>
  <c r="H32" i="58"/>
  <c r="I32" i="70"/>
  <c r="I32" i="58"/>
  <c r="H32" i="53"/>
  <c r="I32" i="10"/>
  <c r="I32" i="30"/>
  <c r="AU28" i="36"/>
  <c r="BE26" i="36"/>
  <c r="N52" i="64"/>
  <c r="U28" i="39"/>
  <c r="AE26" i="39"/>
  <c r="C32" i="44"/>
  <c r="M14" i="44"/>
  <c r="D28" i="49"/>
  <c r="N26" i="49"/>
  <c r="D32" i="67"/>
  <c r="N14" i="67"/>
  <c r="M52" i="67"/>
  <c r="AT21" i="35"/>
  <c r="BD19" i="35"/>
  <c r="AT28" i="33"/>
  <c r="BD26" i="33"/>
  <c r="D32" i="50"/>
  <c r="N14" i="50"/>
  <c r="M52" i="24"/>
  <c r="D32" i="47"/>
  <c r="N14" i="47"/>
  <c r="V28" i="39"/>
  <c r="AF26" i="39"/>
  <c r="C32" i="50"/>
  <c r="M14" i="50"/>
  <c r="H52" i="40"/>
  <c r="D21" i="51"/>
  <c r="N19" i="51"/>
  <c r="C21" i="68"/>
  <c r="M19" i="68"/>
  <c r="AT28" i="36"/>
  <c r="BD26" i="36"/>
  <c r="M17" i="35"/>
  <c r="C19" i="35"/>
  <c r="C28" i="76"/>
  <c r="M28" i="76" s="1"/>
  <c r="N57" i="33"/>
  <c r="N52" i="61"/>
  <c r="C32" i="24"/>
  <c r="M14" i="24"/>
  <c r="AU21" i="35"/>
  <c r="BE19" i="35"/>
  <c r="D21" i="8"/>
  <c r="N19" i="8"/>
  <c r="M52" i="64"/>
  <c r="V21" i="38"/>
  <c r="AF19" i="38"/>
  <c r="D21" i="68"/>
  <c r="N19" i="68"/>
  <c r="C32" i="10"/>
  <c r="M14" i="10"/>
  <c r="D28" i="43"/>
  <c r="N26" i="43"/>
  <c r="O51" i="24"/>
  <c r="F48" i="31"/>
  <c r="D13" i="76"/>
  <c r="N13" i="76" s="1"/>
  <c r="D57" i="75"/>
  <c r="C63" i="34"/>
  <c r="C30" i="34"/>
  <c r="M30" i="34" s="1"/>
  <c r="M26" i="34"/>
  <c r="C52" i="37"/>
  <c r="M50" i="37"/>
  <c r="C62" i="37"/>
  <c r="M17" i="37"/>
  <c r="C21" i="37"/>
  <c r="M21" i="37" s="1"/>
  <c r="C28" i="69"/>
  <c r="M26" i="69"/>
  <c r="N52" i="53"/>
  <c r="N52" i="58"/>
  <c r="N57" i="36"/>
  <c r="M57" i="33"/>
  <c r="D21" i="28"/>
  <c r="N19" i="28"/>
  <c r="C18" i="76"/>
  <c r="M18" i="76" s="1"/>
  <c r="C32" i="27"/>
  <c r="M14" i="27"/>
  <c r="AF52" i="40"/>
  <c r="D32" i="70"/>
  <c r="N14" i="70"/>
  <c r="H50" i="76"/>
  <c r="C62" i="40"/>
  <c r="M17" i="40"/>
  <c r="C21" i="40"/>
  <c r="M21" i="40" s="1"/>
  <c r="D32" i="27"/>
  <c r="N14" i="27"/>
  <c r="D63" i="34"/>
  <c r="D30" i="34"/>
  <c r="N30" i="34" s="1"/>
  <c r="N26" i="34"/>
  <c r="M48" i="73"/>
  <c r="H24" i="76"/>
  <c r="C28" i="49"/>
  <c r="M26" i="49"/>
  <c r="BE52" i="34"/>
  <c r="AF52" i="34"/>
  <c r="D21" i="45"/>
  <c r="N19" i="45"/>
  <c r="D25" i="76"/>
  <c r="N25" i="76" s="1"/>
  <c r="D21" i="59"/>
  <c r="N19" i="59"/>
  <c r="D19" i="38"/>
  <c r="N17" i="38"/>
  <c r="C26" i="76"/>
  <c r="C62" i="34"/>
  <c r="C21" i="34"/>
  <c r="M21" i="34" s="1"/>
  <c r="M17" i="34"/>
  <c r="C26" i="39"/>
  <c r="M14" i="39"/>
  <c r="D21" i="25"/>
  <c r="N19" i="25"/>
  <c r="D21" i="48"/>
  <c r="N19" i="48"/>
  <c r="D26" i="33"/>
  <c r="N14" i="33"/>
  <c r="M52" i="53"/>
  <c r="L42" i="75"/>
  <c r="L55" i="37"/>
  <c r="D28" i="69"/>
  <c r="N26" i="69"/>
  <c r="D9" i="76"/>
  <c r="N9" i="76" s="1"/>
  <c r="D21" i="65"/>
  <c r="N19" i="65"/>
  <c r="C21" i="8"/>
  <c r="M19" i="8"/>
  <c r="D11" i="76"/>
  <c r="N11" i="76" s="1"/>
  <c r="AT32" i="40"/>
  <c r="BD14" i="40"/>
  <c r="C19" i="76"/>
  <c r="M19" i="76" s="1"/>
  <c r="U32" i="34"/>
  <c r="AE14" i="34"/>
  <c r="D21" i="22"/>
  <c r="N19" i="22"/>
  <c r="D32" i="58"/>
  <c r="N14" i="58"/>
  <c r="AU32" i="40"/>
  <c r="BE14" i="40"/>
  <c r="D32" i="53"/>
  <c r="N14" i="53"/>
  <c r="M57" i="36"/>
  <c r="D29" i="76"/>
  <c r="N29" i="76" s="1"/>
  <c r="AF52" i="37"/>
  <c r="N52" i="44"/>
  <c r="C21" i="28"/>
  <c r="M19" i="28"/>
  <c r="L42" i="40"/>
  <c r="L42" i="37"/>
  <c r="M57" i="39"/>
  <c r="Z32" i="37"/>
  <c r="N50" i="34"/>
  <c r="D52" i="34"/>
  <c r="C29" i="76"/>
  <c r="M29" i="76" s="1"/>
  <c r="C28" i="63"/>
  <c r="M26" i="63"/>
  <c r="M52" i="61"/>
  <c r="C63" i="40"/>
  <c r="M26" i="40"/>
  <c r="C30" i="40"/>
  <c r="M30" i="40" s="1"/>
  <c r="D28" i="26"/>
  <c r="N26" i="26"/>
  <c r="J18" i="40"/>
  <c r="AA32" i="37"/>
  <c r="AT21" i="32"/>
  <c r="BD19" i="32"/>
  <c r="C21" i="22"/>
  <c r="M19" i="22"/>
  <c r="C19" i="38"/>
  <c r="M17" i="38"/>
  <c r="C21" i="56"/>
  <c r="M19" i="56"/>
  <c r="V32" i="34"/>
  <c r="AF14" i="34"/>
  <c r="B56" i="37"/>
  <c r="L56" i="37" s="1"/>
  <c r="L54" i="37"/>
  <c r="C32" i="61"/>
  <c r="M14" i="61"/>
  <c r="D62" i="40"/>
  <c r="N17" i="40"/>
  <c r="D21" i="40"/>
  <c r="N21" i="40" s="1"/>
  <c r="U21" i="32"/>
  <c r="AE19" i="32"/>
  <c r="C32" i="53"/>
  <c r="M14" i="53"/>
  <c r="C28" i="52"/>
  <c r="M26" i="52"/>
  <c r="C28" i="29"/>
  <c r="M26" i="29"/>
  <c r="C26" i="33"/>
  <c r="M14" i="33"/>
  <c r="M52" i="58"/>
  <c r="D52" i="40"/>
  <c r="N50" i="40"/>
  <c r="D28" i="63"/>
  <c r="N26" i="63"/>
  <c r="D28" i="23"/>
  <c r="N26" i="23"/>
  <c r="C26" i="36"/>
  <c r="M14" i="36"/>
  <c r="C21" i="51"/>
  <c r="M19" i="51"/>
  <c r="M52" i="30"/>
  <c r="U32" i="37"/>
  <c r="AE14" i="37"/>
  <c r="D51" i="76"/>
  <c r="N51" i="76" s="1"/>
  <c r="N52" i="67"/>
  <c r="D12" i="76"/>
  <c r="N12" i="76" s="1"/>
  <c r="H11" i="76"/>
  <c r="BD52" i="34"/>
  <c r="C24" i="76"/>
  <c r="M24" i="76" s="1"/>
  <c r="D32" i="64"/>
  <c r="N14" i="64"/>
  <c r="C32" i="64"/>
  <c r="M14" i="64"/>
  <c r="H52" i="34"/>
  <c r="C21" i="45"/>
  <c r="M19" i="45"/>
  <c r="M52" i="47"/>
  <c r="BE52" i="40"/>
  <c r="U21" i="38"/>
  <c r="AE19" i="38"/>
  <c r="N52" i="70"/>
  <c r="H30" i="40"/>
  <c r="AT32" i="37"/>
  <c r="BD14" i="37"/>
  <c r="L42" i="34"/>
  <c r="D61" i="34"/>
  <c r="D14" i="34"/>
  <c r="N10" i="34"/>
  <c r="L55" i="34"/>
  <c r="M17" i="32"/>
  <c r="C19" i="32"/>
  <c r="H21" i="37"/>
  <c r="AU28" i="33"/>
  <c r="BE26" i="33"/>
  <c r="L55" i="40"/>
  <c r="D20" i="76"/>
  <c r="N20" i="76" s="1"/>
  <c r="AU32" i="37"/>
  <c r="BE14" i="37"/>
  <c r="AE52" i="40"/>
  <c r="C32" i="70"/>
  <c r="M14" i="70"/>
  <c r="C32" i="47"/>
  <c r="M14" i="47"/>
  <c r="C32" i="67"/>
  <c r="M14" i="67"/>
  <c r="D26" i="36"/>
  <c r="N14" i="36"/>
  <c r="D21" i="62"/>
  <c r="N19" i="62"/>
  <c r="C61" i="34"/>
  <c r="M10" i="34"/>
  <c r="C14" i="34"/>
  <c r="C32" i="30"/>
  <c r="M14" i="30"/>
  <c r="V28" i="36"/>
  <c r="AF26" i="36"/>
  <c r="C17" i="76"/>
  <c r="D21" i="42"/>
  <c r="N19" i="42"/>
  <c r="D17" i="73"/>
  <c r="N14" i="73"/>
  <c r="D32" i="44"/>
  <c r="N14" i="44"/>
  <c r="M52" i="50"/>
  <c r="D28" i="9"/>
  <c r="N26" i="9"/>
  <c r="D32" i="30"/>
  <c r="N14" i="30"/>
  <c r="C51" i="76"/>
  <c r="M51" i="76" s="1"/>
  <c r="D52" i="37"/>
  <c r="N50" i="37"/>
  <c r="C61" i="37"/>
  <c r="M10" i="37"/>
  <c r="C14" i="37"/>
  <c r="D62" i="34"/>
  <c r="D21" i="34"/>
  <c r="N21" i="34" s="1"/>
  <c r="N17" i="34"/>
  <c r="U28" i="36"/>
  <c r="AE26" i="36"/>
  <c r="V32" i="40"/>
  <c r="AF14" i="40"/>
  <c r="D19" i="76"/>
  <c r="N19" i="76" s="1"/>
  <c r="AU28" i="39"/>
  <c r="BE26" i="39"/>
  <c r="C28" i="57"/>
  <c r="M26" i="57"/>
  <c r="AE52" i="34"/>
  <c r="H10" i="76"/>
  <c r="D28" i="52"/>
  <c r="N26" i="52"/>
  <c r="N52" i="24"/>
  <c r="C28" i="66"/>
  <c r="M26" i="66"/>
  <c r="D28" i="60"/>
  <c r="N26" i="60"/>
  <c r="C25" i="76"/>
  <c r="M25" i="76" s="1"/>
  <c r="M52" i="27"/>
  <c r="AU21" i="38"/>
  <c r="BE19" i="38"/>
  <c r="N48" i="73"/>
  <c r="D62" i="37"/>
  <c r="N17" i="37"/>
  <c r="D21" i="37"/>
  <c r="N21" i="37" s="1"/>
  <c r="BD52" i="40"/>
  <c r="V21" i="35"/>
  <c r="AF19" i="35"/>
  <c r="C28" i="26"/>
  <c r="M26" i="26"/>
  <c r="D28" i="66"/>
  <c r="N26" i="66"/>
  <c r="D26" i="39"/>
  <c r="N14" i="39"/>
  <c r="D21" i="56"/>
  <c r="N19" i="56"/>
  <c r="D18" i="76"/>
  <c r="N18" i="76" s="1"/>
  <c r="D32" i="24"/>
  <c r="N14" i="24"/>
  <c r="C28" i="23"/>
  <c r="M26" i="23"/>
  <c r="C21" i="62"/>
  <c r="M19" i="62"/>
  <c r="H17" i="76"/>
  <c r="D28" i="29"/>
  <c r="N26" i="29"/>
  <c r="M17" i="73"/>
  <c r="C19" i="73"/>
  <c r="D61" i="40"/>
  <c r="N10" i="40"/>
  <c r="D14" i="40"/>
  <c r="H30" i="34"/>
  <c r="I21" i="34"/>
  <c r="H30" i="39"/>
  <c r="C52" i="34"/>
  <c r="M50" i="34"/>
  <c r="C32" i="58"/>
  <c r="M14" i="58"/>
  <c r="J11" i="37"/>
  <c r="C63" i="37"/>
  <c r="M26" i="37"/>
  <c r="C30" i="37"/>
  <c r="M30" i="37" s="1"/>
  <c r="V21" i="32"/>
  <c r="AF19" i="32"/>
  <c r="D28" i="57"/>
  <c r="N26" i="57"/>
  <c r="U32" i="40"/>
  <c r="AE14" i="40"/>
  <c r="C10" i="76"/>
  <c r="AU21" i="32"/>
  <c r="BE19" i="32"/>
  <c r="N17" i="35"/>
  <c r="D19" i="35"/>
  <c r="AT21" i="38"/>
  <c r="BD19" i="38"/>
  <c r="C28" i="60"/>
  <c r="M26" i="60"/>
  <c r="C21" i="25"/>
  <c r="M19" i="25"/>
  <c r="M52" i="44"/>
  <c r="C52" i="40"/>
  <c r="M50" i="40"/>
  <c r="J27" i="40"/>
  <c r="V28" i="33"/>
  <c r="AF26" i="33"/>
  <c r="D32" i="10"/>
  <c r="N14" i="10"/>
  <c r="N52" i="30"/>
  <c r="N52" i="47"/>
  <c r="J18" i="37"/>
  <c r="C21" i="59"/>
  <c r="M19" i="59"/>
  <c r="U28" i="33"/>
  <c r="AE26" i="33"/>
  <c r="D63" i="40"/>
  <c r="N26" i="40"/>
  <c r="D30" i="40"/>
  <c r="N30" i="40" s="1"/>
  <c r="D50" i="76"/>
  <c r="AT28" i="39"/>
  <c r="BD26" i="39"/>
  <c r="C27" i="76"/>
  <c r="M27" i="76" s="1"/>
  <c r="B42" i="76"/>
  <c r="C50" i="76"/>
  <c r="H21" i="40"/>
  <c r="V32" i="37"/>
  <c r="AF14" i="37"/>
  <c r="N52" i="50"/>
  <c r="C21" i="42"/>
  <c r="M19" i="42"/>
  <c r="D28" i="46"/>
  <c r="N26" i="46"/>
  <c r="I17" i="76"/>
  <c r="I30" i="36"/>
  <c r="C11" i="76"/>
  <c r="M11" i="76" s="1"/>
  <c r="C28" i="46"/>
  <c r="M26" i="46"/>
  <c r="N17" i="32"/>
  <c r="D19" i="32"/>
  <c r="C61" i="40"/>
  <c r="M10" i="40"/>
  <c r="C14" i="40"/>
  <c r="C21" i="65"/>
  <c r="M19" i="65"/>
  <c r="AE52" i="37"/>
  <c r="M52" i="70"/>
  <c r="AU32" i="34"/>
  <c r="BE14" i="34"/>
  <c r="BD52" i="37"/>
  <c r="D32" i="61"/>
  <c r="N14" i="61"/>
  <c r="D23" i="75"/>
  <c r="N23" i="75" s="1"/>
  <c r="N19" i="75"/>
  <c r="C28" i="9"/>
  <c r="M26" i="9"/>
  <c r="B56" i="40"/>
  <c r="L56" i="40" s="1"/>
  <c r="L54" i="40"/>
  <c r="AT32" i="34"/>
  <c r="BD14" i="34"/>
  <c r="C20" i="76"/>
  <c r="M20" i="76" s="1"/>
  <c r="Z32" i="40"/>
  <c r="N52" i="10"/>
  <c r="U21" i="35"/>
  <c r="AE19" i="35"/>
  <c r="N57" i="39"/>
  <c r="D28" i="76"/>
  <c r="N28" i="76" s="1"/>
  <c r="L54" i="34"/>
  <c r="B56" i="34"/>
  <c r="L56" i="34" s="1"/>
  <c r="J18" i="34"/>
  <c r="C28" i="43"/>
  <c r="M26" i="43"/>
  <c r="M52" i="10"/>
  <c r="D61" i="37"/>
  <c r="N10" i="37"/>
  <c r="D14" i="37"/>
  <c r="BE52" i="37"/>
  <c r="D27" i="76"/>
  <c r="N27" i="76" s="1"/>
  <c r="D63" i="37"/>
  <c r="N26" i="37"/>
  <c r="D30" i="37"/>
  <c r="N30" i="37" s="1"/>
  <c r="C21" i="48"/>
  <c r="M19" i="48"/>
  <c r="N52" i="27"/>
  <c r="N26" i="76" l="1"/>
  <c r="H52" i="76"/>
  <c r="H30" i="75"/>
  <c r="I32" i="40"/>
  <c r="I30" i="75"/>
  <c r="J18" i="76"/>
  <c r="I21" i="76"/>
  <c r="H21" i="76"/>
  <c r="H32" i="37"/>
  <c r="D14" i="76"/>
  <c r="N14" i="76" s="1"/>
  <c r="J11" i="76"/>
  <c r="I52" i="76"/>
  <c r="H32" i="34"/>
  <c r="I14" i="76"/>
  <c r="I32" i="34"/>
  <c r="M14" i="75"/>
  <c r="J27" i="76"/>
  <c r="I30" i="76"/>
  <c r="H30" i="76"/>
  <c r="I32" i="37"/>
  <c r="H32" i="40"/>
  <c r="H14" i="76"/>
  <c r="N17" i="76"/>
  <c r="AE21" i="35"/>
  <c r="BD32" i="34"/>
  <c r="M21" i="42"/>
  <c r="M52" i="40"/>
  <c r="N19" i="35"/>
  <c r="D21" i="35"/>
  <c r="M21" i="62"/>
  <c r="N32" i="24"/>
  <c r="D30" i="66"/>
  <c r="N28" i="66"/>
  <c r="D30" i="60"/>
  <c r="N28" i="60"/>
  <c r="AF32" i="40"/>
  <c r="AU30" i="33"/>
  <c r="BE28" i="33"/>
  <c r="BD32" i="37"/>
  <c r="M21" i="45"/>
  <c r="M26" i="36"/>
  <c r="C28" i="36"/>
  <c r="M32" i="53"/>
  <c r="M32" i="61"/>
  <c r="AF32" i="34"/>
  <c r="D30" i="26"/>
  <c r="N28" i="26"/>
  <c r="N21" i="22"/>
  <c r="AE32" i="34"/>
  <c r="D28" i="33"/>
  <c r="N26" i="33"/>
  <c r="AF21" i="38"/>
  <c r="C21" i="35"/>
  <c r="M19" i="35"/>
  <c r="N32" i="47"/>
  <c r="AT30" i="33"/>
  <c r="BD28" i="33"/>
  <c r="BD21" i="35"/>
  <c r="N14" i="37"/>
  <c r="D32" i="37"/>
  <c r="D21" i="32"/>
  <c r="N19" i="32"/>
  <c r="D30" i="46"/>
  <c r="N28" i="46"/>
  <c r="N32" i="10"/>
  <c r="M21" i="25"/>
  <c r="M10" i="76"/>
  <c r="C14" i="76"/>
  <c r="AF21" i="35"/>
  <c r="D30" i="52"/>
  <c r="N28" i="52"/>
  <c r="V30" i="36"/>
  <c r="AF28" i="36"/>
  <c r="C28" i="33"/>
  <c r="M26" i="33"/>
  <c r="M21" i="22"/>
  <c r="N32" i="27"/>
  <c r="M32" i="27"/>
  <c r="AU30" i="36"/>
  <c r="BE28" i="36"/>
  <c r="M21" i="48"/>
  <c r="C30" i="9"/>
  <c r="M28" i="9"/>
  <c r="AF32" i="37"/>
  <c r="AF21" i="32"/>
  <c r="M32" i="67"/>
  <c r="M32" i="47"/>
  <c r="C21" i="32"/>
  <c r="M19" i="32"/>
  <c r="AE21" i="38"/>
  <c r="N52" i="40"/>
  <c r="AE21" i="32"/>
  <c r="M21" i="28"/>
  <c r="D21" i="38"/>
  <c r="N19" i="38"/>
  <c r="N21" i="45"/>
  <c r="M32" i="24"/>
  <c r="C30" i="46"/>
  <c r="M28" i="46"/>
  <c r="U30" i="33"/>
  <c r="AE28" i="33"/>
  <c r="M21" i="59"/>
  <c r="C30" i="60"/>
  <c r="M28" i="60"/>
  <c r="BE21" i="32"/>
  <c r="D30" i="29"/>
  <c r="N28" i="29"/>
  <c r="N21" i="56"/>
  <c r="D28" i="39"/>
  <c r="N26" i="39"/>
  <c r="C30" i="26"/>
  <c r="M28" i="26"/>
  <c r="C30" i="57"/>
  <c r="M28" i="57"/>
  <c r="N21" i="42"/>
  <c r="N21" i="62"/>
  <c r="BE32" i="37"/>
  <c r="D30" i="63"/>
  <c r="N28" i="63"/>
  <c r="N32" i="53"/>
  <c r="M21" i="8"/>
  <c r="N21" i="59"/>
  <c r="M52" i="37"/>
  <c r="N21" i="8"/>
  <c r="AT30" i="36"/>
  <c r="BD28" i="36"/>
  <c r="V30" i="39"/>
  <c r="AF28" i="39"/>
  <c r="BE32" i="34"/>
  <c r="C32" i="40"/>
  <c r="M14" i="40"/>
  <c r="D52" i="76"/>
  <c r="N50" i="76"/>
  <c r="D30" i="57"/>
  <c r="N28" i="57"/>
  <c r="N52" i="37"/>
  <c r="C32" i="34"/>
  <c r="M14" i="34"/>
  <c r="D32" i="34"/>
  <c r="N14" i="34"/>
  <c r="M32" i="64"/>
  <c r="N32" i="64"/>
  <c r="AE32" i="37"/>
  <c r="C30" i="29"/>
  <c r="M28" i="29"/>
  <c r="BD32" i="40"/>
  <c r="D30" i="69"/>
  <c r="N28" i="69"/>
  <c r="M32" i="10"/>
  <c r="N21" i="68"/>
  <c r="M32" i="50"/>
  <c r="M32" i="44"/>
  <c r="M21" i="65"/>
  <c r="C52" i="76"/>
  <c r="M50" i="76"/>
  <c r="BD21" i="38"/>
  <c r="AE32" i="40"/>
  <c r="D32" i="40"/>
  <c r="N14" i="40"/>
  <c r="BE21" i="38"/>
  <c r="AU30" i="39"/>
  <c r="BE28" i="39"/>
  <c r="N32" i="30"/>
  <c r="N32" i="44"/>
  <c r="D19" i="73"/>
  <c r="N17" i="73"/>
  <c r="M32" i="30"/>
  <c r="N26" i="36"/>
  <c r="D28" i="36"/>
  <c r="M32" i="70"/>
  <c r="C30" i="63"/>
  <c r="M28" i="63"/>
  <c r="N21" i="25"/>
  <c r="N21" i="28"/>
  <c r="N57" i="75"/>
  <c r="G48" i="31"/>
  <c r="N21" i="51"/>
  <c r="L42" i="76"/>
  <c r="AT30" i="39"/>
  <c r="BD28" i="39"/>
  <c r="V30" i="33"/>
  <c r="AF28" i="33"/>
  <c r="M32" i="58"/>
  <c r="M52" i="34"/>
  <c r="C21" i="73"/>
  <c r="M19" i="73"/>
  <c r="C30" i="23"/>
  <c r="M28" i="23"/>
  <c r="D30" i="23"/>
  <c r="N28" i="23"/>
  <c r="C30" i="52"/>
  <c r="M28" i="52"/>
  <c r="BE32" i="40"/>
  <c r="C28" i="39"/>
  <c r="M26" i="39"/>
  <c r="M26" i="76"/>
  <c r="C30" i="76"/>
  <c r="M30" i="76" s="1"/>
  <c r="C30" i="49"/>
  <c r="M28" i="49"/>
  <c r="C30" i="69"/>
  <c r="M28" i="69"/>
  <c r="N32" i="50"/>
  <c r="N32" i="67"/>
  <c r="D30" i="49"/>
  <c r="N28" i="49"/>
  <c r="M26" i="75"/>
  <c r="C28" i="75"/>
  <c r="C30" i="43"/>
  <c r="M28" i="43"/>
  <c r="N32" i="61"/>
  <c r="D26" i="75"/>
  <c r="C30" i="66"/>
  <c r="M28" i="66"/>
  <c r="U30" i="36"/>
  <c r="AE28" i="36"/>
  <c r="M14" i="37"/>
  <c r="C32" i="37"/>
  <c r="D30" i="9"/>
  <c r="N28" i="9"/>
  <c r="M17" i="76"/>
  <c r="C21" i="76"/>
  <c r="M21" i="76" s="1"/>
  <c r="M21" i="51"/>
  <c r="M21" i="56"/>
  <c r="C21" i="38"/>
  <c r="M19" i="38"/>
  <c r="BD21" i="32"/>
  <c r="N52" i="34"/>
  <c r="N32" i="58"/>
  <c r="N21" i="65"/>
  <c r="N21" i="48"/>
  <c r="N32" i="70"/>
  <c r="D30" i="43"/>
  <c r="N28" i="43"/>
  <c r="BE21" i="35"/>
  <c r="M21" i="68"/>
  <c r="U30" i="39"/>
  <c r="AE28" i="39"/>
  <c r="D32" i="76" l="1"/>
  <c r="N32" i="76" s="1"/>
  <c r="H32" i="76"/>
  <c r="I32" i="76"/>
  <c r="M30" i="69"/>
  <c r="M30" i="49"/>
  <c r="N30" i="23"/>
  <c r="M32" i="40"/>
  <c r="BD30" i="36"/>
  <c r="AE30" i="33"/>
  <c r="N30" i="46"/>
  <c r="BD30" i="33"/>
  <c r="N30" i="43"/>
  <c r="M30" i="43"/>
  <c r="M30" i="23"/>
  <c r="M21" i="73"/>
  <c r="N30" i="26"/>
  <c r="M21" i="38"/>
  <c r="M28" i="75"/>
  <c r="C30" i="75"/>
  <c r="N30" i="69"/>
  <c r="M30" i="57"/>
  <c r="M30" i="46"/>
  <c r="M21" i="32"/>
  <c r="N21" i="32"/>
  <c r="M32" i="37"/>
  <c r="M30" i="52"/>
  <c r="N28" i="36"/>
  <c r="D30" i="36"/>
  <c r="M52" i="76"/>
  <c r="AF30" i="39"/>
  <c r="N30" i="63"/>
  <c r="N21" i="38"/>
  <c r="M21" i="35"/>
  <c r="BE30" i="33"/>
  <c r="N21" i="35"/>
  <c r="N30" i="9"/>
  <c r="D28" i="75"/>
  <c r="N26" i="75"/>
  <c r="AF30" i="33"/>
  <c r="M14" i="76"/>
  <c r="C32" i="76"/>
  <c r="N30" i="66"/>
  <c r="M30" i="66"/>
  <c r="D21" i="73"/>
  <c r="N19" i="73"/>
  <c r="N32" i="34"/>
  <c r="M32" i="34"/>
  <c r="N30" i="57"/>
  <c r="N52" i="76"/>
  <c r="N30" i="29"/>
  <c r="AF30" i="36"/>
  <c r="M28" i="36"/>
  <c r="C30" i="36"/>
  <c r="AE30" i="39"/>
  <c r="N30" i="49"/>
  <c r="C30" i="39"/>
  <c r="M28" i="39"/>
  <c r="BD30" i="39"/>
  <c r="BE30" i="39"/>
  <c r="N32" i="40"/>
  <c r="M30" i="29"/>
  <c r="M30" i="26"/>
  <c r="M30" i="60"/>
  <c r="BE30" i="36"/>
  <c r="M28" i="33"/>
  <c r="C30" i="33"/>
  <c r="N30" i="60"/>
  <c r="AE30" i="36"/>
  <c r="M30" i="63"/>
  <c r="D30" i="39"/>
  <c r="N28" i="39"/>
  <c r="M30" i="9"/>
  <c r="N30" i="52"/>
  <c r="N32" i="37"/>
  <c r="D30" i="33"/>
  <c r="N28" i="33"/>
  <c r="N30" i="36" l="1"/>
  <c r="N21" i="73"/>
  <c r="M30" i="36"/>
  <c r="M30" i="39"/>
  <c r="N30" i="39"/>
  <c r="M32" i="76"/>
  <c r="N30" i="33"/>
  <c r="M30" i="33"/>
  <c r="N28" i="75"/>
  <c r="D30" i="75"/>
  <c r="M30" i="75"/>
  <c r="N30" i="75" l="1"/>
  <c r="G42" i="36" l="1"/>
  <c r="G33" i="35"/>
  <c r="G42" i="39"/>
  <c r="G33" i="38"/>
  <c r="G41" i="36" l="1"/>
  <c r="G50" i="35"/>
  <c r="G32" i="35"/>
  <c r="G41" i="33"/>
  <c r="G42" i="34"/>
  <c r="G42" i="40"/>
  <c r="G50" i="38"/>
  <c r="G41" i="39"/>
  <c r="G33" i="32"/>
  <c r="G32" i="38"/>
  <c r="G42" i="37"/>
  <c r="G42" i="33"/>
  <c r="G42" i="76" l="1"/>
  <c r="G32" i="32"/>
  <c r="G32" i="73" s="1"/>
  <c r="G50" i="32"/>
  <c r="G33" i="73"/>
  <c r="G41" i="75"/>
  <c r="G42" i="75"/>
  <c r="G50" i="73" l="1"/>
  <c r="M36" i="9" l="1"/>
  <c r="N36" i="66" l="1"/>
  <c r="M36" i="63"/>
  <c r="N36" i="9"/>
  <c r="M36" i="66"/>
  <c r="M36" i="6"/>
  <c r="M36" i="57"/>
  <c r="M36" i="69"/>
  <c r="N36" i="6" l="1"/>
  <c r="N36" i="69"/>
  <c r="N36" i="60"/>
  <c r="N36" i="63"/>
  <c r="N36" i="2" l="1"/>
  <c r="M36" i="60"/>
  <c r="N36" i="57"/>
  <c r="M36" i="2"/>
  <c r="D28" i="59" l="1"/>
  <c r="AT28" i="38"/>
  <c r="C25" i="38"/>
  <c r="U28" i="38"/>
  <c r="N25" i="8"/>
  <c r="D28" i="8"/>
  <c r="AT28" i="35"/>
  <c r="BD25" i="35"/>
  <c r="V28" i="35"/>
  <c r="AF25" i="35"/>
  <c r="D25" i="35"/>
  <c r="D28" i="45"/>
  <c r="C28" i="59"/>
  <c r="M25" i="59"/>
  <c r="C28" i="45"/>
  <c r="M25" i="45"/>
  <c r="C28" i="8"/>
  <c r="AU28" i="32"/>
  <c r="BE25" i="32"/>
  <c r="D25" i="38"/>
  <c r="AF25" i="38"/>
  <c r="V28" i="38"/>
  <c r="D28" i="51"/>
  <c r="N25" i="51"/>
  <c r="D28" i="65"/>
  <c r="N25" i="65"/>
  <c r="D28" i="62"/>
  <c r="N25" i="62"/>
  <c r="C28" i="28"/>
  <c r="U28" i="35"/>
  <c r="C25" i="35"/>
  <c r="D28" i="5"/>
  <c r="N25" i="5"/>
  <c r="C28" i="65"/>
  <c r="M25" i="65"/>
  <c r="AU28" i="38"/>
  <c r="BE25" i="38"/>
  <c r="C28" i="5"/>
  <c r="M25" i="68"/>
  <c r="C28" i="68"/>
  <c r="AU28" i="35"/>
  <c r="BE25" i="35"/>
  <c r="N25" i="68"/>
  <c r="D28" i="68"/>
  <c r="N25" i="28"/>
  <c r="D28" i="28"/>
  <c r="C28" i="25"/>
  <c r="M25" i="51"/>
  <c r="C28" i="51"/>
  <c r="N25" i="25"/>
  <c r="D28" i="25"/>
  <c r="C28" i="62"/>
  <c r="M25" i="62"/>
  <c r="AT28" i="32"/>
  <c r="BD25" i="32"/>
  <c r="C28" i="42" l="1"/>
  <c r="M25" i="42"/>
  <c r="N28" i="25"/>
  <c r="C38" i="53"/>
  <c r="M36" i="53"/>
  <c r="D28" i="56"/>
  <c r="N25" i="56"/>
  <c r="M36" i="70"/>
  <c r="C38" i="70"/>
  <c r="M37" i="30"/>
  <c r="C28" i="48"/>
  <c r="M25" i="48"/>
  <c r="M37" i="61"/>
  <c r="M37" i="53"/>
  <c r="M28" i="65"/>
  <c r="M36" i="61"/>
  <c r="C38" i="61"/>
  <c r="C38" i="7"/>
  <c r="M36" i="7"/>
  <c r="D28" i="42"/>
  <c r="N25" i="42"/>
  <c r="D38" i="10"/>
  <c r="N36" i="10"/>
  <c r="N37" i="47"/>
  <c r="AU37" i="39"/>
  <c r="BE34" i="39"/>
  <c r="D38" i="44"/>
  <c r="N36" i="44"/>
  <c r="D37" i="9"/>
  <c r="C37" i="60"/>
  <c r="C37" i="6"/>
  <c r="N37" i="70"/>
  <c r="AT37" i="36"/>
  <c r="BD34" i="36"/>
  <c r="C38" i="64"/>
  <c r="M36" i="64"/>
  <c r="D37" i="52"/>
  <c r="AU38" i="40"/>
  <c r="AT38" i="40"/>
  <c r="C37" i="23"/>
  <c r="U38" i="37"/>
  <c r="D38" i="47"/>
  <c r="N36" i="47"/>
  <c r="C28" i="35"/>
  <c r="N28" i="65"/>
  <c r="C38" i="67"/>
  <c r="M36" i="67"/>
  <c r="N28" i="51"/>
  <c r="C38" i="24"/>
  <c r="M36" i="24"/>
  <c r="D37" i="6"/>
  <c r="N34" i="6"/>
  <c r="C28" i="56"/>
  <c r="N36" i="24"/>
  <c r="D38" i="24"/>
  <c r="M36" i="27"/>
  <c r="C38" i="27"/>
  <c r="M37" i="7"/>
  <c r="C28" i="38"/>
  <c r="D38" i="53"/>
  <c r="N36" i="53"/>
  <c r="U38" i="34"/>
  <c r="C36" i="34"/>
  <c r="BE28" i="38"/>
  <c r="N28" i="5"/>
  <c r="D38" i="7"/>
  <c r="N36" i="7"/>
  <c r="C38" i="50"/>
  <c r="D34" i="36"/>
  <c r="V37" i="36"/>
  <c r="AF34" i="36"/>
  <c r="N37" i="67"/>
  <c r="D38" i="64"/>
  <c r="N36" i="64"/>
  <c r="C38" i="30"/>
  <c r="M36" i="30"/>
  <c r="AF28" i="38"/>
  <c r="V37" i="33"/>
  <c r="D34" i="33"/>
  <c r="C37" i="29"/>
  <c r="D37" i="23"/>
  <c r="N34" i="23"/>
  <c r="N25" i="35"/>
  <c r="D28" i="35"/>
  <c r="N37" i="53"/>
  <c r="D28" i="22"/>
  <c r="N25" i="22"/>
  <c r="AU38" i="34"/>
  <c r="D38" i="70"/>
  <c r="N36" i="70"/>
  <c r="M37" i="64"/>
  <c r="C28" i="22"/>
  <c r="N37" i="10"/>
  <c r="C36" i="37"/>
  <c r="AT38" i="37"/>
  <c r="N34" i="69"/>
  <c r="D37" i="69"/>
  <c r="BD28" i="32"/>
  <c r="C37" i="43"/>
  <c r="M34" i="43"/>
  <c r="BE28" i="35"/>
  <c r="D38" i="50"/>
  <c r="M28" i="45"/>
  <c r="N37" i="30"/>
  <c r="D36" i="34"/>
  <c r="V38" i="34"/>
  <c r="D28" i="48"/>
  <c r="N25" i="48"/>
  <c r="D37" i="46"/>
  <c r="D37" i="66"/>
  <c r="D36" i="37"/>
  <c r="V38" i="37"/>
  <c r="D38" i="27"/>
  <c r="N36" i="27"/>
  <c r="M28" i="62"/>
  <c r="N37" i="64"/>
  <c r="D38" i="30"/>
  <c r="N36" i="30"/>
  <c r="M37" i="27"/>
  <c r="C38" i="58"/>
  <c r="M36" i="58"/>
  <c r="M28" i="68"/>
  <c r="D38" i="61"/>
  <c r="N36" i="61"/>
  <c r="N28" i="62"/>
  <c r="D28" i="38"/>
  <c r="N25" i="38"/>
  <c r="BE28" i="32"/>
  <c r="AU38" i="37"/>
  <c r="AF28" i="35"/>
  <c r="M37" i="67"/>
  <c r="D38" i="58"/>
  <c r="N36" i="58"/>
  <c r="M37" i="10"/>
  <c r="M28" i="51"/>
  <c r="C38" i="44"/>
  <c r="M36" i="44"/>
  <c r="AU37" i="33"/>
  <c r="BE34" i="33"/>
  <c r="C34" i="36"/>
  <c r="U37" i="36"/>
  <c r="M37" i="47"/>
  <c r="M28" i="59"/>
  <c r="U38" i="40"/>
  <c r="C36" i="40"/>
  <c r="D37" i="43"/>
  <c r="M36" i="47"/>
  <c r="C38" i="47"/>
  <c r="AT38" i="34"/>
  <c r="N28" i="28"/>
  <c r="N28" i="68"/>
  <c r="D25" i="32"/>
  <c r="V28" i="32"/>
  <c r="D34" i="39"/>
  <c r="V37" i="39"/>
  <c r="C25" i="32"/>
  <c r="U28" i="32"/>
  <c r="N36" i="67"/>
  <c r="D38" i="67"/>
  <c r="N37" i="27"/>
  <c r="N37" i="7"/>
  <c r="D36" i="40"/>
  <c r="V38" i="40"/>
  <c r="BD28" i="35"/>
  <c r="N28" i="8"/>
  <c r="N37" i="61"/>
  <c r="M37" i="70"/>
  <c r="C38" i="10"/>
  <c r="M36" i="10"/>
  <c r="D37" i="57" l="1"/>
  <c r="BE37" i="33"/>
  <c r="M37" i="44"/>
  <c r="D38" i="37"/>
  <c r="D37" i="60"/>
  <c r="N38" i="70"/>
  <c r="M38" i="30"/>
  <c r="C37" i="57"/>
  <c r="AT37" i="33"/>
  <c r="N37" i="44"/>
  <c r="N38" i="53"/>
  <c r="M37" i="58"/>
  <c r="C28" i="1"/>
  <c r="C25" i="73"/>
  <c r="D37" i="39"/>
  <c r="C37" i="63"/>
  <c r="M34" i="63"/>
  <c r="C37" i="2"/>
  <c r="N28" i="48"/>
  <c r="N28" i="42"/>
  <c r="N28" i="56"/>
  <c r="C28" i="32"/>
  <c r="M38" i="44"/>
  <c r="D38" i="3"/>
  <c r="N36" i="3"/>
  <c r="D36" i="76"/>
  <c r="C38" i="37"/>
  <c r="C37" i="46"/>
  <c r="M34" i="46"/>
  <c r="N28" i="35"/>
  <c r="D37" i="33"/>
  <c r="N38" i="64"/>
  <c r="N38" i="10"/>
  <c r="M38" i="61"/>
  <c r="D37" i="29"/>
  <c r="N34" i="29"/>
  <c r="M28" i="42"/>
  <c r="D28" i="32"/>
  <c r="C38" i="40"/>
  <c r="M34" i="69"/>
  <c r="C37" i="69"/>
  <c r="N38" i="61"/>
  <c r="M38" i="58"/>
  <c r="N38" i="27"/>
  <c r="D37" i="2"/>
  <c r="D34" i="75"/>
  <c r="N37" i="69"/>
  <c r="N28" i="22"/>
  <c r="D37" i="37"/>
  <c r="D37" i="26"/>
  <c r="N34" i="26"/>
  <c r="M38" i="67"/>
  <c r="N38" i="47"/>
  <c r="BD37" i="36"/>
  <c r="D28" i="1"/>
  <c r="D25" i="73"/>
  <c r="M37" i="3"/>
  <c r="N38" i="67"/>
  <c r="C37" i="9"/>
  <c r="C37" i="66"/>
  <c r="D37" i="49"/>
  <c r="N37" i="3"/>
  <c r="C34" i="39"/>
  <c r="U37" i="39"/>
  <c r="N38" i="30"/>
  <c r="D37" i="40"/>
  <c r="M36" i="3"/>
  <c r="C38" i="3"/>
  <c r="C36" i="76"/>
  <c r="C38" i="76" s="1"/>
  <c r="AF37" i="36"/>
  <c r="M38" i="27"/>
  <c r="C37" i="52"/>
  <c r="N38" i="44"/>
  <c r="M28" i="48"/>
  <c r="BE34" i="36"/>
  <c r="AU37" i="36"/>
  <c r="M38" i="70"/>
  <c r="C37" i="37"/>
  <c r="N37" i="23"/>
  <c r="D37" i="36"/>
  <c r="N34" i="36"/>
  <c r="N38" i="7"/>
  <c r="C38" i="34"/>
  <c r="N38" i="24"/>
  <c r="M38" i="24"/>
  <c r="M38" i="64"/>
  <c r="D37" i="63"/>
  <c r="N34" i="63"/>
  <c r="M38" i="10"/>
  <c r="M37" i="24"/>
  <c r="N37" i="58"/>
  <c r="C37" i="36"/>
  <c r="N38" i="58"/>
  <c r="N28" i="38"/>
  <c r="D38" i="34"/>
  <c r="AT37" i="39"/>
  <c r="N37" i="24"/>
  <c r="N37" i="6"/>
  <c r="BE37" i="39"/>
  <c r="M38" i="7"/>
  <c r="U37" i="33"/>
  <c r="C34" i="33"/>
  <c r="D38" i="40"/>
  <c r="C37" i="49"/>
  <c r="M38" i="47"/>
  <c r="M37" i="43"/>
  <c r="C37" i="26"/>
  <c r="M38" i="53"/>
  <c r="C37" i="40"/>
  <c r="D37" i="75" l="1"/>
  <c r="N38" i="3"/>
  <c r="C28" i="73"/>
  <c r="C37" i="33"/>
  <c r="D28" i="73"/>
  <c r="N37" i="63"/>
  <c r="N37" i="26"/>
  <c r="M38" i="3"/>
  <c r="M37" i="69"/>
  <c r="N37" i="29"/>
  <c r="M37" i="46"/>
  <c r="M37" i="63"/>
  <c r="C37" i="39"/>
  <c r="D38" i="76"/>
  <c r="C37" i="34"/>
  <c r="C37" i="76" s="1"/>
  <c r="D37" i="34"/>
  <c r="D37" i="76" s="1"/>
  <c r="N37" i="36"/>
  <c r="BE37" i="36"/>
  <c r="C34" i="75"/>
  <c r="C37" i="75" l="1"/>
  <c r="B43" i="30" l="1"/>
  <c r="L43" i="30" s="1"/>
  <c r="B43" i="53"/>
  <c r="L43" i="53" s="1"/>
  <c r="L40" i="52"/>
  <c r="BC40" i="39"/>
  <c r="L41" i="47"/>
  <c r="T43" i="36"/>
  <c r="AD43" i="36" s="1"/>
  <c r="AS43" i="40"/>
  <c r="BC43" i="40" s="1"/>
  <c r="B43" i="69"/>
  <c r="L43" i="69" s="1"/>
  <c r="BC40" i="33"/>
  <c r="L41" i="27"/>
  <c r="B43" i="27"/>
  <c r="L43" i="27" s="1"/>
  <c r="L25" i="25"/>
  <c r="B28" i="25"/>
  <c r="E25" i="25"/>
  <c r="B28" i="51"/>
  <c r="L25" i="51"/>
  <c r="E25" i="51"/>
  <c r="BC25" i="35"/>
  <c r="AS28" i="35"/>
  <c r="AV25" i="35"/>
  <c r="E25" i="59"/>
  <c r="L25" i="59"/>
  <c r="B28" i="59"/>
  <c r="B28" i="28"/>
  <c r="E25" i="28"/>
  <c r="L25" i="28"/>
  <c r="E25" i="5"/>
  <c r="B28" i="5"/>
  <c r="B28" i="62"/>
  <c r="E25" i="62"/>
  <c r="L25" i="45"/>
  <c r="B28" i="45"/>
  <c r="E25" i="45"/>
  <c r="AS28" i="32"/>
  <c r="AV25" i="32"/>
  <c r="AV25" i="38"/>
  <c r="AS28" i="38"/>
  <c r="AD40" i="39"/>
  <c r="T43" i="39"/>
  <c r="AD43" i="39" s="1"/>
  <c r="B28" i="65"/>
  <c r="L25" i="65"/>
  <c r="E25" i="65"/>
  <c r="L41" i="7"/>
  <c r="B43" i="7"/>
  <c r="L43" i="7" s="1"/>
  <c r="B43" i="63"/>
  <c r="L43" i="63" s="1"/>
  <c r="L40" i="63"/>
  <c r="B43" i="46"/>
  <c r="L43" i="46" s="1"/>
  <c r="L40" i="46"/>
  <c r="W25" i="38"/>
  <c r="B25" i="38"/>
  <c r="T28" i="38"/>
  <c r="B25" i="35"/>
  <c r="T28" i="35"/>
  <c r="W25" i="35"/>
  <c r="B28" i="8"/>
  <c r="E25" i="8"/>
  <c r="E25" i="68"/>
  <c r="B28" i="68"/>
  <c r="L25" i="68"/>
  <c r="L41" i="30" l="1"/>
  <c r="L41" i="53"/>
  <c r="B40" i="36"/>
  <c r="B43" i="36" s="1"/>
  <c r="L43" i="36" s="1"/>
  <c r="B43" i="52"/>
  <c r="L43" i="52" s="1"/>
  <c r="AD40" i="36"/>
  <c r="B43" i="47"/>
  <c r="L43" i="47" s="1"/>
  <c r="AS43" i="39"/>
  <c r="BC43" i="39" s="1"/>
  <c r="B40" i="39"/>
  <c r="B43" i="39" s="1"/>
  <c r="L43" i="39" s="1"/>
  <c r="AS43" i="33"/>
  <c r="BC43" i="33" s="1"/>
  <c r="BC41" i="40"/>
  <c r="L40" i="69"/>
  <c r="D43" i="67"/>
  <c r="N41" i="67"/>
  <c r="D43" i="64"/>
  <c r="N41" i="64"/>
  <c r="B28" i="35"/>
  <c r="E25" i="35"/>
  <c r="W28" i="38"/>
  <c r="L40" i="29"/>
  <c r="B43" i="29"/>
  <c r="L43" i="29" s="1"/>
  <c r="L40" i="57"/>
  <c r="B43" i="57"/>
  <c r="L43" i="57" s="1"/>
  <c r="L28" i="65"/>
  <c r="L41" i="70"/>
  <c r="B43" i="70"/>
  <c r="L43" i="70" s="1"/>
  <c r="L40" i="43"/>
  <c r="B43" i="43"/>
  <c r="L43" i="43" s="1"/>
  <c r="L28" i="45"/>
  <c r="W25" i="32"/>
  <c r="B25" i="32"/>
  <c r="T28" i="32"/>
  <c r="B43" i="10"/>
  <c r="L43" i="10" s="1"/>
  <c r="L41" i="10"/>
  <c r="B43" i="6"/>
  <c r="L43" i="6" s="1"/>
  <c r="L40" i="6"/>
  <c r="L28" i="59"/>
  <c r="AS43" i="34"/>
  <c r="BC43" i="34" s="1"/>
  <c r="BC41" i="34"/>
  <c r="C43" i="67"/>
  <c r="M41" i="67"/>
  <c r="B43" i="23"/>
  <c r="L43" i="23" s="1"/>
  <c r="L40" i="23"/>
  <c r="B43" i="67"/>
  <c r="L43" i="67" s="1"/>
  <c r="L41" i="67"/>
  <c r="E41" i="67"/>
  <c r="E28" i="51"/>
  <c r="O28" i="51" s="1"/>
  <c r="O25" i="51"/>
  <c r="E28" i="8"/>
  <c r="L40" i="60"/>
  <c r="B43" i="60"/>
  <c r="L43" i="60" s="1"/>
  <c r="B28" i="56"/>
  <c r="E25" i="56"/>
  <c r="B43" i="49"/>
  <c r="L43" i="49" s="1"/>
  <c r="L40" i="49"/>
  <c r="AS43" i="36"/>
  <c r="BC43" i="36" s="1"/>
  <c r="BC40" i="36"/>
  <c r="E28" i="5"/>
  <c r="E28" i="59"/>
  <c r="B43" i="61"/>
  <c r="L43" i="61" s="1"/>
  <c r="L41" i="61"/>
  <c r="BC41" i="37"/>
  <c r="AS43" i="37"/>
  <c r="BC43" i="37" s="1"/>
  <c r="B43" i="24"/>
  <c r="L43" i="24" s="1"/>
  <c r="L41" i="24"/>
  <c r="L25" i="48"/>
  <c r="E25" i="48"/>
  <c r="B28" i="48"/>
  <c r="B43" i="26"/>
  <c r="L43" i="26" s="1"/>
  <c r="L40" i="26"/>
  <c r="AV28" i="32"/>
  <c r="T43" i="33"/>
  <c r="AD43" i="33" s="1"/>
  <c r="AD40" i="33"/>
  <c r="B40" i="33"/>
  <c r="AV28" i="35"/>
  <c r="BF28" i="35" s="1"/>
  <c r="BF25" i="35"/>
  <c r="B41" i="34"/>
  <c r="T43" i="34"/>
  <c r="AD43" i="34" s="1"/>
  <c r="AD41" i="34"/>
  <c r="L28" i="51"/>
  <c r="E28" i="25"/>
  <c r="L28" i="68"/>
  <c r="B43" i="58"/>
  <c r="L43" i="58" s="1"/>
  <c r="L41" i="58"/>
  <c r="B43" i="66"/>
  <c r="L43" i="66" s="1"/>
  <c r="L40" i="66"/>
  <c r="B28" i="42"/>
  <c r="E25" i="42"/>
  <c r="L25" i="42"/>
  <c r="E28" i="62"/>
  <c r="BC28" i="35"/>
  <c r="L28" i="25"/>
  <c r="O25" i="68"/>
  <c r="E28" i="68"/>
  <c r="O28" i="68" s="1"/>
  <c r="W28" i="35"/>
  <c r="B43" i="9"/>
  <c r="L43" i="9" s="1"/>
  <c r="L40" i="9"/>
  <c r="E28" i="65"/>
  <c r="O28" i="65" s="1"/>
  <c r="O25" i="65"/>
  <c r="B43" i="44"/>
  <c r="L43" i="44" s="1"/>
  <c r="L41" i="44"/>
  <c r="E28" i="28"/>
  <c r="B43" i="50"/>
  <c r="L43" i="50" s="1"/>
  <c r="L41" i="50"/>
  <c r="B43" i="64"/>
  <c r="L43" i="64" s="1"/>
  <c r="L41" i="64"/>
  <c r="B41" i="37"/>
  <c r="AD41" i="37"/>
  <c r="T43" i="37"/>
  <c r="AD43" i="37" s="1"/>
  <c r="B28" i="38"/>
  <c r="E25" i="38"/>
  <c r="B41" i="40"/>
  <c r="T43" i="40"/>
  <c r="AD43" i="40" s="1"/>
  <c r="AD41" i="40"/>
  <c r="AV28" i="38"/>
  <c r="B28" i="22"/>
  <c r="E25" i="22"/>
  <c r="L25" i="22"/>
  <c r="E28" i="45"/>
  <c r="L28" i="28"/>
  <c r="L40" i="39" l="1"/>
  <c r="L40" i="36"/>
  <c r="E41" i="70"/>
  <c r="E43" i="70" s="1"/>
  <c r="O43" i="70" s="1"/>
  <c r="E41" i="61"/>
  <c r="E43" i="61" s="1"/>
  <c r="O43" i="61" s="1"/>
  <c r="L37" i="64"/>
  <c r="E37" i="64"/>
  <c r="O37" i="64" s="1"/>
  <c r="O25" i="48"/>
  <c r="E28" i="48"/>
  <c r="O28" i="48" s="1"/>
  <c r="E37" i="61"/>
  <c r="O37" i="61" s="1"/>
  <c r="L37" i="61"/>
  <c r="E37" i="47"/>
  <c r="O37" i="47" s="1"/>
  <c r="L37" i="47"/>
  <c r="E43" i="67"/>
  <c r="O43" i="67" s="1"/>
  <c r="O41" i="67"/>
  <c r="E28" i="42"/>
  <c r="O28" i="42" s="1"/>
  <c r="O25" i="42"/>
  <c r="D43" i="58"/>
  <c r="N41" i="58"/>
  <c r="M41" i="58"/>
  <c r="C43" i="58"/>
  <c r="E28" i="22"/>
  <c r="L28" i="42"/>
  <c r="M43" i="67"/>
  <c r="C45" i="67"/>
  <c r="N43" i="64"/>
  <c r="D45" i="64"/>
  <c r="N43" i="67"/>
  <c r="D45" i="67"/>
  <c r="L28" i="22"/>
  <c r="E37" i="67"/>
  <c r="O37" i="67" s="1"/>
  <c r="L37" i="67"/>
  <c r="L37" i="58"/>
  <c r="E37" i="58"/>
  <c r="O37" i="58" s="1"/>
  <c r="D43" i="70"/>
  <c r="N41" i="70"/>
  <c r="B28" i="32"/>
  <c r="E25" i="32"/>
  <c r="B43" i="40"/>
  <c r="L43" i="40" s="1"/>
  <c r="L41" i="40"/>
  <c r="B43" i="33"/>
  <c r="L43" i="33" s="1"/>
  <c r="L40" i="33"/>
  <c r="W28" i="32"/>
  <c r="E28" i="35"/>
  <c r="D43" i="61"/>
  <c r="N41" i="61"/>
  <c r="C43" i="70"/>
  <c r="M41" i="70"/>
  <c r="E41" i="58"/>
  <c r="E28" i="56"/>
  <c r="E37" i="70"/>
  <c r="O37" i="70" s="1"/>
  <c r="L37" i="70"/>
  <c r="E41" i="64"/>
  <c r="C43" i="64"/>
  <c r="M41" i="64"/>
  <c r="E28" i="38"/>
  <c r="B43" i="37"/>
  <c r="L43" i="37" s="1"/>
  <c r="L41" i="37"/>
  <c r="C43" i="61"/>
  <c r="M41" i="61"/>
  <c r="B43" i="34"/>
  <c r="L43" i="34" s="1"/>
  <c r="L41" i="34"/>
  <c r="L28" i="48"/>
  <c r="O41" i="70" l="1"/>
  <c r="O41" i="61"/>
  <c r="E43" i="58"/>
  <c r="O43" i="58" s="1"/>
  <c r="O41" i="58"/>
  <c r="D46" i="67"/>
  <c r="N45" i="67"/>
  <c r="E25" i="1"/>
  <c r="B28" i="1"/>
  <c r="B25" i="73"/>
  <c r="B34" i="28"/>
  <c r="L31" i="28"/>
  <c r="B34" i="51"/>
  <c r="L31" i="51"/>
  <c r="AD31" i="38"/>
  <c r="B31" i="38"/>
  <c r="T34" i="38"/>
  <c r="M43" i="61"/>
  <c r="C45" i="61"/>
  <c r="B34" i="56"/>
  <c r="L31" i="56"/>
  <c r="N43" i="61"/>
  <c r="D45" i="61"/>
  <c r="E37" i="44"/>
  <c r="O37" i="44" s="1"/>
  <c r="L37" i="44"/>
  <c r="B34" i="48"/>
  <c r="L31" i="48"/>
  <c r="L31" i="65"/>
  <c r="B34" i="65"/>
  <c r="N45" i="64"/>
  <c r="D46" i="64"/>
  <c r="B34" i="22"/>
  <c r="L31" i="22"/>
  <c r="B34" i="25"/>
  <c r="L31" i="25"/>
  <c r="BC31" i="35"/>
  <c r="AS34" i="35"/>
  <c r="B34" i="8"/>
  <c r="L31" i="8"/>
  <c r="B34" i="5"/>
  <c r="L31" i="5"/>
  <c r="T34" i="35"/>
  <c r="B31" i="35"/>
  <c r="AD31" i="35"/>
  <c r="M43" i="70"/>
  <c r="C45" i="70"/>
  <c r="B34" i="59"/>
  <c r="L31" i="59"/>
  <c r="M43" i="58"/>
  <c r="C45" i="58"/>
  <c r="AS34" i="38"/>
  <c r="BC31" i="38"/>
  <c r="L41" i="3"/>
  <c r="B43" i="3"/>
  <c r="L43" i="3" s="1"/>
  <c r="B41" i="76"/>
  <c r="N43" i="70"/>
  <c r="D45" i="70"/>
  <c r="E37" i="53"/>
  <c r="O37" i="53" s="1"/>
  <c r="L37" i="53"/>
  <c r="M45" i="67"/>
  <c r="C46" i="67"/>
  <c r="L40" i="2"/>
  <c r="B40" i="75"/>
  <c r="B43" i="2"/>
  <c r="L43" i="2" s="1"/>
  <c r="B31" i="32"/>
  <c r="T34" i="32"/>
  <c r="AD31" i="32"/>
  <c r="M43" i="64"/>
  <c r="C45" i="64"/>
  <c r="E28" i="32"/>
  <c r="N43" i="58"/>
  <c r="D45" i="58"/>
  <c r="AS34" i="32"/>
  <c r="BC31" i="32"/>
  <c r="L31" i="68"/>
  <c r="B34" i="68"/>
  <c r="L31" i="42"/>
  <c r="B34" i="42"/>
  <c r="O41" i="64"/>
  <c r="E43" i="64"/>
  <c r="O43" i="64" s="1"/>
  <c r="B34" i="62"/>
  <c r="L31" i="62"/>
  <c r="B34" i="45"/>
  <c r="L31" i="45"/>
  <c r="B34" i="1"/>
  <c r="L34" i="1" s="1"/>
  <c r="L31" i="1"/>
  <c r="B31" i="73" l="1"/>
  <c r="L31" i="73" s="1"/>
  <c r="L34" i="45"/>
  <c r="B37" i="45"/>
  <c r="L34" i="69"/>
  <c r="B37" i="69"/>
  <c r="E34" i="69"/>
  <c r="E34" i="43"/>
  <c r="B37" i="43"/>
  <c r="L34" i="43"/>
  <c r="N45" i="58"/>
  <c r="D46" i="58"/>
  <c r="M45" i="64"/>
  <c r="C46" i="64"/>
  <c r="AD34" i="35"/>
  <c r="T37" i="35"/>
  <c r="L34" i="5"/>
  <c r="B37" i="5"/>
  <c r="B34" i="33"/>
  <c r="W34" i="33"/>
  <c r="AD34" i="33"/>
  <c r="T37" i="33"/>
  <c r="E25" i="73"/>
  <c r="B28" i="73"/>
  <c r="B37" i="23"/>
  <c r="E34" i="23"/>
  <c r="BC34" i="32"/>
  <c r="AS37" i="32"/>
  <c r="BE37" i="40"/>
  <c r="B43" i="75"/>
  <c r="L43" i="75" s="1"/>
  <c r="L40" i="75"/>
  <c r="L34" i="59"/>
  <c r="B37" i="59"/>
  <c r="E34" i="6"/>
  <c r="B37" i="6"/>
  <c r="B37" i="9"/>
  <c r="E34" i="9"/>
  <c r="L34" i="28"/>
  <c r="B37" i="28"/>
  <c r="B37" i="1"/>
  <c r="E24" i="44"/>
  <c r="O24" i="44" s="1"/>
  <c r="L24" i="44"/>
  <c r="B43" i="76"/>
  <c r="L43" i="76" s="1"/>
  <c r="L41" i="76"/>
  <c r="L36" i="58"/>
  <c r="B38" i="58"/>
  <c r="E36" i="58"/>
  <c r="C46" i="58"/>
  <c r="M45" i="58"/>
  <c r="BD37" i="37"/>
  <c r="BD37" i="40"/>
  <c r="AS37" i="36"/>
  <c r="AV34" i="36"/>
  <c r="BC34" i="36"/>
  <c r="L8" i="61"/>
  <c r="E8" i="61"/>
  <c r="O8" i="61" s="1"/>
  <c r="E28" i="1"/>
  <c r="L34" i="68"/>
  <c r="B37" i="68"/>
  <c r="L37" i="50"/>
  <c r="E37" i="50"/>
  <c r="AS37" i="39"/>
  <c r="AV34" i="39"/>
  <c r="BC34" i="39"/>
  <c r="C59" i="67"/>
  <c r="M59" i="67" s="1"/>
  <c r="M46" i="67"/>
  <c r="L37" i="10"/>
  <c r="E37" i="10"/>
  <c r="O37" i="10" s="1"/>
  <c r="L8" i="58"/>
  <c r="E8" i="58"/>
  <c r="O8" i="58" s="1"/>
  <c r="L37" i="7"/>
  <c r="E37" i="7"/>
  <c r="O37" i="7" s="1"/>
  <c r="L34" i="8"/>
  <c r="B37" i="8"/>
  <c r="D59" i="64"/>
  <c r="N59" i="64" s="1"/>
  <c r="N46" i="64"/>
  <c r="L34" i="56"/>
  <c r="B37" i="56"/>
  <c r="M45" i="61"/>
  <c r="C46" i="61"/>
  <c r="AD34" i="38"/>
  <c r="T37" i="38"/>
  <c r="B37" i="2"/>
  <c r="E34" i="2"/>
  <c r="L34" i="62"/>
  <c r="B37" i="62"/>
  <c r="E34" i="29"/>
  <c r="L34" i="29"/>
  <c r="B37" i="29"/>
  <c r="E34" i="66"/>
  <c r="L34" i="66"/>
  <c r="B37" i="66"/>
  <c r="B37" i="63"/>
  <c r="E34" i="63"/>
  <c r="L34" i="65"/>
  <c r="B37" i="65"/>
  <c r="B34" i="38"/>
  <c r="L31" i="38"/>
  <c r="D59" i="67"/>
  <c r="N59" i="67" s="1"/>
  <c r="N46" i="67"/>
  <c r="L34" i="42"/>
  <c r="B37" i="42"/>
  <c r="L34" i="49"/>
  <c r="E34" i="49"/>
  <c r="B37" i="49"/>
  <c r="BE37" i="37"/>
  <c r="N45" i="70"/>
  <c r="D46" i="70"/>
  <c r="B37" i="60"/>
  <c r="E34" i="60"/>
  <c r="T37" i="39"/>
  <c r="B34" i="39"/>
  <c r="W34" i="39"/>
  <c r="B37" i="57"/>
  <c r="E34" i="57"/>
  <c r="W34" i="36"/>
  <c r="B34" i="36"/>
  <c r="T37" i="36"/>
  <c r="L34" i="25"/>
  <c r="B37" i="25"/>
  <c r="N45" i="61"/>
  <c r="D46" i="61"/>
  <c r="AS37" i="33"/>
  <c r="AV34" i="33"/>
  <c r="AD34" i="32"/>
  <c r="T37" i="32"/>
  <c r="B37" i="52"/>
  <c r="E34" i="52"/>
  <c r="L34" i="52"/>
  <c r="BC34" i="38"/>
  <c r="AS37" i="38"/>
  <c r="E8" i="64"/>
  <c r="O8" i="64" s="1"/>
  <c r="L8" i="64"/>
  <c r="M45" i="70"/>
  <c r="C46" i="70"/>
  <c r="B37" i="26"/>
  <c r="E34" i="26"/>
  <c r="BC34" i="35"/>
  <c r="AS37" i="35"/>
  <c r="L34" i="22"/>
  <c r="B37" i="22"/>
  <c r="E34" i="46"/>
  <c r="B37" i="46"/>
  <c r="L34" i="46"/>
  <c r="L34" i="48"/>
  <c r="B37" i="48"/>
  <c r="BE37" i="34"/>
  <c r="B34" i="32"/>
  <c r="L31" i="32"/>
  <c r="L8" i="46"/>
  <c r="E8" i="46"/>
  <c r="O8" i="46" s="1"/>
  <c r="L36" i="67"/>
  <c r="E36" i="67"/>
  <c r="B38" i="67"/>
  <c r="B34" i="35"/>
  <c r="L31" i="35"/>
  <c r="BD37" i="34"/>
  <c r="L34" i="51"/>
  <c r="B37" i="51"/>
  <c r="B34" i="73" l="1"/>
  <c r="L34" i="73" s="1"/>
  <c r="E20" i="64"/>
  <c r="O20" i="64" s="1"/>
  <c r="L20" i="64"/>
  <c r="E17" i="64"/>
  <c r="B21" i="64"/>
  <c r="L21" i="64" s="1"/>
  <c r="L17" i="64"/>
  <c r="E37" i="46"/>
  <c r="M46" i="70"/>
  <c r="C59" i="70"/>
  <c r="M59" i="70" s="1"/>
  <c r="L25" i="47"/>
  <c r="E25" i="47"/>
  <c r="O25" i="47" s="1"/>
  <c r="T46" i="36"/>
  <c r="B37" i="39"/>
  <c r="E34" i="39"/>
  <c r="E37" i="60"/>
  <c r="B39" i="65"/>
  <c r="L37" i="65"/>
  <c r="E8" i="53"/>
  <c r="O8" i="53" s="1"/>
  <c r="L8" i="53"/>
  <c r="L37" i="68"/>
  <c r="B39" i="68"/>
  <c r="E38" i="58"/>
  <c r="O36" i="58"/>
  <c r="L9" i="50"/>
  <c r="E9" i="50"/>
  <c r="O9" i="50" s="1"/>
  <c r="L9" i="58"/>
  <c r="E9" i="58"/>
  <c r="O9" i="58" s="1"/>
  <c r="E28" i="73"/>
  <c r="D59" i="58"/>
  <c r="N59" i="58" s="1"/>
  <c r="N46" i="58"/>
  <c r="B46" i="69"/>
  <c r="L37" i="69"/>
  <c r="E25" i="50"/>
  <c r="O25" i="50" s="1"/>
  <c r="L25" i="50"/>
  <c r="E8" i="44"/>
  <c r="O8" i="44" s="1"/>
  <c r="L8" i="44"/>
  <c r="B39" i="22"/>
  <c r="L37" i="22"/>
  <c r="AS39" i="35"/>
  <c r="BC37" i="35"/>
  <c r="B21" i="61"/>
  <c r="L21" i="61" s="1"/>
  <c r="L17" i="61"/>
  <c r="E17" i="61"/>
  <c r="B37" i="36"/>
  <c r="E34" i="36"/>
  <c r="T46" i="39"/>
  <c r="B46" i="60"/>
  <c r="B39" i="42"/>
  <c r="L37" i="42"/>
  <c r="E8" i="50"/>
  <c r="O8" i="50" s="1"/>
  <c r="L8" i="50"/>
  <c r="B34" i="75"/>
  <c r="L36" i="61"/>
  <c r="E36" i="61"/>
  <c r="B38" i="61"/>
  <c r="B45" i="58"/>
  <c r="L45" i="58" s="1"/>
  <c r="L38" i="58"/>
  <c r="E37" i="9"/>
  <c r="E8" i="49"/>
  <c r="O8" i="49" s="1"/>
  <c r="L8" i="49"/>
  <c r="T46" i="33"/>
  <c r="AD37" i="33"/>
  <c r="E8" i="52"/>
  <c r="O8" i="52" s="1"/>
  <c r="L8" i="52"/>
  <c r="C59" i="64"/>
  <c r="M59" i="64" s="1"/>
  <c r="M46" i="64"/>
  <c r="I37" i="40"/>
  <c r="N37" i="40" s="1"/>
  <c r="AF37" i="40"/>
  <c r="T39" i="32"/>
  <c r="T41" i="32" s="1"/>
  <c r="L9" i="47"/>
  <c r="E9" i="47"/>
  <c r="O9" i="47" s="1"/>
  <c r="D59" i="61"/>
  <c r="N59" i="61" s="1"/>
  <c r="N46" i="61"/>
  <c r="L37" i="25"/>
  <c r="B39" i="25"/>
  <c r="W37" i="36"/>
  <c r="E37" i="57"/>
  <c r="D59" i="70"/>
  <c r="N59" i="70" s="1"/>
  <c r="N46" i="70"/>
  <c r="I37" i="37"/>
  <c r="N37" i="37" s="1"/>
  <c r="AF37" i="37"/>
  <c r="L34" i="38"/>
  <c r="B37" i="38"/>
  <c r="B39" i="62"/>
  <c r="B41" i="62" s="1"/>
  <c r="E37" i="2"/>
  <c r="E20" i="70"/>
  <c r="O20" i="70" s="1"/>
  <c r="L20" i="70"/>
  <c r="B46" i="9"/>
  <c r="B46" i="6"/>
  <c r="AS39" i="32"/>
  <c r="AS41" i="32" s="1"/>
  <c r="E9" i="70"/>
  <c r="O9" i="70" s="1"/>
  <c r="L9" i="70"/>
  <c r="L8" i="67"/>
  <c r="E8" i="67"/>
  <c r="O8" i="67" s="1"/>
  <c r="E36" i="70"/>
  <c r="L36" i="70"/>
  <c r="B38" i="70"/>
  <c r="B39" i="45"/>
  <c r="L37" i="45"/>
  <c r="E9" i="46"/>
  <c r="O9" i="46" s="1"/>
  <c r="L9" i="46"/>
  <c r="W37" i="40"/>
  <c r="E37" i="26"/>
  <c r="E9" i="53"/>
  <c r="O9" i="53" s="1"/>
  <c r="L9" i="53"/>
  <c r="E37" i="52"/>
  <c r="B46" i="57"/>
  <c r="E37" i="63"/>
  <c r="B46" i="2"/>
  <c r="B39" i="56"/>
  <c r="B41" i="56" s="1"/>
  <c r="E25" i="44"/>
  <c r="O25" i="44" s="1"/>
  <c r="L25" i="44"/>
  <c r="B37" i="40"/>
  <c r="E25" i="53"/>
  <c r="O25" i="53" s="1"/>
  <c r="L25" i="53"/>
  <c r="B39" i="1"/>
  <c r="B41" i="1" s="1"/>
  <c r="L9" i="44"/>
  <c r="E9" i="44"/>
  <c r="O9" i="44" s="1"/>
  <c r="E24" i="53"/>
  <c r="O24" i="53" s="1"/>
  <c r="L24" i="53"/>
  <c r="E37" i="6"/>
  <c r="W37" i="33"/>
  <c r="B46" i="43"/>
  <c r="L37" i="43"/>
  <c r="E8" i="70"/>
  <c r="O8" i="70" s="1"/>
  <c r="L8" i="70"/>
  <c r="M37" i="50"/>
  <c r="L38" i="67"/>
  <c r="B45" i="67"/>
  <c r="L45" i="67" s="1"/>
  <c r="B46" i="26"/>
  <c r="L37" i="52"/>
  <c r="B46" i="52"/>
  <c r="AV37" i="33"/>
  <c r="E9" i="61"/>
  <c r="O9" i="61" s="1"/>
  <c r="L9" i="61"/>
  <c r="E9" i="49"/>
  <c r="O9" i="49" s="1"/>
  <c r="L9" i="49"/>
  <c r="B46" i="63"/>
  <c r="L37" i="66"/>
  <c r="B46" i="66"/>
  <c r="B46" i="29"/>
  <c r="L37" i="29"/>
  <c r="T39" i="38"/>
  <c r="T41" i="38" s="1"/>
  <c r="C59" i="61"/>
  <c r="M59" i="61" s="1"/>
  <c r="M46" i="61"/>
  <c r="E9" i="64"/>
  <c r="O9" i="64" s="1"/>
  <c r="L9" i="64"/>
  <c r="M46" i="58"/>
  <c r="C59" i="58"/>
  <c r="M59" i="58" s="1"/>
  <c r="B39" i="28"/>
  <c r="L37" i="28"/>
  <c r="B39" i="59"/>
  <c r="L37" i="59"/>
  <c r="E37" i="23"/>
  <c r="B37" i="33"/>
  <c r="E34" i="33"/>
  <c r="H37" i="37"/>
  <c r="M37" i="37" s="1"/>
  <c r="AE37" i="37"/>
  <c r="E37" i="43"/>
  <c r="E38" i="67"/>
  <c r="O36" i="67"/>
  <c r="AV37" i="34"/>
  <c r="L20" i="61"/>
  <c r="E20" i="61"/>
  <c r="O20" i="61" s="1"/>
  <c r="AS46" i="33"/>
  <c r="H37" i="40"/>
  <c r="M37" i="40" s="1"/>
  <c r="AE37" i="40"/>
  <c r="AV37" i="39"/>
  <c r="E17" i="58"/>
  <c r="B21" i="58"/>
  <c r="L21" i="58" s="1"/>
  <c r="L17" i="58"/>
  <c r="BF34" i="36"/>
  <c r="AV37" i="36"/>
  <c r="BF37" i="36" s="1"/>
  <c r="E17" i="70"/>
  <c r="B21" i="70"/>
  <c r="L21" i="70" s="1"/>
  <c r="L17" i="70"/>
  <c r="B46" i="23"/>
  <c r="B38" i="53"/>
  <c r="E36" i="53"/>
  <c r="L36" i="53"/>
  <c r="L24" i="50"/>
  <c r="E24" i="50"/>
  <c r="O24" i="50" s="1"/>
  <c r="E24" i="47"/>
  <c r="O24" i="47" s="1"/>
  <c r="L24" i="47"/>
  <c r="E9" i="52"/>
  <c r="O9" i="52" s="1"/>
  <c r="L9" i="52"/>
  <c r="L37" i="49"/>
  <c r="B46" i="49"/>
  <c r="L9" i="43"/>
  <c r="E9" i="43"/>
  <c r="O9" i="43" s="1"/>
  <c r="E37" i="66"/>
  <c r="E37" i="29"/>
  <c r="B39" i="8"/>
  <c r="B41" i="8" s="1"/>
  <c r="AS46" i="39"/>
  <c r="BC37" i="39"/>
  <c r="AS46" i="36"/>
  <c r="BC37" i="36"/>
  <c r="L9" i="67"/>
  <c r="E9" i="67"/>
  <c r="O9" i="67" s="1"/>
  <c r="B39" i="5"/>
  <c r="B41" i="5" s="1"/>
  <c r="B39" i="51"/>
  <c r="L37" i="51"/>
  <c r="L34" i="35"/>
  <c r="B37" i="35"/>
  <c r="L34" i="32"/>
  <c r="B37" i="32"/>
  <c r="AV37" i="37"/>
  <c r="L37" i="48"/>
  <c r="B39" i="48"/>
  <c r="L37" i="46"/>
  <c r="B46" i="46"/>
  <c r="B38" i="64"/>
  <c r="L36" i="64"/>
  <c r="E36" i="64"/>
  <c r="AS39" i="38"/>
  <c r="AS41" i="38" s="1"/>
  <c r="N37" i="50"/>
  <c r="E36" i="44"/>
  <c r="B38" i="44"/>
  <c r="L36" i="44"/>
  <c r="W37" i="39"/>
  <c r="E37" i="49"/>
  <c r="E20" i="67"/>
  <c r="O20" i="67" s="1"/>
  <c r="L20" i="67"/>
  <c r="E8" i="47"/>
  <c r="O8" i="47" s="1"/>
  <c r="L8" i="47"/>
  <c r="E17" i="67"/>
  <c r="B21" i="67"/>
  <c r="L21" i="67" s="1"/>
  <c r="L17" i="67"/>
  <c r="E8" i="43"/>
  <c r="O8" i="43" s="1"/>
  <c r="L8" i="43"/>
  <c r="B37" i="73"/>
  <c r="T39" i="35"/>
  <c r="T41" i="35" s="1"/>
  <c r="O34" i="69"/>
  <c r="E37" i="69"/>
  <c r="O37" i="69" s="1"/>
  <c r="BE40" i="33" l="1"/>
  <c r="AU43" i="33"/>
  <c r="E37" i="40"/>
  <c r="C43" i="43"/>
  <c r="C46" i="43" s="1"/>
  <c r="B39" i="35"/>
  <c r="B41" i="35" s="1"/>
  <c r="E38" i="53"/>
  <c r="O36" i="53"/>
  <c r="B48" i="23"/>
  <c r="B50" i="23" s="1"/>
  <c r="E21" i="70"/>
  <c r="O21" i="70" s="1"/>
  <c r="O17" i="70"/>
  <c r="B41" i="28"/>
  <c r="L39" i="28"/>
  <c r="L8" i="42"/>
  <c r="E8" i="42"/>
  <c r="O8" i="42" s="1"/>
  <c r="B48" i="43"/>
  <c r="L46" i="43"/>
  <c r="E20" i="58"/>
  <c r="O20" i="58" s="1"/>
  <c r="L20" i="58"/>
  <c r="O36" i="70"/>
  <c r="E38" i="70"/>
  <c r="I37" i="34"/>
  <c r="N37" i="34" s="1"/>
  <c r="AF37" i="34"/>
  <c r="B37" i="37"/>
  <c r="W37" i="37"/>
  <c r="B39" i="38"/>
  <c r="B41" i="38" s="1"/>
  <c r="T48" i="39"/>
  <c r="T50" i="39" s="1"/>
  <c r="B46" i="36"/>
  <c r="B41" i="68"/>
  <c r="L39" i="68"/>
  <c r="L26" i="53"/>
  <c r="E26" i="53"/>
  <c r="B30" i="53"/>
  <c r="L30" i="53" s="1"/>
  <c r="E21" i="64"/>
  <c r="O21" i="64" s="1"/>
  <c r="O17" i="64"/>
  <c r="B45" i="64"/>
  <c r="L45" i="64" s="1"/>
  <c r="L38" i="64"/>
  <c r="AS48" i="36"/>
  <c r="BC46" i="36"/>
  <c r="AS48" i="39"/>
  <c r="BC46" i="39"/>
  <c r="L38" i="53"/>
  <c r="B45" i="53"/>
  <c r="L45" i="53" s="1"/>
  <c r="AS48" i="33"/>
  <c r="AS50" i="33" s="1"/>
  <c r="L17" i="53"/>
  <c r="E17" i="53"/>
  <c r="B21" i="53"/>
  <c r="L21" i="53" s="1"/>
  <c r="B48" i="57"/>
  <c r="B50" i="57" s="1"/>
  <c r="E34" i="75"/>
  <c r="B37" i="75"/>
  <c r="B39" i="32"/>
  <c r="B41" i="32" s="1"/>
  <c r="E26" i="50"/>
  <c r="B30" i="50"/>
  <c r="L30" i="50" s="1"/>
  <c r="L26" i="50"/>
  <c r="B48" i="63"/>
  <c r="B50" i="63" s="1"/>
  <c r="B41" i="22"/>
  <c r="L39" i="22"/>
  <c r="E8" i="51"/>
  <c r="O8" i="51" s="1"/>
  <c r="L8" i="51"/>
  <c r="E45" i="58"/>
  <c r="O38" i="58"/>
  <c r="E37" i="39"/>
  <c r="T48" i="36"/>
  <c r="T50" i="36" s="1"/>
  <c r="B39" i="73"/>
  <c r="B41" i="73" s="1"/>
  <c r="E36" i="47"/>
  <c r="B38" i="47"/>
  <c r="L36" i="47"/>
  <c r="B45" i="44"/>
  <c r="L45" i="44" s="1"/>
  <c r="L38" i="44"/>
  <c r="B41" i="51"/>
  <c r="L39" i="51"/>
  <c r="E20" i="47"/>
  <c r="O20" i="47" s="1"/>
  <c r="L20" i="47"/>
  <c r="B48" i="52"/>
  <c r="L46" i="52"/>
  <c r="B48" i="26"/>
  <c r="B50" i="26" s="1"/>
  <c r="B41" i="42"/>
  <c r="L39" i="42"/>
  <c r="B46" i="39"/>
  <c r="E38" i="44"/>
  <c r="O36" i="44"/>
  <c r="B48" i="46"/>
  <c r="L46" i="46"/>
  <c r="B48" i="49"/>
  <c r="L46" i="49"/>
  <c r="E21" i="58"/>
  <c r="O21" i="58" s="1"/>
  <c r="O17" i="58"/>
  <c r="E36" i="50"/>
  <c r="B38" i="50"/>
  <c r="L36" i="50"/>
  <c r="E37" i="33"/>
  <c r="AV8" i="39"/>
  <c r="E37" i="3"/>
  <c r="O37" i="3" s="1"/>
  <c r="L37" i="3"/>
  <c r="E8" i="45"/>
  <c r="O8" i="45" s="1"/>
  <c r="L8" i="45"/>
  <c r="L8" i="48"/>
  <c r="E8" i="48"/>
  <c r="O8" i="48" s="1"/>
  <c r="B41" i="65"/>
  <c r="L39" i="65"/>
  <c r="E26" i="47"/>
  <c r="B30" i="47"/>
  <c r="L30" i="47" s="1"/>
  <c r="L26" i="47"/>
  <c r="B30" i="44"/>
  <c r="L30" i="44" s="1"/>
  <c r="L26" i="44"/>
  <c r="E26" i="44"/>
  <c r="B46" i="33"/>
  <c r="L39" i="59"/>
  <c r="B41" i="59"/>
  <c r="B48" i="29"/>
  <c r="L46" i="29"/>
  <c r="AV37" i="40"/>
  <c r="B41" i="45"/>
  <c r="L39" i="45"/>
  <c r="B48" i="9"/>
  <c r="B50" i="9" s="1"/>
  <c r="B45" i="61"/>
  <c r="L45" i="61" s="1"/>
  <c r="L38" i="61"/>
  <c r="E21" i="61"/>
  <c r="O21" i="61" s="1"/>
  <c r="O17" i="61"/>
  <c r="E21" i="67"/>
  <c r="O21" i="67" s="1"/>
  <c r="O17" i="67"/>
  <c r="H37" i="34"/>
  <c r="M37" i="34" s="1"/>
  <c r="AE37" i="34"/>
  <c r="B8" i="39"/>
  <c r="W8" i="39"/>
  <c r="L38" i="70"/>
  <c r="B45" i="70"/>
  <c r="L45" i="70" s="1"/>
  <c r="B48" i="6"/>
  <c r="B50" i="6" s="1"/>
  <c r="B41" i="25"/>
  <c r="L39" i="25"/>
  <c r="T48" i="33"/>
  <c r="AD46" i="33"/>
  <c r="O36" i="61"/>
  <c r="E38" i="61"/>
  <c r="B48" i="60"/>
  <c r="B50" i="60" s="1"/>
  <c r="L46" i="69"/>
  <c r="B48" i="69"/>
  <c r="U43" i="33"/>
  <c r="U46" i="33" s="1"/>
  <c r="O36" i="64"/>
  <c r="E38" i="64"/>
  <c r="B41" i="48"/>
  <c r="L39" i="48"/>
  <c r="E20" i="53"/>
  <c r="O20" i="53" s="1"/>
  <c r="L20" i="53"/>
  <c r="L17" i="50"/>
  <c r="B21" i="50"/>
  <c r="L21" i="50" s="1"/>
  <c r="E17" i="50"/>
  <c r="O38" i="67"/>
  <c r="E45" i="67"/>
  <c r="B48" i="66"/>
  <c r="L46" i="66"/>
  <c r="B48" i="2"/>
  <c r="B50" i="2" s="1"/>
  <c r="B21" i="47"/>
  <c r="L21" i="47" s="1"/>
  <c r="E17" i="47"/>
  <c r="L17" i="47"/>
  <c r="B21" i="44"/>
  <c r="L21" i="44" s="1"/>
  <c r="L17" i="44"/>
  <c r="E17" i="44"/>
  <c r="E37" i="36"/>
  <c r="AS41" i="35"/>
  <c r="BC39" i="35"/>
  <c r="D43" i="52" l="1"/>
  <c r="H37" i="76"/>
  <c r="M37" i="76" s="1"/>
  <c r="G59" i="39"/>
  <c r="E9" i="45"/>
  <c r="O9" i="45" s="1"/>
  <c r="L9" i="45"/>
  <c r="B48" i="33"/>
  <c r="B50" i="33" s="1"/>
  <c r="L18" i="61"/>
  <c r="E18" i="61"/>
  <c r="O18" i="61" s="1"/>
  <c r="B62" i="61"/>
  <c r="D34" i="59"/>
  <c r="D37" i="59" s="1"/>
  <c r="B9" i="33"/>
  <c r="W9" i="33"/>
  <c r="E30" i="50"/>
  <c r="O30" i="50" s="1"/>
  <c r="O26" i="50"/>
  <c r="B46" i="75"/>
  <c r="C34" i="59"/>
  <c r="E31" i="59"/>
  <c r="O38" i="53"/>
  <c r="L9" i="51"/>
  <c r="E9" i="51"/>
  <c r="O9" i="51" s="1"/>
  <c r="L48" i="66"/>
  <c r="B50" i="66"/>
  <c r="L50" i="66" s="1"/>
  <c r="AN28" i="71"/>
  <c r="AO28" i="71" s="1"/>
  <c r="O45" i="67"/>
  <c r="D34" i="65"/>
  <c r="D43" i="49"/>
  <c r="D46" i="49" s="1"/>
  <c r="L41" i="45"/>
  <c r="L19" i="61"/>
  <c r="E19" i="61"/>
  <c r="O19" i="61" s="1"/>
  <c r="B45" i="50"/>
  <c r="L45" i="50" s="1"/>
  <c r="L38" i="50"/>
  <c r="B45" i="47"/>
  <c r="L45" i="47" s="1"/>
  <c r="L38" i="47"/>
  <c r="AV9" i="33"/>
  <c r="AV9" i="36"/>
  <c r="E37" i="75"/>
  <c r="AS50" i="36"/>
  <c r="BC50" i="36" s="1"/>
  <c r="BC48" i="36"/>
  <c r="E36" i="7"/>
  <c r="B38" i="7"/>
  <c r="L36" i="7"/>
  <c r="B48" i="36"/>
  <c r="B50" i="36" s="1"/>
  <c r="E20" i="44"/>
  <c r="O20" i="44" s="1"/>
  <c r="L20" i="44"/>
  <c r="L20" i="10"/>
  <c r="E20" i="10"/>
  <c r="O20" i="10" s="1"/>
  <c r="B62" i="70"/>
  <c r="E18" i="70"/>
  <c r="O18" i="70" s="1"/>
  <c r="L18" i="70"/>
  <c r="C48" i="43"/>
  <c r="L29" i="53"/>
  <c r="E29" i="53"/>
  <c r="O29" i="53" s="1"/>
  <c r="E36" i="10"/>
  <c r="B38" i="10"/>
  <c r="L36" i="10"/>
  <c r="L17" i="46"/>
  <c r="E17" i="46"/>
  <c r="O17" i="46" s="1"/>
  <c r="AV9" i="39"/>
  <c r="L41" i="25"/>
  <c r="L19" i="58"/>
  <c r="E19" i="58"/>
  <c r="O19" i="58" s="1"/>
  <c r="B62" i="67"/>
  <c r="L18" i="67"/>
  <c r="E18" i="67"/>
  <c r="O18" i="67" s="1"/>
  <c r="E38" i="50"/>
  <c r="O38" i="44"/>
  <c r="L17" i="52"/>
  <c r="E17" i="52"/>
  <c r="O17" i="52" s="1"/>
  <c r="E38" i="47"/>
  <c r="O36" i="47"/>
  <c r="E20" i="50"/>
  <c r="O20" i="50" s="1"/>
  <c r="L20" i="50"/>
  <c r="D34" i="56"/>
  <c r="E19" i="70"/>
  <c r="O19" i="70" s="1"/>
  <c r="L19" i="70"/>
  <c r="I37" i="76"/>
  <c r="N37" i="76" s="1"/>
  <c r="E17" i="10"/>
  <c r="B21" i="10"/>
  <c r="L21" i="10" s="1"/>
  <c r="L17" i="10"/>
  <c r="B50" i="69"/>
  <c r="L50" i="69" s="1"/>
  <c r="L48" i="69"/>
  <c r="E45" i="61"/>
  <c r="O45" i="61" s="1"/>
  <c r="O38" i="61"/>
  <c r="AD48" i="33"/>
  <c r="T50" i="33"/>
  <c r="AD50" i="33" s="1"/>
  <c r="E8" i="39"/>
  <c r="B50" i="29"/>
  <c r="L50" i="29" s="1"/>
  <c r="L48" i="29"/>
  <c r="L41" i="65"/>
  <c r="L19" i="67"/>
  <c r="E19" i="67"/>
  <c r="O19" i="67" s="1"/>
  <c r="B50" i="46"/>
  <c r="L50" i="46" s="1"/>
  <c r="L48" i="46"/>
  <c r="B48" i="39"/>
  <c r="B50" i="39" s="1"/>
  <c r="B24" i="40"/>
  <c r="C43" i="52"/>
  <c r="C46" i="52" s="1"/>
  <c r="AV8" i="36"/>
  <c r="C34" i="65"/>
  <c r="E31" i="65"/>
  <c r="O45" i="58"/>
  <c r="B8" i="36"/>
  <c r="W8" i="36"/>
  <c r="L9" i="48"/>
  <c r="E9" i="48"/>
  <c r="O9" i="48" s="1"/>
  <c r="E21" i="50"/>
  <c r="O21" i="50" s="1"/>
  <c r="O17" i="50"/>
  <c r="U48" i="33"/>
  <c r="E30" i="47"/>
  <c r="O30" i="47" s="1"/>
  <c r="O26" i="47"/>
  <c r="B50" i="49"/>
  <c r="L50" i="49" s="1"/>
  <c r="L48" i="49"/>
  <c r="B8" i="33"/>
  <c r="W8" i="33"/>
  <c r="L48" i="52"/>
  <c r="B50" i="52"/>
  <c r="L50" i="52" s="1"/>
  <c r="W24" i="40"/>
  <c r="E29" i="44"/>
  <c r="O29" i="44" s="1"/>
  <c r="L29" i="44"/>
  <c r="L41" i="22"/>
  <c r="B24" i="37"/>
  <c r="L20" i="7"/>
  <c r="E20" i="7"/>
  <c r="O20" i="7" s="1"/>
  <c r="L18" i="64"/>
  <c r="E18" i="64"/>
  <c r="O18" i="64" s="1"/>
  <c r="B62" i="64"/>
  <c r="W24" i="34"/>
  <c r="B24" i="34"/>
  <c r="BE43" i="33"/>
  <c r="AU46" i="33"/>
  <c r="L41" i="48"/>
  <c r="O26" i="44"/>
  <c r="E30" i="44"/>
  <c r="O30" i="44" s="1"/>
  <c r="W9" i="39"/>
  <c r="B9" i="39"/>
  <c r="D34" i="68"/>
  <c r="N31" i="68"/>
  <c r="L41" i="42"/>
  <c r="G59" i="36"/>
  <c r="B37" i="34"/>
  <c r="W37" i="34"/>
  <c r="E29" i="47"/>
  <c r="O29" i="47" s="1"/>
  <c r="L29" i="47"/>
  <c r="L19" i="64"/>
  <c r="E19" i="64"/>
  <c r="O19" i="64" s="1"/>
  <c r="C34" i="56"/>
  <c r="C37" i="56" s="1"/>
  <c r="E31" i="56"/>
  <c r="E21" i="53"/>
  <c r="O21" i="53" s="1"/>
  <c r="O17" i="53"/>
  <c r="AS50" i="39"/>
  <c r="BC50" i="39" s="1"/>
  <c r="BC48" i="39"/>
  <c r="E17" i="7"/>
  <c r="B21" i="7"/>
  <c r="L21" i="7" s="1"/>
  <c r="L17" i="7"/>
  <c r="BC41" i="35"/>
  <c r="E21" i="44"/>
  <c r="O21" i="44" s="1"/>
  <c r="O17" i="44"/>
  <c r="E45" i="64"/>
  <c r="O45" i="64" s="1"/>
  <c r="O38" i="64"/>
  <c r="AV8" i="33"/>
  <c r="AV24" i="34"/>
  <c r="BF24" i="34" s="1"/>
  <c r="BC24" i="34"/>
  <c r="B9" i="36"/>
  <c r="W9" i="36"/>
  <c r="L41" i="51"/>
  <c r="E37" i="37"/>
  <c r="O38" i="70"/>
  <c r="E45" i="70"/>
  <c r="O45" i="70" s="1"/>
  <c r="E21" i="47"/>
  <c r="O21" i="47" s="1"/>
  <c r="O17" i="47"/>
  <c r="L41" i="59"/>
  <c r="E29" i="50"/>
  <c r="O29" i="50" s="1"/>
  <c r="L29" i="50"/>
  <c r="D34" i="62"/>
  <c r="N31" i="62"/>
  <c r="E9" i="42"/>
  <c r="O9" i="42" s="1"/>
  <c r="L9" i="42"/>
  <c r="W24" i="37"/>
  <c r="O26" i="53"/>
  <c r="E30" i="53"/>
  <c r="O30" i="53" s="1"/>
  <c r="L41" i="68"/>
  <c r="B50" i="43"/>
  <c r="L50" i="43" s="1"/>
  <c r="L48" i="43"/>
  <c r="L41" i="28"/>
  <c r="E40" i="52" l="1"/>
  <c r="E43" i="52" s="1"/>
  <c r="N40" i="52"/>
  <c r="E24" i="37"/>
  <c r="AV36" i="34"/>
  <c r="AS38" i="34"/>
  <c r="E27" i="44"/>
  <c r="O27" i="44" s="1"/>
  <c r="L27" i="44"/>
  <c r="B63" i="44"/>
  <c r="E34" i="56"/>
  <c r="E8" i="69"/>
  <c r="O8" i="69" s="1"/>
  <c r="L8" i="69"/>
  <c r="O38" i="47"/>
  <c r="E18" i="47"/>
  <c r="O18" i="47" s="1"/>
  <c r="L18" i="47"/>
  <c r="B62" i="47"/>
  <c r="C50" i="43"/>
  <c r="D43" i="43"/>
  <c r="N40" i="43"/>
  <c r="E40" i="43"/>
  <c r="N43" i="52"/>
  <c r="D46" i="52"/>
  <c r="E46" i="52" s="1"/>
  <c r="B25" i="34"/>
  <c r="W25" i="34"/>
  <c r="E18" i="53"/>
  <c r="O18" i="53" s="1"/>
  <c r="L18" i="53"/>
  <c r="B62" i="53"/>
  <c r="AF40" i="36"/>
  <c r="V43" i="36"/>
  <c r="D40" i="36"/>
  <c r="E24" i="34"/>
  <c r="L19" i="50"/>
  <c r="E19" i="50"/>
  <c r="O19" i="50" s="1"/>
  <c r="E36" i="60"/>
  <c r="O36" i="60" s="1"/>
  <c r="L36" i="60"/>
  <c r="L9" i="69"/>
  <c r="E9" i="69"/>
  <c r="O9" i="69" s="1"/>
  <c r="V43" i="33"/>
  <c r="V46" i="33" s="1"/>
  <c r="D40" i="33"/>
  <c r="W40" i="33"/>
  <c r="L36" i="66"/>
  <c r="E36" i="66"/>
  <c r="O36" i="66" s="1"/>
  <c r="E19" i="47"/>
  <c r="O19" i="47" s="1"/>
  <c r="L19" i="47"/>
  <c r="E8" i="29"/>
  <c r="D48" i="49"/>
  <c r="W25" i="37"/>
  <c r="B25" i="37"/>
  <c r="G59" i="33"/>
  <c r="E36" i="69"/>
  <c r="O36" i="69" s="1"/>
  <c r="L36" i="69"/>
  <c r="C43" i="49"/>
  <c r="C46" i="49" s="1"/>
  <c r="E46" i="49" s="1"/>
  <c r="E19" i="53"/>
  <c r="O19" i="53" s="1"/>
  <c r="L19" i="53"/>
  <c r="AT43" i="33"/>
  <c r="AT46" i="33" s="1"/>
  <c r="AV40" i="33"/>
  <c r="C40" i="33"/>
  <c r="E9" i="63"/>
  <c r="O9" i="63" s="1"/>
  <c r="L9" i="63"/>
  <c r="C39" i="56"/>
  <c r="C41" i="56" s="1"/>
  <c r="C48" i="52"/>
  <c r="L28" i="50"/>
  <c r="E28" i="50"/>
  <c r="O28" i="50" s="1"/>
  <c r="E40" i="49"/>
  <c r="E8" i="57"/>
  <c r="L18" i="58"/>
  <c r="E18" i="58"/>
  <c r="O18" i="58" s="1"/>
  <c r="B62" i="58"/>
  <c r="N34" i="68"/>
  <c r="D37" i="68"/>
  <c r="E24" i="40"/>
  <c r="BC25" i="37"/>
  <c r="AV25" i="37"/>
  <c r="BF25" i="37" s="1"/>
  <c r="AV8" i="34"/>
  <c r="AA28" i="71"/>
  <c r="B45" i="10"/>
  <c r="L45" i="10" s="1"/>
  <c r="L38" i="10"/>
  <c r="E8" i="60"/>
  <c r="O8" i="60" s="1"/>
  <c r="L8" i="60"/>
  <c r="D37" i="65"/>
  <c r="U43" i="36"/>
  <c r="U46" i="36" s="1"/>
  <c r="C40" i="36"/>
  <c r="W40" i="36"/>
  <c r="E28" i="44"/>
  <c r="O28" i="44" s="1"/>
  <c r="L28" i="44"/>
  <c r="E9" i="36"/>
  <c r="E37" i="34"/>
  <c r="E8" i="36"/>
  <c r="E34" i="65"/>
  <c r="AT43" i="36"/>
  <c r="AT46" i="36" s="1"/>
  <c r="AV40" i="36"/>
  <c r="L17" i="49"/>
  <c r="E17" i="49"/>
  <c r="O17" i="49" s="1"/>
  <c r="E38" i="10"/>
  <c r="O36" i="10"/>
  <c r="E9" i="33"/>
  <c r="C40" i="39"/>
  <c r="U43" i="39"/>
  <c r="U46" i="39" s="1"/>
  <c r="W40" i="39"/>
  <c r="N34" i="62"/>
  <c r="D37" i="62"/>
  <c r="L36" i="63"/>
  <c r="E36" i="63"/>
  <c r="O36" i="63" s="1"/>
  <c r="AU43" i="39"/>
  <c r="BE40" i="39"/>
  <c r="L36" i="3"/>
  <c r="B38" i="3"/>
  <c r="E36" i="3"/>
  <c r="AU43" i="36"/>
  <c r="BE40" i="36"/>
  <c r="L27" i="53"/>
  <c r="E27" i="53"/>
  <c r="O27" i="53" s="1"/>
  <c r="B63" i="53"/>
  <c r="U50" i="33"/>
  <c r="E17" i="43"/>
  <c r="O17" i="43" s="1"/>
  <c r="L17" i="43"/>
  <c r="L38" i="7"/>
  <c r="B45" i="7"/>
  <c r="L45" i="7" s="1"/>
  <c r="L28" i="47"/>
  <c r="E28" i="47"/>
  <c r="O28" i="47" s="1"/>
  <c r="AT43" i="39"/>
  <c r="AT46" i="39" s="1"/>
  <c r="AV40" i="39"/>
  <c r="E34" i="59"/>
  <c r="B48" i="75"/>
  <c r="B50" i="75" s="1"/>
  <c r="AV25" i="34"/>
  <c r="BF25" i="34" s="1"/>
  <c r="BC25" i="34"/>
  <c r="BC24" i="37"/>
  <c r="AV24" i="37"/>
  <c r="BF24" i="37" s="1"/>
  <c r="E17" i="3"/>
  <c r="B21" i="3"/>
  <c r="L21" i="3" s="1"/>
  <c r="L17" i="3"/>
  <c r="E8" i="33"/>
  <c r="C37" i="65"/>
  <c r="O36" i="7"/>
  <c r="E38" i="7"/>
  <c r="E9" i="60"/>
  <c r="O9" i="60" s="1"/>
  <c r="L9" i="60"/>
  <c r="D39" i="59"/>
  <c r="D41" i="59" s="1"/>
  <c r="E8" i="63"/>
  <c r="O8" i="63" s="1"/>
  <c r="L8" i="63"/>
  <c r="D43" i="46"/>
  <c r="N40" i="46"/>
  <c r="E21" i="7"/>
  <c r="O21" i="7" s="1"/>
  <c r="O17" i="7"/>
  <c r="E9" i="39"/>
  <c r="E19" i="44"/>
  <c r="O19" i="44" s="1"/>
  <c r="L19" i="44"/>
  <c r="BE46" i="33"/>
  <c r="AU48" i="33"/>
  <c r="E28" i="53"/>
  <c r="O28" i="53" s="1"/>
  <c r="L28" i="53"/>
  <c r="AS38" i="37"/>
  <c r="AV36" i="37"/>
  <c r="D40" i="39"/>
  <c r="V43" i="39"/>
  <c r="AF40" i="39"/>
  <c r="W25" i="40"/>
  <c r="B25" i="40"/>
  <c r="AV24" i="40"/>
  <c r="E21" i="10"/>
  <c r="O21" i="10" s="1"/>
  <c r="O17" i="10"/>
  <c r="D37" i="56"/>
  <c r="E8" i="66"/>
  <c r="E9" i="66"/>
  <c r="C43" i="46"/>
  <c r="M40" i="46"/>
  <c r="E40" i="46"/>
  <c r="E9" i="57"/>
  <c r="C37" i="59"/>
  <c r="AV25" i="40"/>
  <c r="M31" i="62" l="1"/>
  <c r="C34" i="62"/>
  <c r="E31" i="62"/>
  <c r="C34" i="68"/>
  <c r="M31" i="68"/>
  <c r="E31" i="68"/>
  <c r="E48" i="49"/>
  <c r="E50" i="49" s="1"/>
  <c r="C41" i="40"/>
  <c r="E19" i="10"/>
  <c r="O19" i="10" s="1"/>
  <c r="L19" i="10"/>
  <c r="E25" i="40"/>
  <c r="D43" i="39"/>
  <c r="N40" i="39"/>
  <c r="D42" i="59"/>
  <c r="L24" i="24"/>
  <c r="E24" i="24"/>
  <c r="O24" i="24" s="1"/>
  <c r="L27" i="50"/>
  <c r="E27" i="50"/>
  <c r="O27" i="50" s="1"/>
  <c r="B63" i="50"/>
  <c r="B36" i="34"/>
  <c r="W36" i="34"/>
  <c r="T38" i="34"/>
  <c r="E24" i="64"/>
  <c r="AV9" i="34"/>
  <c r="E24" i="27"/>
  <c r="L36" i="57"/>
  <c r="E36" i="57"/>
  <c r="O36" i="57" s="1"/>
  <c r="AS21" i="34"/>
  <c r="AV17" i="34"/>
  <c r="C43" i="36"/>
  <c r="C46" i="36" s="1"/>
  <c r="E40" i="36"/>
  <c r="AV8" i="37"/>
  <c r="BF8" i="37" s="1"/>
  <c r="BC8" i="37"/>
  <c r="AV20" i="37"/>
  <c r="L25" i="30"/>
  <c r="E25" i="30"/>
  <c r="O25" i="30" s="1"/>
  <c r="D50" i="49"/>
  <c r="C34" i="25"/>
  <c r="C37" i="25" s="1"/>
  <c r="E31" i="25"/>
  <c r="C34" i="28"/>
  <c r="C37" i="28" s="1"/>
  <c r="E31" i="28"/>
  <c r="AV9" i="37"/>
  <c r="BF9" i="37" s="1"/>
  <c r="BC9" i="37"/>
  <c r="E8" i="27"/>
  <c r="AV26" i="40"/>
  <c r="AV30" i="40" s="1"/>
  <c r="AS30" i="40"/>
  <c r="C43" i="29"/>
  <c r="C46" i="29" s="1"/>
  <c r="E40" i="29"/>
  <c r="D34" i="22"/>
  <c r="L18" i="44"/>
  <c r="E18" i="44"/>
  <c r="O18" i="44" s="1"/>
  <c r="B62" i="44"/>
  <c r="U48" i="39"/>
  <c r="E9" i="29"/>
  <c r="AV43" i="36"/>
  <c r="E8" i="30"/>
  <c r="U48" i="36"/>
  <c r="W20" i="40"/>
  <c r="B20" i="40"/>
  <c r="B9" i="37"/>
  <c r="W9" i="37"/>
  <c r="B62" i="7"/>
  <c r="L18" i="7"/>
  <c r="E18" i="7"/>
  <c r="O18" i="7" s="1"/>
  <c r="C42" i="56"/>
  <c r="C43" i="33"/>
  <c r="C46" i="33" s="1"/>
  <c r="E40" i="33"/>
  <c r="B17" i="34"/>
  <c r="W17" i="34"/>
  <c r="T21" i="34"/>
  <c r="W43" i="33"/>
  <c r="B8" i="40"/>
  <c r="AV8" i="40"/>
  <c r="E43" i="43"/>
  <c r="B26" i="40"/>
  <c r="W26" i="40"/>
  <c r="W30" i="40" s="1"/>
  <c r="T30" i="40"/>
  <c r="AS45" i="34"/>
  <c r="E43" i="46"/>
  <c r="O43" i="46" s="1"/>
  <c r="O40" i="46"/>
  <c r="AV9" i="40"/>
  <c r="D43" i="26"/>
  <c r="N40" i="26"/>
  <c r="C43" i="39"/>
  <c r="C46" i="39" s="1"/>
  <c r="E40" i="39"/>
  <c r="D39" i="68"/>
  <c r="N37" i="68"/>
  <c r="L19" i="7"/>
  <c r="E19" i="7"/>
  <c r="O19" i="7" s="1"/>
  <c r="L25" i="24"/>
  <c r="E25" i="24"/>
  <c r="O25" i="24" s="1"/>
  <c r="B17" i="37"/>
  <c r="W17" i="37"/>
  <c r="T21" i="37"/>
  <c r="AV43" i="33"/>
  <c r="E17" i="57"/>
  <c r="E17" i="60"/>
  <c r="D43" i="29"/>
  <c r="N40" i="29"/>
  <c r="E9" i="23"/>
  <c r="AV38" i="34"/>
  <c r="D39" i="56"/>
  <c r="D41" i="56" s="1"/>
  <c r="AV17" i="40"/>
  <c r="AS21" i="40"/>
  <c r="AV20" i="34"/>
  <c r="E38" i="3"/>
  <c r="O36" i="3"/>
  <c r="AT48" i="36"/>
  <c r="D39" i="65"/>
  <c r="D41" i="65" s="1"/>
  <c r="E27" i="47"/>
  <c r="O27" i="47" s="1"/>
  <c r="L27" i="47"/>
  <c r="B63" i="47"/>
  <c r="C43" i="26"/>
  <c r="M40" i="26"/>
  <c r="E40" i="26"/>
  <c r="L24" i="58"/>
  <c r="E24" i="58"/>
  <c r="O24" i="58" s="1"/>
  <c r="D43" i="33"/>
  <c r="D46" i="33" s="1"/>
  <c r="E9" i="26"/>
  <c r="O9" i="26" s="1"/>
  <c r="L9" i="26"/>
  <c r="U43" i="40"/>
  <c r="BC26" i="34"/>
  <c r="AS30" i="34"/>
  <c r="BC30" i="34" s="1"/>
  <c r="AV26" i="34"/>
  <c r="N43" i="43"/>
  <c r="D46" i="43"/>
  <c r="B8" i="37"/>
  <c r="W8" i="37"/>
  <c r="E9" i="30"/>
  <c r="C39" i="59"/>
  <c r="C41" i="59" s="1"/>
  <c r="E37" i="59"/>
  <c r="M43" i="46"/>
  <c r="C46" i="46"/>
  <c r="AV38" i="37"/>
  <c r="AU50" i="33"/>
  <c r="BE48" i="33"/>
  <c r="E8" i="26"/>
  <c r="O8" i="26" s="1"/>
  <c r="L8" i="26"/>
  <c r="E20" i="3"/>
  <c r="O20" i="3" s="1"/>
  <c r="L20" i="3"/>
  <c r="B36" i="37"/>
  <c r="T38" i="37"/>
  <c r="W36" i="37"/>
  <c r="B45" i="3"/>
  <c r="L45" i="3" s="1"/>
  <c r="L38" i="3"/>
  <c r="C43" i="23"/>
  <c r="C46" i="23" s="1"/>
  <c r="E40" i="23"/>
  <c r="W8" i="40"/>
  <c r="W8" i="34"/>
  <c r="B8" i="34"/>
  <c r="T62" i="40"/>
  <c r="E48" i="52"/>
  <c r="E50" i="52" s="1"/>
  <c r="AK28" i="54" s="1"/>
  <c r="AT48" i="33"/>
  <c r="AV46" i="33"/>
  <c r="V48" i="33"/>
  <c r="W46" i="33"/>
  <c r="D34" i="28"/>
  <c r="D34" i="25"/>
  <c r="AS38" i="40"/>
  <c r="AV36" i="40"/>
  <c r="E17" i="66"/>
  <c r="W9" i="40"/>
  <c r="B9" i="40"/>
  <c r="AS21" i="37"/>
  <c r="AV17" i="37"/>
  <c r="W19" i="40"/>
  <c r="AV20" i="40"/>
  <c r="AS45" i="37"/>
  <c r="N43" i="46"/>
  <c r="D46" i="46"/>
  <c r="E21" i="3"/>
  <c r="O21" i="3" s="1"/>
  <c r="O17" i="3"/>
  <c r="B36" i="40"/>
  <c r="W36" i="40"/>
  <c r="T38" i="40"/>
  <c r="AV43" i="39"/>
  <c r="L24" i="30"/>
  <c r="E24" i="30"/>
  <c r="O24" i="30" s="1"/>
  <c r="B9" i="34"/>
  <c r="W9" i="34"/>
  <c r="E43" i="49"/>
  <c r="G59" i="75"/>
  <c r="E25" i="37"/>
  <c r="D43" i="23"/>
  <c r="N40" i="23"/>
  <c r="E17" i="63"/>
  <c r="BE43" i="36"/>
  <c r="AU46" i="36"/>
  <c r="AV46" i="36" s="1"/>
  <c r="BE43" i="39"/>
  <c r="AU46" i="39"/>
  <c r="AV46" i="39" s="1"/>
  <c r="C34" i="22"/>
  <c r="C37" i="22" s="1"/>
  <c r="E31" i="22"/>
  <c r="D39" i="62"/>
  <c r="N37" i="62"/>
  <c r="O38" i="10"/>
  <c r="AS62" i="34"/>
  <c r="W43" i="36"/>
  <c r="AV17" i="39"/>
  <c r="B20" i="37"/>
  <c r="W20" i="37"/>
  <c r="B17" i="40"/>
  <c r="T21" i="40"/>
  <c r="W17" i="40"/>
  <c r="C50" i="52"/>
  <c r="C48" i="49"/>
  <c r="E8" i="23"/>
  <c r="D43" i="36"/>
  <c r="N40" i="36"/>
  <c r="D48" i="52"/>
  <c r="C51" i="43"/>
  <c r="B62" i="10"/>
  <c r="L18" i="10"/>
  <c r="E18" i="10"/>
  <c r="O18" i="10" s="1"/>
  <c r="AF43" i="39"/>
  <c r="V46" i="39"/>
  <c r="B26" i="34"/>
  <c r="W26" i="34"/>
  <c r="W30" i="34" s="1"/>
  <c r="T30" i="34"/>
  <c r="E17" i="69"/>
  <c r="O17" i="69" s="1"/>
  <c r="L17" i="69"/>
  <c r="O38" i="7"/>
  <c r="C39" i="65"/>
  <c r="C41" i="65" s="1"/>
  <c r="E37" i="65"/>
  <c r="E18" i="50"/>
  <c r="O18" i="50" s="1"/>
  <c r="L18" i="50"/>
  <c r="B62" i="50"/>
  <c r="AT48" i="39"/>
  <c r="U51" i="33"/>
  <c r="W43" i="39"/>
  <c r="B26" i="37"/>
  <c r="T30" i="37"/>
  <c r="W26" i="37"/>
  <c r="W30" i="37" s="1"/>
  <c r="AB28" i="71"/>
  <c r="L28" i="71"/>
  <c r="AS30" i="37"/>
  <c r="BC30" i="37" s="1"/>
  <c r="BC26" i="37"/>
  <c r="AV26" i="37"/>
  <c r="AV19" i="34"/>
  <c r="E37" i="56"/>
  <c r="E25" i="27"/>
  <c r="AF43" i="36"/>
  <c r="V46" i="36"/>
  <c r="E25" i="34"/>
  <c r="O31" i="68" l="1"/>
  <c r="E34" i="68"/>
  <c r="O34" i="68" s="1"/>
  <c r="E34" i="62"/>
  <c r="O34" i="62" s="1"/>
  <c r="O31" i="62"/>
  <c r="M34" i="62"/>
  <c r="C37" i="62"/>
  <c r="M34" i="68"/>
  <c r="C37" i="68"/>
  <c r="D43" i="24"/>
  <c r="D45" i="24" s="1"/>
  <c r="D43" i="27"/>
  <c r="D43" i="30"/>
  <c r="D45" i="30" s="1"/>
  <c r="E8" i="9"/>
  <c r="E8" i="6"/>
  <c r="W17" i="36"/>
  <c r="B17" i="36"/>
  <c r="AV48" i="36"/>
  <c r="AV50" i="36" s="1"/>
  <c r="V48" i="36"/>
  <c r="AF46" i="36"/>
  <c r="E26" i="27"/>
  <c r="E30" i="27" s="1"/>
  <c r="B30" i="27"/>
  <c r="C39" i="22"/>
  <c r="C41" i="22" s="1"/>
  <c r="D41" i="34"/>
  <c r="W20" i="34"/>
  <c r="B20" i="34"/>
  <c r="E25" i="70"/>
  <c r="O25" i="70" s="1"/>
  <c r="L25" i="70"/>
  <c r="C43" i="50"/>
  <c r="E41" i="50"/>
  <c r="E8" i="34"/>
  <c r="L24" i="67"/>
  <c r="E24" i="67"/>
  <c r="O24" i="67" s="1"/>
  <c r="AV17" i="33"/>
  <c r="E9" i="9"/>
  <c r="E39" i="59"/>
  <c r="AV30" i="34"/>
  <c r="BF30" i="34" s="1"/>
  <c r="BF26" i="34"/>
  <c r="C34" i="45"/>
  <c r="M31" i="45"/>
  <c r="E31" i="45"/>
  <c r="AV28" i="40"/>
  <c r="W38" i="34"/>
  <c r="D43" i="50"/>
  <c r="E9" i="27"/>
  <c r="C41" i="37"/>
  <c r="U43" i="37"/>
  <c r="D34" i="1"/>
  <c r="D37" i="1" s="1"/>
  <c r="AT50" i="39"/>
  <c r="V48" i="39"/>
  <c r="N43" i="36"/>
  <c r="D46" i="36"/>
  <c r="E46" i="36" s="1"/>
  <c r="AU48" i="39"/>
  <c r="BE46" i="39"/>
  <c r="E8" i="37"/>
  <c r="D48" i="43"/>
  <c r="E46" i="43"/>
  <c r="C43" i="40"/>
  <c r="AV17" i="36"/>
  <c r="L25" i="67"/>
  <c r="E25" i="67"/>
  <c r="O25" i="67" s="1"/>
  <c r="E43" i="26"/>
  <c r="O43" i="26" s="1"/>
  <c r="O40" i="26"/>
  <c r="L24" i="61"/>
  <c r="E24" i="61"/>
  <c r="O24" i="61" s="1"/>
  <c r="B29" i="34"/>
  <c r="W29" i="34"/>
  <c r="N43" i="29"/>
  <c r="D46" i="29"/>
  <c r="E46" i="29" s="1"/>
  <c r="C43" i="47"/>
  <c r="M41" i="47"/>
  <c r="E41" i="47"/>
  <c r="W41" i="40"/>
  <c r="V43" i="40"/>
  <c r="D41" i="40"/>
  <c r="E41" i="40" s="1"/>
  <c r="E43" i="39"/>
  <c r="E9" i="24"/>
  <c r="AV8" i="38"/>
  <c r="B17" i="39"/>
  <c r="W17" i="39"/>
  <c r="E8" i="40"/>
  <c r="U50" i="39"/>
  <c r="C39" i="28"/>
  <c r="C41" i="28" s="1"/>
  <c r="AV21" i="34"/>
  <c r="E36" i="34"/>
  <c r="B38" i="34"/>
  <c r="N43" i="39"/>
  <c r="D46" i="39"/>
  <c r="E46" i="39" s="1"/>
  <c r="D34" i="42"/>
  <c r="N31" i="42"/>
  <c r="U64" i="33"/>
  <c r="D48" i="46"/>
  <c r="AV38" i="40"/>
  <c r="E26" i="24"/>
  <c r="B30" i="24"/>
  <c r="L30" i="24" s="1"/>
  <c r="L26" i="24"/>
  <c r="D37" i="28"/>
  <c r="E37" i="28" s="1"/>
  <c r="AD18" i="40"/>
  <c r="W18" i="40"/>
  <c r="AG18" i="40" s="1"/>
  <c r="C34" i="42"/>
  <c r="E31" i="42"/>
  <c r="W38" i="37"/>
  <c r="C42" i="59"/>
  <c r="E41" i="59"/>
  <c r="U45" i="40"/>
  <c r="AT50" i="36"/>
  <c r="AV21" i="40"/>
  <c r="BC29" i="34"/>
  <c r="AV29" i="34"/>
  <c r="BF29" i="34" s="1"/>
  <c r="C34" i="8"/>
  <c r="C37" i="8" s="1"/>
  <c r="E31" i="8"/>
  <c r="D37" i="22"/>
  <c r="D34" i="45"/>
  <c r="D37" i="45" s="1"/>
  <c r="AV8" i="35"/>
  <c r="V43" i="34"/>
  <c r="C50" i="49"/>
  <c r="E20" i="37"/>
  <c r="D41" i="62"/>
  <c r="N39" i="62"/>
  <c r="D45" i="27"/>
  <c r="AS45" i="40"/>
  <c r="E9" i="6"/>
  <c r="T45" i="37"/>
  <c r="M43" i="26"/>
  <c r="C46" i="26"/>
  <c r="D42" i="56"/>
  <c r="W41" i="37"/>
  <c r="BC29" i="37"/>
  <c r="AV29" i="37"/>
  <c r="BF29" i="37" s="1"/>
  <c r="C48" i="39"/>
  <c r="B30" i="40"/>
  <c r="E26" i="40"/>
  <c r="E30" i="40" s="1"/>
  <c r="E43" i="33"/>
  <c r="E41" i="56"/>
  <c r="B29" i="37"/>
  <c r="W29" i="37"/>
  <c r="D34" i="51"/>
  <c r="E43" i="29"/>
  <c r="N41" i="53"/>
  <c r="D43" i="53"/>
  <c r="AT43" i="34"/>
  <c r="M28" i="71"/>
  <c r="E26" i="37"/>
  <c r="E30" i="37" s="1"/>
  <c r="B30" i="37"/>
  <c r="E39" i="65"/>
  <c r="W21" i="40"/>
  <c r="BC18" i="34"/>
  <c r="AV18" i="34"/>
  <c r="BF18" i="34" s="1"/>
  <c r="AU43" i="40"/>
  <c r="BE41" i="40"/>
  <c r="B18" i="40"/>
  <c r="W8" i="35"/>
  <c r="B8" i="35"/>
  <c r="N43" i="23"/>
  <c r="D46" i="23"/>
  <c r="E46" i="23" s="1"/>
  <c r="C34" i="5"/>
  <c r="C37" i="5" s="1"/>
  <c r="E31" i="5"/>
  <c r="E36" i="37"/>
  <c r="B38" i="37"/>
  <c r="AV41" i="37"/>
  <c r="E9" i="37"/>
  <c r="E20" i="40"/>
  <c r="B29" i="40"/>
  <c r="W29" i="40"/>
  <c r="U43" i="34"/>
  <c r="C41" i="34"/>
  <c r="W41" i="34"/>
  <c r="M41" i="44"/>
  <c r="C43" i="44"/>
  <c r="E25" i="64"/>
  <c r="C42" i="65"/>
  <c r="E41" i="65"/>
  <c r="AH28" i="71" s="1"/>
  <c r="B30" i="34"/>
  <c r="E26" i="34"/>
  <c r="E30" i="34" s="1"/>
  <c r="C64" i="43"/>
  <c r="C51" i="52"/>
  <c r="E25" i="58"/>
  <c r="O25" i="58" s="1"/>
  <c r="L25" i="58"/>
  <c r="D34" i="48"/>
  <c r="E9" i="34"/>
  <c r="T45" i="40"/>
  <c r="E9" i="40"/>
  <c r="D37" i="25"/>
  <c r="E37" i="25" s="1"/>
  <c r="W48" i="33"/>
  <c r="W50" i="33" s="1"/>
  <c r="AV48" i="33"/>
  <c r="AV50" i="33" s="1"/>
  <c r="E43" i="23"/>
  <c r="B17" i="33"/>
  <c r="W17" i="33"/>
  <c r="D42" i="65"/>
  <c r="E8" i="7"/>
  <c r="W21" i="34"/>
  <c r="C48" i="33"/>
  <c r="E46" i="33"/>
  <c r="C55" i="56"/>
  <c r="W46" i="36"/>
  <c r="C48" i="29"/>
  <c r="E34" i="25"/>
  <c r="E43" i="36"/>
  <c r="E41" i="44"/>
  <c r="D43" i="44"/>
  <c r="N41" i="44"/>
  <c r="AT43" i="40"/>
  <c r="AV41" i="40"/>
  <c r="E39" i="56"/>
  <c r="C34" i="1"/>
  <c r="C37" i="1" s="1"/>
  <c r="E31" i="1"/>
  <c r="E17" i="40"/>
  <c r="B21" i="40"/>
  <c r="E34" i="22"/>
  <c r="D43" i="47"/>
  <c r="W38" i="40"/>
  <c r="AV21" i="37"/>
  <c r="AV8" i="32"/>
  <c r="AU51" i="33"/>
  <c r="BE50" i="33"/>
  <c r="C48" i="46"/>
  <c r="M46" i="46"/>
  <c r="E46" i="46"/>
  <c r="D48" i="33"/>
  <c r="W21" i="37"/>
  <c r="D41" i="68"/>
  <c r="N39" i="68"/>
  <c r="B8" i="38"/>
  <c r="W8" i="38"/>
  <c r="B21" i="34"/>
  <c r="E17" i="34"/>
  <c r="C34" i="48"/>
  <c r="E31" i="48"/>
  <c r="AV29" i="40"/>
  <c r="D51" i="49"/>
  <c r="M41" i="53"/>
  <c r="C43" i="53"/>
  <c r="E41" i="53"/>
  <c r="D34" i="8"/>
  <c r="AT43" i="37"/>
  <c r="L24" i="70"/>
  <c r="E24" i="70"/>
  <c r="O24" i="70" s="1"/>
  <c r="BF26" i="37"/>
  <c r="AV30" i="37"/>
  <c r="BF30" i="37" s="1"/>
  <c r="W8" i="32"/>
  <c r="B8" i="32"/>
  <c r="AV48" i="39"/>
  <c r="AV50" i="39" s="1"/>
  <c r="D50" i="52"/>
  <c r="AU48" i="36"/>
  <c r="BE46" i="36"/>
  <c r="E36" i="40"/>
  <c r="B38" i="40"/>
  <c r="V50" i="33"/>
  <c r="AT50" i="33"/>
  <c r="C48" i="23"/>
  <c r="W19" i="34"/>
  <c r="B19" i="34"/>
  <c r="O38" i="3"/>
  <c r="E19" i="3"/>
  <c r="O19" i="3" s="1"/>
  <c r="L19" i="3"/>
  <c r="E17" i="37"/>
  <c r="B21" i="37"/>
  <c r="N43" i="26"/>
  <c r="D46" i="26"/>
  <c r="E26" i="30"/>
  <c r="B30" i="30"/>
  <c r="L30" i="30" s="1"/>
  <c r="L26" i="30"/>
  <c r="U50" i="36"/>
  <c r="W46" i="39"/>
  <c r="C34" i="51"/>
  <c r="E31" i="51"/>
  <c r="E34" i="28"/>
  <c r="C39" i="25"/>
  <c r="C41" i="25" s="1"/>
  <c r="E25" i="61"/>
  <c r="O25" i="61" s="1"/>
  <c r="L25" i="61"/>
  <c r="C48" i="36"/>
  <c r="T45" i="34"/>
  <c r="D55" i="59"/>
  <c r="D34" i="5"/>
  <c r="M37" i="68" l="1"/>
  <c r="C39" i="68"/>
  <c r="E37" i="68"/>
  <c r="M37" i="62"/>
  <c r="E37" i="62"/>
  <c r="E39" i="62" s="1"/>
  <c r="C39" i="62"/>
  <c r="AV41" i="34"/>
  <c r="AV43" i="34" s="1"/>
  <c r="C43" i="24"/>
  <c r="C45" i="24" s="1"/>
  <c r="C46" i="24" s="1"/>
  <c r="E41" i="24"/>
  <c r="E43" i="24" s="1"/>
  <c r="E41" i="27"/>
  <c r="E43" i="27" s="1"/>
  <c r="C43" i="27"/>
  <c r="C45" i="27" s="1"/>
  <c r="C46" i="27" s="1"/>
  <c r="C43" i="30"/>
  <c r="C45" i="30" s="1"/>
  <c r="C46" i="30" s="1"/>
  <c r="E41" i="30"/>
  <c r="E43" i="30" s="1"/>
  <c r="W27" i="37"/>
  <c r="AG27" i="37" s="1"/>
  <c r="B63" i="27"/>
  <c r="W43" i="37"/>
  <c r="W45" i="37" s="1"/>
  <c r="L18" i="40"/>
  <c r="E18" i="40"/>
  <c r="O18" i="40" s="1"/>
  <c r="E43" i="40"/>
  <c r="E39" i="28"/>
  <c r="D37" i="5"/>
  <c r="E37" i="5" s="1"/>
  <c r="AU34" i="32"/>
  <c r="BE31" i="32"/>
  <c r="U51" i="36"/>
  <c r="E19" i="34"/>
  <c r="AT34" i="38"/>
  <c r="AT37" i="38" s="1"/>
  <c r="AV31" i="38"/>
  <c r="C37" i="48"/>
  <c r="D43" i="57"/>
  <c r="D46" i="57" s="1"/>
  <c r="D45" i="47"/>
  <c r="D43" i="69"/>
  <c r="N40" i="69"/>
  <c r="L37" i="24"/>
  <c r="E37" i="24"/>
  <c r="O37" i="24" s="1"/>
  <c r="B37" i="76"/>
  <c r="C64" i="52"/>
  <c r="C43" i="34"/>
  <c r="E41" i="34"/>
  <c r="E29" i="27"/>
  <c r="E29" i="40"/>
  <c r="AV19" i="40"/>
  <c r="B19" i="40"/>
  <c r="B62" i="40" s="1"/>
  <c r="D37" i="51"/>
  <c r="BC18" i="37"/>
  <c r="AV18" i="37"/>
  <c r="BF18" i="37" s="1"/>
  <c r="AS62" i="37"/>
  <c r="D55" i="56"/>
  <c r="D39" i="22"/>
  <c r="D41" i="22" s="1"/>
  <c r="E41" i="22" s="1"/>
  <c r="U46" i="40"/>
  <c r="O26" i="24"/>
  <c r="E30" i="24"/>
  <c r="O30" i="24" s="1"/>
  <c r="V45" i="40"/>
  <c r="E29" i="30"/>
  <c r="O29" i="30" s="1"/>
  <c r="L29" i="30"/>
  <c r="D48" i="29"/>
  <c r="N46" i="29"/>
  <c r="E48" i="43"/>
  <c r="E50" i="43" s="1"/>
  <c r="C45" i="50"/>
  <c r="L36" i="6"/>
  <c r="E36" i="6"/>
  <c r="O36" i="6" s="1"/>
  <c r="E48" i="36"/>
  <c r="E50" i="36" s="1"/>
  <c r="C42" i="25"/>
  <c r="C37" i="51"/>
  <c r="B45" i="40"/>
  <c r="AU34" i="35"/>
  <c r="BE31" i="35"/>
  <c r="C43" i="63"/>
  <c r="M40" i="63"/>
  <c r="D64" i="49"/>
  <c r="W28" i="40"/>
  <c r="B28" i="40"/>
  <c r="BE31" i="38"/>
  <c r="AU34" i="38"/>
  <c r="C39" i="1"/>
  <c r="C41" i="1" s="1"/>
  <c r="E37" i="1"/>
  <c r="AT45" i="40"/>
  <c r="D31" i="38"/>
  <c r="V34" i="38"/>
  <c r="U34" i="38"/>
  <c r="U37" i="38" s="1"/>
  <c r="C31" i="38"/>
  <c r="W31" i="38"/>
  <c r="L37" i="27"/>
  <c r="E37" i="27"/>
  <c r="O37" i="27" s="1"/>
  <c r="AV9" i="32"/>
  <c r="E17" i="33"/>
  <c r="B27" i="40"/>
  <c r="AV27" i="40"/>
  <c r="BF27" i="40" s="1"/>
  <c r="BC27" i="40"/>
  <c r="AS63" i="40"/>
  <c r="M43" i="44"/>
  <c r="C45" i="44"/>
  <c r="U45" i="34"/>
  <c r="D41" i="37"/>
  <c r="E41" i="37" s="1"/>
  <c r="AU43" i="37"/>
  <c r="BE41" i="37"/>
  <c r="E34" i="5"/>
  <c r="AV19" i="37"/>
  <c r="E48" i="39"/>
  <c r="E50" i="39" s="1"/>
  <c r="E17" i="26"/>
  <c r="E8" i="24"/>
  <c r="AV9" i="38"/>
  <c r="C51" i="49"/>
  <c r="E36" i="9"/>
  <c r="O36" i="9" s="1"/>
  <c r="L36" i="9"/>
  <c r="E34" i="42"/>
  <c r="D50" i="46"/>
  <c r="D46" i="30"/>
  <c r="W43" i="40"/>
  <c r="W45" i="40" s="1"/>
  <c r="E34" i="45"/>
  <c r="E20" i="34"/>
  <c r="E37" i="22"/>
  <c r="E8" i="32"/>
  <c r="W48" i="39"/>
  <c r="W50" i="39" s="1"/>
  <c r="E30" i="30"/>
  <c r="O30" i="30" s="1"/>
  <c r="O26" i="30"/>
  <c r="AT51" i="33"/>
  <c r="V51" i="33"/>
  <c r="E38" i="40"/>
  <c r="D51" i="52"/>
  <c r="E9" i="7"/>
  <c r="E8" i="38"/>
  <c r="BE51" i="33"/>
  <c r="AU64" i="33"/>
  <c r="BE64" i="33" s="1"/>
  <c r="L27" i="27"/>
  <c r="E27" i="27"/>
  <c r="O27" i="27" s="1"/>
  <c r="N43" i="44"/>
  <c r="D45" i="44"/>
  <c r="D39" i="25"/>
  <c r="D41" i="25" s="1"/>
  <c r="C31" i="32"/>
  <c r="U34" i="32"/>
  <c r="U37" i="32" s="1"/>
  <c r="W31" i="32"/>
  <c r="B45" i="37"/>
  <c r="D48" i="23"/>
  <c r="N46" i="23"/>
  <c r="C43" i="66"/>
  <c r="C46" i="66" s="1"/>
  <c r="E40" i="66"/>
  <c r="L26" i="67"/>
  <c r="E26" i="67"/>
  <c r="B30" i="67"/>
  <c r="E9" i="10"/>
  <c r="N41" i="62"/>
  <c r="D42" i="62"/>
  <c r="B9" i="35"/>
  <c r="W9" i="35"/>
  <c r="AT51" i="36"/>
  <c r="E43" i="47"/>
  <c r="BC28" i="34"/>
  <c r="AV28" i="34"/>
  <c r="BF28" i="34" s="1"/>
  <c r="D50" i="43"/>
  <c r="E8" i="10"/>
  <c r="E39" i="25"/>
  <c r="C43" i="60"/>
  <c r="C46" i="60" s="1"/>
  <c r="E40" i="60"/>
  <c r="C50" i="36"/>
  <c r="D31" i="32"/>
  <c r="V34" i="32"/>
  <c r="V37" i="32" s="1"/>
  <c r="AD27" i="37"/>
  <c r="T63" i="37"/>
  <c r="E48" i="23"/>
  <c r="E50" i="23" s="1"/>
  <c r="D37" i="8"/>
  <c r="E37" i="8" s="1"/>
  <c r="D42" i="68"/>
  <c r="N41" i="68"/>
  <c r="D50" i="33"/>
  <c r="E17" i="29"/>
  <c r="E43" i="44"/>
  <c r="O41" i="44"/>
  <c r="E48" i="29"/>
  <c r="E50" i="29" s="1"/>
  <c r="D37" i="48"/>
  <c r="E38" i="37"/>
  <c r="C39" i="5"/>
  <c r="C41" i="5" s="1"/>
  <c r="N43" i="53"/>
  <c r="D45" i="53"/>
  <c r="C50" i="39"/>
  <c r="C37" i="42"/>
  <c r="AV9" i="35"/>
  <c r="AT51" i="39"/>
  <c r="M34" i="45"/>
  <c r="C37" i="45"/>
  <c r="AU43" i="34"/>
  <c r="BE41" i="34"/>
  <c r="C42" i="22"/>
  <c r="E34" i="51"/>
  <c r="D48" i="26"/>
  <c r="N46" i="26"/>
  <c r="E21" i="37"/>
  <c r="E43" i="53"/>
  <c r="O41" i="53"/>
  <c r="E48" i="46"/>
  <c r="E50" i="46" s="1"/>
  <c r="AT34" i="32"/>
  <c r="AV31" i="32"/>
  <c r="B18" i="34"/>
  <c r="AD18" i="34"/>
  <c r="W18" i="34"/>
  <c r="AG18" i="34" s="1"/>
  <c r="T62" i="34"/>
  <c r="C50" i="29"/>
  <c r="E48" i="33"/>
  <c r="E50" i="33" s="1"/>
  <c r="D55" i="65"/>
  <c r="E28" i="27"/>
  <c r="E29" i="37"/>
  <c r="C43" i="57"/>
  <c r="C46" i="57" s="1"/>
  <c r="E40" i="57"/>
  <c r="D46" i="27"/>
  <c r="D43" i="66"/>
  <c r="D46" i="66" s="1"/>
  <c r="B28" i="34"/>
  <c r="W28" i="34"/>
  <c r="M43" i="47"/>
  <c r="C45" i="47"/>
  <c r="E29" i="34"/>
  <c r="C45" i="40"/>
  <c r="V50" i="39"/>
  <c r="E17" i="36"/>
  <c r="AT45" i="37"/>
  <c r="W28" i="37"/>
  <c r="C50" i="23"/>
  <c r="D31" i="35"/>
  <c r="V34" i="35"/>
  <c r="AF31" i="35"/>
  <c r="AU50" i="36"/>
  <c r="BE48" i="36"/>
  <c r="C43" i="69"/>
  <c r="M40" i="69"/>
  <c r="E40" i="69"/>
  <c r="AV43" i="37"/>
  <c r="M43" i="53"/>
  <c r="C45" i="53"/>
  <c r="E26" i="58"/>
  <c r="B30" i="58"/>
  <c r="L26" i="58"/>
  <c r="W48" i="36"/>
  <c r="W50" i="36" s="1"/>
  <c r="C50" i="33"/>
  <c r="E37" i="30"/>
  <c r="O37" i="30" s="1"/>
  <c r="L37" i="30"/>
  <c r="E8" i="35"/>
  <c r="AT45" i="34"/>
  <c r="V43" i="37"/>
  <c r="AF41" i="37"/>
  <c r="E26" i="61"/>
  <c r="B30" i="61"/>
  <c r="L26" i="61"/>
  <c r="E34" i="8"/>
  <c r="W9" i="32"/>
  <c r="B9" i="32"/>
  <c r="C42" i="28"/>
  <c r="U51" i="39"/>
  <c r="AU50" i="39"/>
  <c r="BE48" i="39"/>
  <c r="W9" i="38"/>
  <c r="B9" i="38"/>
  <c r="D45" i="50"/>
  <c r="V50" i="36"/>
  <c r="AF48" i="36"/>
  <c r="E34" i="48"/>
  <c r="C50" i="46"/>
  <c r="M48" i="46"/>
  <c r="E40" i="63"/>
  <c r="D43" i="63"/>
  <c r="N40" i="63"/>
  <c r="E34" i="1"/>
  <c r="C55" i="65"/>
  <c r="W43" i="34"/>
  <c r="W45" i="34" s="1"/>
  <c r="BE43" i="40"/>
  <c r="AU45" i="40"/>
  <c r="AT34" i="35"/>
  <c r="AV31" i="35"/>
  <c r="C48" i="26"/>
  <c r="E46" i="26"/>
  <c r="V45" i="34"/>
  <c r="D39" i="45"/>
  <c r="D41" i="45" s="1"/>
  <c r="C55" i="59"/>
  <c r="B18" i="37"/>
  <c r="AD18" i="37"/>
  <c r="W18" i="37"/>
  <c r="AG18" i="37" s="1"/>
  <c r="T62" i="37"/>
  <c r="D48" i="39"/>
  <c r="B45" i="34"/>
  <c r="D48" i="36"/>
  <c r="N46" i="36"/>
  <c r="B30" i="70"/>
  <c r="L26" i="70"/>
  <c r="E26" i="70"/>
  <c r="D46" i="24"/>
  <c r="U45" i="37"/>
  <c r="E43" i="50"/>
  <c r="E21" i="34"/>
  <c r="AD27" i="40"/>
  <c r="W27" i="40"/>
  <c r="AG27" i="40" s="1"/>
  <c r="T63" i="40"/>
  <c r="E21" i="40"/>
  <c r="AV43" i="40"/>
  <c r="AV45" i="40" s="1"/>
  <c r="C31" i="35"/>
  <c r="U34" i="35"/>
  <c r="U37" i="35" s="1"/>
  <c r="W31" i="35"/>
  <c r="E29" i="24"/>
  <c r="O29" i="24" s="1"/>
  <c r="L29" i="24"/>
  <c r="B28" i="37"/>
  <c r="BC28" i="37"/>
  <c r="AV28" i="37"/>
  <c r="BF28" i="37" s="1"/>
  <c r="AV18" i="40"/>
  <c r="BF18" i="40" s="1"/>
  <c r="BC18" i="40"/>
  <c r="AS62" i="40"/>
  <c r="E18" i="3"/>
  <c r="O18" i="3" s="1"/>
  <c r="L18" i="3"/>
  <c r="B62" i="3"/>
  <c r="E26" i="64"/>
  <c r="E30" i="64" s="1"/>
  <c r="B30" i="64"/>
  <c r="D43" i="34"/>
  <c r="C39" i="8"/>
  <c r="C41" i="8" s="1"/>
  <c r="B19" i="37"/>
  <c r="W19" i="37"/>
  <c r="D39" i="28"/>
  <c r="D41" i="28" s="1"/>
  <c r="N34" i="42"/>
  <c r="D37" i="42"/>
  <c r="E38" i="34"/>
  <c r="E17" i="39"/>
  <c r="D43" i="40"/>
  <c r="D43" i="60"/>
  <c r="N40" i="60"/>
  <c r="D39" i="1"/>
  <c r="D41" i="1" s="1"/>
  <c r="C43" i="37"/>
  <c r="C41" i="62" l="1"/>
  <c r="M39" i="62"/>
  <c r="O37" i="68"/>
  <c r="E39" i="68"/>
  <c r="O39" i="68" s="1"/>
  <c r="C41" i="68"/>
  <c r="M39" i="68"/>
  <c r="I28" i="41"/>
  <c r="E19" i="27"/>
  <c r="O19" i="27" s="1"/>
  <c r="L18" i="27"/>
  <c r="L28" i="70"/>
  <c r="E28" i="70"/>
  <c r="O28" i="70" s="1"/>
  <c r="L27" i="30"/>
  <c r="E27" i="30"/>
  <c r="O27" i="30" s="1"/>
  <c r="B63" i="30"/>
  <c r="L28" i="24"/>
  <c r="E28" i="24"/>
  <c r="O28" i="24" s="1"/>
  <c r="C50" i="26"/>
  <c r="L20" i="27"/>
  <c r="E20" i="27"/>
  <c r="O20" i="27" s="1"/>
  <c r="E29" i="64"/>
  <c r="L29" i="67"/>
  <c r="E29" i="67"/>
  <c r="O29" i="67" s="1"/>
  <c r="C51" i="33"/>
  <c r="M45" i="47"/>
  <c r="C46" i="47"/>
  <c r="D48" i="66"/>
  <c r="C43" i="7"/>
  <c r="E41" i="7"/>
  <c r="E18" i="34"/>
  <c r="O18" i="34" s="1"/>
  <c r="L18" i="34"/>
  <c r="B62" i="34"/>
  <c r="L36" i="30"/>
  <c r="E36" i="30"/>
  <c r="B38" i="30"/>
  <c r="C39" i="42"/>
  <c r="C41" i="42" s="1"/>
  <c r="E37" i="42"/>
  <c r="V39" i="32"/>
  <c r="V41" i="32" s="1"/>
  <c r="E43" i="60"/>
  <c r="E9" i="35"/>
  <c r="U39" i="32"/>
  <c r="U41" i="32" s="1"/>
  <c r="W37" i="32"/>
  <c r="D42" i="25"/>
  <c r="E39" i="22"/>
  <c r="L27" i="40"/>
  <c r="E27" i="40"/>
  <c r="O27" i="40" s="1"/>
  <c r="B63" i="40"/>
  <c r="BE34" i="38"/>
  <c r="AU37" i="38"/>
  <c r="AV37" i="38" s="1"/>
  <c r="AT39" i="38"/>
  <c r="AT41" i="38" s="1"/>
  <c r="D39" i="42"/>
  <c r="N37" i="42"/>
  <c r="C43" i="3"/>
  <c r="C41" i="76"/>
  <c r="M41" i="3"/>
  <c r="E41" i="3"/>
  <c r="E45" i="50"/>
  <c r="D50" i="39"/>
  <c r="V46" i="34"/>
  <c r="B27" i="34"/>
  <c r="AV27" i="34"/>
  <c r="BF27" i="34" s="1"/>
  <c r="BC27" i="34"/>
  <c r="AS63" i="34"/>
  <c r="D46" i="50"/>
  <c r="AT46" i="34"/>
  <c r="M43" i="69"/>
  <c r="C46" i="69"/>
  <c r="AF34" i="35"/>
  <c r="V37" i="35"/>
  <c r="W37" i="35" s="1"/>
  <c r="AV34" i="32"/>
  <c r="C39" i="45"/>
  <c r="M37" i="45"/>
  <c r="E37" i="45"/>
  <c r="C51" i="39"/>
  <c r="E8" i="56"/>
  <c r="D34" i="32"/>
  <c r="D37" i="32" s="1"/>
  <c r="D31" i="73"/>
  <c r="C51" i="36"/>
  <c r="AT64" i="36"/>
  <c r="C34" i="32"/>
  <c r="C37" i="32" s="1"/>
  <c r="E31" i="32"/>
  <c r="C31" i="73"/>
  <c r="N45" i="44"/>
  <c r="D46" i="44"/>
  <c r="W34" i="38"/>
  <c r="C42" i="1"/>
  <c r="E41" i="1"/>
  <c r="M43" i="63"/>
  <c r="C46" i="63"/>
  <c r="U59" i="40"/>
  <c r="D46" i="47"/>
  <c r="U64" i="36"/>
  <c r="D39" i="5"/>
  <c r="D41" i="5" s="1"/>
  <c r="E41" i="5" s="1"/>
  <c r="C45" i="37"/>
  <c r="D42" i="28"/>
  <c r="L29" i="61"/>
  <c r="E29" i="61"/>
  <c r="O29" i="61" s="1"/>
  <c r="D59" i="24"/>
  <c r="D50" i="36"/>
  <c r="N48" i="36"/>
  <c r="L18" i="37"/>
  <c r="E18" i="37"/>
  <c r="O18" i="37" s="1"/>
  <c r="B62" i="37"/>
  <c r="L28" i="30"/>
  <c r="E28" i="30"/>
  <c r="O28" i="30" s="1"/>
  <c r="D42" i="45"/>
  <c r="AV34" i="35"/>
  <c r="D43" i="7"/>
  <c r="N41" i="7"/>
  <c r="B62" i="30"/>
  <c r="AV45" i="37"/>
  <c r="D34" i="35"/>
  <c r="N31" i="35"/>
  <c r="C46" i="40"/>
  <c r="E28" i="34"/>
  <c r="E24" i="10"/>
  <c r="C55" i="22"/>
  <c r="D46" i="53"/>
  <c r="N45" i="53"/>
  <c r="AV45" i="34"/>
  <c r="E39" i="5"/>
  <c r="E25" i="7"/>
  <c r="C48" i="60"/>
  <c r="C59" i="24"/>
  <c r="E45" i="47"/>
  <c r="E8" i="59"/>
  <c r="E43" i="66"/>
  <c r="AT46" i="40"/>
  <c r="E43" i="37"/>
  <c r="E45" i="37" s="1"/>
  <c r="N43" i="60"/>
  <c r="D46" i="60"/>
  <c r="E29" i="70"/>
  <c r="O29" i="70" s="1"/>
  <c r="L29" i="70"/>
  <c r="E8" i="28"/>
  <c r="W34" i="35"/>
  <c r="U46" i="37"/>
  <c r="C59" i="27"/>
  <c r="E19" i="30"/>
  <c r="O19" i="30" s="1"/>
  <c r="L19" i="30"/>
  <c r="BE50" i="39"/>
  <c r="AU51" i="39"/>
  <c r="D43" i="10"/>
  <c r="N41" i="10"/>
  <c r="L30" i="61"/>
  <c r="L30" i="58"/>
  <c r="M45" i="53"/>
  <c r="C46" i="53"/>
  <c r="C51" i="23"/>
  <c r="AT46" i="37"/>
  <c r="V51" i="39"/>
  <c r="D59" i="27"/>
  <c r="E43" i="57"/>
  <c r="C59" i="30"/>
  <c r="AT37" i="32"/>
  <c r="C42" i="5"/>
  <c r="D55" i="62"/>
  <c r="N55" i="62" s="1"/>
  <c r="N42" i="62"/>
  <c r="D50" i="23"/>
  <c r="N48" i="23"/>
  <c r="E36" i="27"/>
  <c r="B38" i="27"/>
  <c r="L36" i="27"/>
  <c r="D64" i="52"/>
  <c r="E45" i="40"/>
  <c r="C64" i="49"/>
  <c r="U46" i="34"/>
  <c r="M45" i="44"/>
  <c r="C46" i="44"/>
  <c r="C34" i="38"/>
  <c r="C37" i="38" s="1"/>
  <c r="E31" i="38"/>
  <c r="E28" i="40"/>
  <c r="C39" i="51"/>
  <c r="C41" i="51" s="1"/>
  <c r="E37" i="51"/>
  <c r="E8" i="22"/>
  <c r="D39" i="51"/>
  <c r="D41" i="51" s="1"/>
  <c r="N43" i="69"/>
  <c r="D46" i="69"/>
  <c r="B8" i="75"/>
  <c r="E8" i="2"/>
  <c r="D42" i="1"/>
  <c r="D45" i="34"/>
  <c r="L27" i="24"/>
  <c r="E27" i="24"/>
  <c r="O27" i="24" s="1"/>
  <c r="B63" i="24"/>
  <c r="AT37" i="35"/>
  <c r="AF50" i="36"/>
  <c r="V51" i="36"/>
  <c r="E9" i="38"/>
  <c r="U64" i="39"/>
  <c r="E30" i="61"/>
  <c r="O26" i="61"/>
  <c r="E17" i="30"/>
  <c r="B21" i="30"/>
  <c r="L17" i="30"/>
  <c r="D41" i="76"/>
  <c r="D43" i="3"/>
  <c r="N41" i="3"/>
  <c r="E8" i="68"/>
  <c r="O8" i="68" s="1"/>
  <c r="L8" i="68"/>
  <c r="E30" i="58"/>
  <c r="O26" i="58"/>
  <c r="L20" i="30"/>
  <c r="E20" i="30"/>
  <c r="O20" i="30" s="1"/>
  <c r="C51" i="29"/>
  <c r="BE43" i="34"/>
  <c r="AU45" i="34"/>
  <c r="E25" i="10"/>
  <c r="E8" i="8"/>
  <c r="D39" i="48"/>
  <c r="D41" i="48" s="1"/>
  <c r="O43" i="44"/>
  <c r="E45" i="44"/>
  <c r="D51" i="33"/>
  <c r="D39" i="8"/>
  <c r="D41" i="8" s="1"/>
  <c r="E41" i="8" s="1"/>
  <c r="C43" i="10"/>
  <c r="E41" i="10"/>
  <c r="D51" i="43"/>
  <c r="C48" i="66"/>
  <c r="E46" i="66"/>
  <c r="V64" i="33"/>
  <c r="D59" i="30"/>
  <c r="D51" i="46"/>
  <c r="U39" i="38"/>
  <c r="U41" i="38" s="1"/>
  <c r="D50" i="29"/>
  <c r="N48" i="29"/>
  <c r="D45" i="40"/>
  <c r="AD27" i="34"/>
  <c r="W27" i="34"/>
  <c r="AG27" i="34" s="1"/>
  <c r="T63" i="34"/>
  <c r="E39" i="8"/>
  <c r="L29" i="58"/>
  <c r="E29" i="58"/>
  <c r="O29" i="58" s="1"/>
  <c r="U39" i="35"/>
  <c r="U41" i="35" s="1"/>
  <c r="O26" i="70"/>
  <c r="E30" i="70"/>
  <c r="AU46" i="40"/>
  <c r="N43" i="63"/>
  <c r="D46" i="63"/>
  <c r="E41" i="28"/>
  <c r="B27" i="37"/>
  <c r="BC27" i="37"/>
  <c r="AV27" i="37"/>
  <c r="BF27" i="37" s="1"/>
  <c r="AS63" i="37"/>
  <c r="C48" i="57"/>
  <c r="E46" i="57"/>
  <c r="O43" i="53"/>
  <c r="E45" i="53"/>
  <c r="L30" i="67"/>
  <c r="BE43" i="37"/>
  <c r="AU45" i="37"/>
  <c r="E41" i="25"/>
  <c r="D42" i="22"/>
  <c r="E43" i="34"/>
  <c r="E45" i="34" s="1"/>
  <c r="D48" i="57"/>
  <c r="C39" i="48"/>
  <c r="C41" i="48" s="1"/>
  <c r="E37" i="48"/>
  <c r="BE34" i="32"/>
  <c r="AU37" i="32"/>
  <c r="E19" i="37"/>
  <c r="E28" i="37"/>
  <c r="C34" i="35"/>
  <c r="C37" i="35" s="1"/>
  <c r="E31" i="35"/>
  <c r="E48" i="26"/>
  <c r="E50" i="26" s="1"/>
  <c r="I28" i="31" s="1"/>
  <c r="E43" i="63"/>
  <c r="O43" i="63" s="1"/>
  <c r="O40" i="63"/>
  <c r="M50" i="46"/>
  <c r="C51" i="46"/>
  <c r="AF43" i="37"/>
  <c r="V45" i="37"/>
  <c r="B9" i="75"/>
  <c r="E9" i="2"/>
  <c r="AT64" i="39"/>
  <c r="N42" i="68"/>
  <c r="D55" i="68"/>
  <c r="N55" i="68" s="1"/>
  <c r="E30" i="67"/>
  <c r="O26" i="67"/>
  <c r="W34" i="32"/>
  <c r="AT64" i="33"/>
  <c r="D43" i="37"/>
  <c r="N41" i="37"/>
  <c r="V37" i="38"/>
  <c r="W37" i="38" s="1"/>
  <c r="E19" i="40"/>
  <c r="AV34" i="38"/>
  <c r="C42" i="8"/>
  <c r="E17" i="27"/>
  <c r="B21" i="27"/>
  <c r="L21" i="27" s="1"/>
  <c r="L17" i="27"/>
  <c r="L30" i="70"/>
  <c r="L17" i="23"/>
  <c r="E17" i="23"/>
  <c r="O17" i="23" s="1"/>
  <c r="C55" i="28"/>
  <c r="E9" i="32"/>
  <c r="O40" i="69"/>
  <c r="E43" i="69"/>
  <c r="O43" i="69" s="1"/>
  <c r="BE50" i="36"/>
  <c r="AU51" i="36"/>
  <c r="E8" i="65"/>
  <c r="E24" i="7"/>
  <c r="D50" i="26"/>
  <c r="N48" i="26"/>
  <c r="E8" i="25"/>
  <c r="E8" i="62"/>
  <c r="E8" i="5"/>
  <c r="D34" i="38"/>
  <c r="E39" i="1"/>
  <c r="BE34" i="35"/>
  <c r="AU37" i="35"/>
  <c r="C55" i="25"/>
  <c r="C46" i="50"/>
  <c r="X28" i="54"/>
  <c r="I28" i="54" s="1"/>
  <c r="V46" i="40"/>
  <c r="C45" i="34"/>
  <c r="E37" i="76"/>
  <c r="M41" i="68" l="1"/>
  <c r="C42" i="68"/>
  <c r="E41" i="68"/>
  <c r="O41" i="68" s="1"/>
  <c r="E41" i="62"/>
  <c r="U28" i="71" s="1"/>
  <c r="F28" i="71" s="1"/>
  <c r="M41" i="62"/>
  <c r="C42" i="62"/>
  <c r="L19" i="27"/>
  <c r="B62" i="27"/>
  <c r="E18" i="27"/>
  <c r="O18" i="27" s="1"/>
  <c r="F28" i="31"/>
  <c r="W39" i="38"/>
  <c r="C64" i="46"/>
  <c r="M64" i="46" s="1"/>
  <c r="M51" i="46"/>
  <c r="L28" i="41"/>
  <c r="E48" i="57"/>
  <c r="E50" i="57" s="1"/>
  <c r="N46" i="63"/>
  <c r="D48" i="63"/>
  <c r="AU59" i="40"/>
  <c r="E21" i="30"/>
  <c r="O17" i="30"/>
  <c r="C42" i="51"/>
  <c r="E41" i="51"/>
  <c r="AH28" i="54" s="1"/>
  <c r="V64" i="39"/>
  <c r="AT59" i="40"/>
  <c r="C59" i="40"/>
  <c r="N43" i="7"/>
  <c r="D45" i="7"/>
  <c r="C48" i="63"/>
  <c r="M46" i="63"/>
  <c r="E46" i="63"/>
  <c r="C39" i="32"/>
  <c r="C41" i="32" s="1"/>
  <c r="E37" i="32"/>
  <c r="C64" i="36"/>
  <c r="M46" i="69"/>
  <c r="C48" i="69"/>
  <c r="E46" i="69"/>
  <c r="E27" i="34"/>
  <c r="O27" i="34" s="1"/>
  <c r="L27" i="34"/>
  <c r="B63" i="34"/>
  <c r="M43" i="3"/>
  <c r="C45" i="3"/>
  <c r="C43" i="6"/>
  <c r="C46" i="6" s="1"/>
  <c r="E40" i="6"/>
  <c r="C59" i="47"/>
  <c r="M59" i="47" s="1"/>
  <c r="M46" i="47"/>
  <c r="V59" i="40"/>
  <c r="C59" i="50"/>
  <c r="E9" i="59"/>
  <c r="E34" i="35"/>
  <c r="D50" i="57"/>
  <c r="E48" i="66"/>
  <c r="E50" i="66" s="1"/>
  <c r="AK28" i="71" s="1"/>
  <c r="AK54" i="71" s="1"/>
  <c r="E8" i="75"/>
  <c r="U59" i="34"/>
  <c r="C64" i="23"/>
  <c r="N43" i="10"/>
  <c r="D45" i="10"/>
  <c r="L28" i="67"/>
  <c r="E28" i="67"/>
  <c r="O28" i="67" s="1"/>
  <c r="B9" i="76"/>
  <c r="E9" i="3"/>
  <c r="E26" i="7"/>
  <c r="E30" i="7" s="1"/>
  <c r="B30" i="7"/>
  <c r="D55" i="45"/>
  <c r="D42" i="5"/>
  <c r="C55" i="1"/>
  <c r="D34" i="73"/>
  <c r="D37" i="73" s="1"/>
  <c r="E39" i="45"/>
  <c r="W39" i="32"/>
  <c r="E9" i="28"/>
  <c r="D50" i="66"/>
  <c r="E9" i="75"/>
  <c r="V46" i="37"/>
  <c r="E39" i="48"/>
  <c r="C50" i="57"/>
  <c r="D64" i="43"/>
  <c r="O45" i="44"/>
  <c r="AA28" i="54"/>
  <c r="D42" i="48"/>
  <c r="E9" i="5"/>
  <c r="N43" i="3"/>
  <c r="D45" i="3"/>
  <c r="O30" i="61"/>
  <c r="D46" i="34"/>
  <c r="D55" i="1"/>
  <c r="E34" i="38"/>
  <c r="C43" i="9"/>
  <c r="C46" i="9" s="1"/>
  <c r="E40" i="9"/>
  <c r="AU64" i="39"/>
  <c r="BE64" i="39" s="1"/>
  <c r="BE51" i="39"/>
  <c r="D51" i="39"/>
  <c r="C64" i="33"/>
  <c r="D51" i="26"/>
  <c r="N50" i="26"/>
  <c r="C39" i="35"/>
  <c r="C41" i="35" s="1"/>
  <c r="AU39" i="32"/>
  <c r="BE37" i="32"/>
  <c r="AU46" i="37"/>
  <c r="AN28" i="54"/>
  <c r="O45" i="53"/>
  <c r="C50" i="66"/>
  <c r="D42" i="8"/>
  <c r="D43" i="76"/>
  <c r="AF51" i="36"/>
  <c r="V64" i="36"/>
  <c r="AF64" i="36" s="1"/>
  <c r="D42" i="51"/>
  <c r="E27" i="61"/>
  <c r="O27" i="61" s="1"/>
  <c r="L27" i="61"/>
  <c r="B63" i="61"/>
  <c r="D51" i="23"/>
  <c r="N50" i="23"/>
  <c r="E17" i="6"/>
  <c r="D59" i="44"/>
  <c r="N59" i="44" s="1"/>
  <c r="N46" i="44"/>
  <c r="D39" i="32"/>
  <c r="D41" i="32" s="1"/>
  <c r="C64" i="39"/>
  <c r="C41" i="45"/>
  <c r="M39" i="45"/>
  <c r="C43" i="2"/>
  <c r="C46" i="2" s="1"/>
  <c r="C40" i="75"/>
  <c r="E40" i="2"/>
  <c r="AT59" i="34"/>
  <c r="U42" i="32"/>
  <c r="W41" i="32"/>
  <c r="D43" i="6"/>
  <c r="D46" i="6" s="1"/>
  <c r="E43" i="7"/>
  <c r="C51" i="26"/>
  <c r="V39" i="38"/>
  <c r="V41" i="38" s="1"/>
  <c r="W41" i="38" s="1"/>
  <c r="C42" i="48"/>
  <c r="E41" i="48"/>
  <c r="D55" i="22"/>
  <c r="W39" i="35"/>
  <c r="D46" i="40"/>
  <c r="U42" i="38"/>
  <c r="D64" i="46"/>
  <c r="C39" i="38"/>
  <c r="C41" i="38" s="1"/>
  <c r="C59" i="53"/>
  <c r="M59" i="53" s="1"/>
  <c r="M46" i="53"/>
  <c r="D43" i="2"/>
  <c r="D46" i="2" s="1"/>
  <c r="D40" i="75"/>
  <c r="D59" i="50"/>
  <c r="E28" i="64"/>
  <c r="AV39" i="38"/>
  <c r="E9" i="8"/>
  <c r="B45" i="30"/>
  <c r="L45" i="30" s="1"/>
  <c r="L38" i="30"/>
  <c r="E8" i="1"/>
  <c r="B8" i="73"/>
  <c r="E9" i="22"/>
  <c r="E43" i="10"/>
  <c r="D64" i="33"/>
  <c r="O30" i="58"/>
  <c r="E28" i="61"/>
  <c r="O28" i="61" s="1"/>
  <c r="L28" i="61"/>
  <c r="B45" i="27"/>
  <c r="L45" i="27" s="1"/>
  <c r="L38" i="27"/>
  <c r="U59" i="37"/>
  <c r="D48" i="60"/>
  <c r="E28" i="58"/>
  <c r="O28" i="58" s="1"/>
  <c r="L28" i="58"/>
  <c r="E46" i="60"/>
  <c r="D59" i="53"/>
  <c r="N59" i="53" s="1"/>
  <c r="N46" i="53"/>
  <c r="E18" i="30"/>
  <c r="O18" i="30" s="1"/>
  <c r="L18" i="30"/>
  <c r="N50" i="36"/>
  <c r="D51" i="36"/>
  <c r="L9" i="68"/>
  <c r="E9" i="68"/>
  <c r="O9" i="68" s="1"/>
  <c r="C46" i="37"/>
  <c r="D59" i="47"/>
  <c r="C34" i="73"/>
  <c r="C37" i="73" s="1"/>
  <c r="E31" i="73"/>
  <c r="E9" i="56"/>
  <c r="D43" i="9"/>
  <c r="D46" i="9" s="1"/>
  <c r="E43" i="3"/>
  <c r="O41" i="3"/>
  <c r="E39" i="42"/>
  <c r="E38" i="30"/>
  <c r="O36" i="30"/>
  <c r="C45" i="7"/>
  <c r="AU39" i="35"/>
  <c r="BE37" i="35"/>
  <c r="C46" i="34"/>
  <c r="D37" i="38"/>
  <c r="E37" i="38" s="1"/>
  <c r="E9" i="25"/>
  <c r="AU64" i="36"/>
  <c r="BE64" i="36" s="1"/>
  <c r="BE51" i="36"/>
  <c r="E21" i="27"/>
  <c r="O17" i="27"/>
  <c r="N43" i="37"/>
  <c r="D45" i="37"/>
  <c r="O30" i="67"/>
  <c r="E17" i="24"/>
  <c r="B21" i="24"/>
  <c r="L21" i="24" s="1"/>
  <c r="L17" i="24"/>
  <c r="B17" i="76"/>
  <c r="E27" i="70"/>
  <c r="O27" i="70" s="1"/>
  <c r="L27" i="70"/>
  <c r="B63" i="70"/>
  <c r="E27" i="37"/>
  <c r="O27" i="37" s="1"/>
  <c r="L27" i="37"/>
  <c r="B63" i="37"/>
  <c r="O30" i="70"/>
  <c r="U42" i="35"/>
  <c r="C64" i="29"/>
  <c r="E8" i="3"/>
  <c r="B8" i="76"/>
  <c r="AT39" i="35"/>
  <c r="AT41" i="35" s="1"/>
  <c r="AV37" i="35"/>
  <c r="E9" i="65"/>
  <c r="D48" i="69"/>
  <c r="N46" i="69"/>
  <c r="C59" i="44"/>
  <c r="M59" i="44" s="1"/>
  <c r="M46" i="44"/>
  <c r="E38" i="27"/>
  <c r="O36" i="27"/>
  <c r="N34" i="35"/>
  <c r="D37" i="35"/>
  <c r="E34" i="32"/>
  <c r="V39" i="35"/>
  <c r="AF37" i="35"/>
  <c r="D41" i="42"/>
  <c r="N39" i="42"/>
  <c r="AT42" i="38"/>
  <c r="V42" i="32"/>
  <c r="C42" i="42"/>
  <c r="E9" i="1"/>
  <c r="B9" i="73"/>
  <c r="E9" i="62"/>
  <c r="C55" i="8"/>
  <c r="E36" i="24"/>
  <c r="B38" i="24"/>
  <c r="L36" i="24"/>
  <c r="B36" i="76"/>
  <c r="B30" i="10"/>
  <c r="E26" i="10"/>
  <c r="E30" i="10" s="1"/>
  <c r="N50" i="29"/>
  <c r="D51" i="29"/>
  <c r="C45" i="10"/>
  <c r="AU46" i="34"/>
  <c r="L21" i="30"/>
  <c r="E39" i="51"/>
  <c r="C55" i="5"/>
  <c r="AT39" i="32"/>
  <c r="AT41" i="32" s="1"/>
  <c r="AV37" i="32"/>
  <c r="AT59" i="37"/>
  <c r="C50" i="60"/>
  <c r="E17" i="9"/>
  <c r="D55" i="28"/>
  <c r="F28" i="11"/>
  <c r="V59" i="34"/>
  <c r="C43" i="76"/>
  <c r="E41" i="76"/>
  <c r="AU39" i="38"/>
  <c r="BE37" i="38"/>
  <c r="D55" i="25"/>
  <c r="M42" i="68" l="1"/>
  <c r="C55" i="68"/>
  <c r="M55" i="68" s="1"/>
  <c r="M42" i="62"/>
  <c r="C55" i="62"/>
  <c r="M55" i="62" s="1"/>
  <c r="E39" i="38"/>
  <c r="E9" i="73"/>
  <c r="V55" i="32"/>
  <c r="N41" i="42"/>
  <c r="D42" i="42"/>
  <c r="C39" i="73"/>
  <c r="C41" i="73" s="1"/>
  <c r="D55" i="51"/>
  <c r="C42" i="35"/>
  <c r="L27" i="58"/>
  <c r="E27" i="58"/>
  <c r="O27" i="58" s="1"/>
  <c r="B63" i="58"/>
  <c r="AK56" i="71"/>
  <c r="M45" i="3"/>
  <c r="C46" i="3"/>
  <c r="E39" i="32"/>
  <c r="C50" i="63"/>
  <c r="M48" i="63"/>
  <c r="AV39" i="32"/>
  <c r="AT42" i="32"/>
  <c r="D64" i="29"/>
  <c r="N64" i="29" s="1"/>
  <c r="N51" i="29"/>
  <c r="B38" i="76"/>
  <c r="E36" i="76"/>
  <c r="AT42" i="35"/>
  <c r="U55" i="35"/>
  <c r="O21" i="27"/>
  <c r="E45" i="30"/>
  <c r="O38" i="30"/>
  <c r="C59" i="37"/>
  <c r="E8" i="73"/>
  <c r="E45" i="7"/>
  <c r="E37" i="73"/>
  <c r="D39" i="73"/>
  <c r="D41" i="73" s="1"/>
  <c r="D55" i="5"/>
  <c r="E43" i="6"/>
  <c r="D50" i="63"/>
  <c r="N48" i="63"/>
  <c r="L20" i="24"/>
  <c r="E20" i="24"/>
  <c r="O20" i="24" s="1"/>
  <c r="B20" i="76"/>
  <c r="E43" i="76"/>
  <c r="L27" i="67"/>
  <c r="E27" i="67"/>
  <c r="O27" i="67" s="1"/>
  <c r="B63" i="67"/>
  <c r="AU59" i="34"/>
  <c r="C46" i="7"/>
  <c r="E45" i="10"/>
  <c r="C64" i="26"/>
  <c r="E46" i="6"/>
  <c r="D48" i="6"/>
  <c r="D45" i="76"/>
  <c r="D59" i="34"/>
  <c r="V59" i="37"/>
  <c r="L19" i="24"/>
  <c r="E19" i="24"/>
  <c r="O19" i="24" s="1"/>
  <c r="B19" i="76"/>
  <c r="D51" i="57"/>
  <c r="C42" i="32"/>
  <c r="E41" i="32"/>
  <c r="O21" i="30"/>
  <c r="L38" i="24"/>
  <c r="B45" i="24"/>
  <c r="L45" i="24" s="1"/>
  <c r="E41" i="42"/>
  <c r="V41" i="35"/>
  <c r="AF39" i="35"/>
  <c r="E17" i="76"/>
  <c r="B21" i="76"/>
  <c r="D48" i="9"/>
  <c r="B25" i="76"/>
  <c r="E25" i="3"/>
  <c r="C55" i="48"/>
  <c r="E43" i="2"/>
  <c r="C51" i="66"/>
  <c r="AU59" i="37"/>
  <c r="D64" i="39"/>
  <c r="E43" i="9"/>
  <c r="B26" i="76"/>
  <c r="B30" i="3"/>
  <c r="E26" i="3"/>
  <c r="E30" i="3" s="1"/>
  <c r="C48" i="6"/>
  <c r="AK54" i="54"/>
  <c r="C45" i="76"/>
  <c r="E38" i="24"/>
  <c r="O36" i="24"/>
  <c r="D46" i="37"/>
  <c r="N51" i="36"/>
  <c r="D64" i="36"/>
  <c r="N64" i="36" s="1"/>
  <c r="C42" i="38"/>
  <c r="U55" i="38"/>
  <c r="L28" i="54"/>
  <c r="AO28" i="54"/>
  <c r="D64" i="26"/>
  <c r="N64" i="26" s="1"/>
  <c r="N51" i="26"/>
  <c r="E29" i="7"/>
  <c r="E9" i="76"/>
  <c r="O46" i="69"/>
  <c r="E48" i="69"/>
  <c r="C46" i="10"/>
  <c r="C55" i="42"/>
  <c r="AT55" i="38"/>
  <c r="D50" i="69"/>
  <c r="N48" i="69"/>
  <c r="E8" i="76"/>
  <c r="E48" i="60"/>
  <c r="E50" i="60" s="1"/>
  <c r="C43" i="75"/>
  <c r="C46" i="75" s="1"/>
  <c r="E40" i="75"/>
  <c r="D42" i="32"/>
  <c r="B17" i="75"/>
  <c r="E17" i="2"/>
  <c r="D55" i="8"/>
  <c r="BE39" i="32"/>
  <c r="AU41" i="32"/>
  <c r="AV41" i="32" s="1"/>
  <c r="C48" i="9"/>
  <c r="E46" i="9"/>
  <c r="C51" i="57"/>
  <c r="C50" i="69"/>
  <c r="M48" i="69"/>
  <c r="C55" i="51"/>
  <c r="AU41" i="38"/>
  <c r="BE39" i="38"/>
  <c r="D39" i="35"/>
  <c r="N37" i="35"/>
  <c r="D39" i="38"/>
  <c r="D41" i="38" s="1"/>
  <c r="E41" i="38" s="1"/>
  <c r="BE39" i="35"/>
  <c r="AU41" i="35"/>
  <c r="AV41" i="35" s="1"/>
  <c r="E34" i="73"/>
  <c r="D43" i="75"/>
  <c r="D46" i="75" s="1"/>
  <c r="V42" i="38"/>
  <c r="U55" i="32"/>
  <c r="C48" i="2"/>
  <c r="E46" i="2"/>
  <c r="D64" i="23"/>
  <c r="N64" i="23" s="1"/>
  <c r="N51" i="23"/>
  <c r="E37" i="35"/>
  <c r="E27" i="64"/>
  <c r="O27" i="64" s="1"/>
  <c r="L27" i="64"/>
  <c r="B63" i="64"/>
  <c r="D46" i="3"/>
  <c r="N45" i="3"/>
  <c r="D55" i="48"/>
  <c r="E29" i="10"/>
  <c r="N45" i="10"/>
  <c r="D46" i="10"/>
  <c r="E48" i="63"/>
  <c r="E50" i="63" s="1"/>
  <c r="C51" i="60"/>
  <c r="E45" i="27"/>
  <c r="O38" i="27"/>
  <c r="AV39" i="35"/>
  <c r="O17" i="24"/>
  <c r="E21" i="24"/>
  <c r="O21" i="24" s="1"/>
  <c r="C59" i="34"/>
  <c r="O43" i="3"/>
  <c r="E45" i="3"/>
  <c r="D50" i="60"/>
  <c r="D48" i="2"/>
  <c r="D59" i="40"/>
  <c r="C42" i="45"/>
  <c r="M41" i="45"/>
  <c r="E41" i="45"/>
  <c r="D51" i="66"/>
  <c r="B24" i="76"/>
  <c r="E24" i="3"/>
  <c r="N45" i="7"/>
  <c r="D46" i="7"/>
  <c r="X28" i="71" l="1"/>
  <c r="I28" i="71" s="1"/>
  <c r="V55" i="38"/>
  <c r="C50" i="9"/>
  <c r="E17" i="75"/>
  <c r="L27" i="7"/>
  <c r="E27" i="7"/>
  <c r="O27" i="7" s="1"/>
  <c r="B63" i="7"/>
  <c r="AK56" i="54"/>
  <c r="AF41" i="35"/>
  <c r="V42" i="35"/>
  <c r="W41" i="35"/>
  <c r="C55" i="32"/>
  <c r="E20" i="76"/>
  <c r="C59" i="3"/>
  <c r="M59" i="3" s="1"/>
  <c r="M46" i="3"/>
  <c r="C42" i="73"/>
  <c r="E41" i="73"/>
  <c r="D64" i="66"/>
  <c r="M42" i="45"/>
  <c r="C55" i="45"/>
  <c r="M55" i="45" s="1"/>
  <c r="C64" i="60"/>
  <c r="E48" i="2"/>
  <c r="E50" i="2" s="1"/>
  <c r="C55" i="38"/>
  <c r="E26" i="76"/>
  <c r="E30" i="76" s="1"/>
  <c r="B30" i="76"/>
  <c r="D46" i="76"/>
  <c r="D50" i="6"/>
  <c r="N46" i="7"/>
  <c r="D59" i="7"/>
  <c r="N59" i="7" s="1"/>
  <c r="O45" i="3"/>
  <c r="L28" i="11"/>
  <c r="D41" i="35"/>
  <c r="N39" i="35"/>
  <c r="M50" i="69"/>
  <c r="C51" i="69"/>
  <c r="D55" i="32"/>
  <c r="N50" i="69"/>
  <c r="D51" i="69"/>
  <c r="L18" i="24"/>
  <c r="E18" i="24"/>
  <c r="O18" i="24" s="1"/>
  <c r="B18" i="76"/>
  <c r="B62" i="24"/>
  <c r="E25" i="76"/>
  <c r="E48" i="6"/>
  <c r="E50" i="6" s="1"/>
  <c r="AT55" i="35"/>
  <c r="AT55" i="32"/>
  <c r="N46" i="10"/>
  <c r="D59" i="10"/>
  <c r="N59" i="10" s="1"/>
  <c r="C50" i="2"/>
  <c r="E43" i="75"/>
  <c r="C59" i="10"/>
  <c r="O48" i="69"/>
  <c r="E50" i="69"/>
  <c r="O50" i="69" s="1"/>
  <c r="E21" i="76"/>
  <c r="E19" i="76"/>
  <c r="N50" i="63"/>
  <c r="D51" i="63"/>
  <c r="E39" i="35"/>
  <c r="AU42" i="35"/>
  <c r="BE41" i="35"/>
  <c r="AU42" i="38"/>
  <c r="BE41" i="38"/>
  <c r="AV41" i="38"/>
  <c r="D59" i="37"/>
  <c r="C46" i="76"/>
  <c r="C64" i="66"/>
  <c r="U28" i="54"/>
  <c r="D51" i="60"/>
  <c r="D59" i="3"/>
  <c r="N59" i="3" s="1"/>
  <c r="N46" i="3"/>
  <c r="D48" i="75"/>
  <c r="C64" i="57"/>
  <c r="C48" i="75"/>
  <c r="E46" i="75"/>
  <c r="B29" i="76"/>
  <c r="E29" i="3"/>
  <c r="E45" i="24"/>
  <c r="L28" i="31" s="1"/>
  <c r="O38" i="24"/>
  <c r="D50" i="9"/>
  <c r="C59" i="7"/>
  <c r="E24" i="76"/>
  <c r="E48" i="9"/>
  <c r="E50" i="9" s="1"/>
  <c r="D64" i="57"/>
  <c r="D42" i="73"/>
  <c r="E38" i="76"/>
  <c r="E28" i="10"/>
  <c r="C55" i="35"/>
  <c r="D50" i="2"/>
  <c r="D42" i="38"/>
  <c r="BE41" i="32"/>
  <c r="AU42" i="32"/>
  <c r="E28" i="7"/>
  <c r="C50" i="6"/>
  <c r="E39" i="73"/>
  <c r="B45" i="76"/>
  <c r="C51" i="63"/>
  <c r="M50" i="63"/>
  <c r="N42" i="42"/>
  <c r="D55" i="42"/>
  <c r="N55" i="42" s="1"/>
  <c r="X54" i="71" l="1"/>
  <c r="X56" i="71" s="1"/>
  <c r="C51" i="6"/>
  <c r="AU55" i="32"/>
  <c r="BE55" i="32" s="1"/>
  <c r="BE42" i="32"/>
  <c r="C59" i="76"/>
  <c r="I28" i="11"/>
  <c r="C55" i="73"/>
  <c r="J20" i="64"/>
  <c r="D51" i="9"/>
  <c r="E48" i="75"/>
  <c r="E50" i="75" s="1"/>
  <c r="D64" i="60"/>
  <c r="B63" i="10"/>
  <c r="L27" i="10"/>
  <c r="E27" i="10"/>
  <c r="O27" i="10" s="1"/>
  <c r="N41" i="35"/>
  <c r="D42" i="35"/>
  <c r="E41" i="35"/>
  <c r="F28" i="41" s="1"/>
  <c r="B28" i="76"/>
  <c r="E28" i="3"/>
  <c r="J20" i="47"/>
  <c r="D55" i="38"/>
  <c r="D51" i="2"/>
  <c r="D55" i="73"/>
  <c r="C50" i="75"/>
  <c r="N51" i="69"/>
  <c r="D64" i="69"/>
  <c r="N64" i="69" s="1"/>
  <c r="L28" i="72"/>
  <c r="J20" i="61"/>
  <c r="C64" i="63"/>
  <c r="M64" i="63" s="1"/>
  <c r="M51" i="63"/>
  <c r="F28" i="54"/>
  <c r="X54" i="54"/>
  <c r="D64" i="63"/>
  <c r="N64" i="63" s="1"/>
  <c r="N51" i="63"/>
  <c r="M51" i="69"/>
  <c r="C64" i="69"/>
  <c r="M64" i="69" s="1"/>
  <c r="D59" i="76"/>
  <c r="I54" i="71"/>
  <c r="D50" i="75"/>
  <c r="J20" i="30"/>
  <c r="J20" i="70"/>
  <c r="E45" i="76"/>
  <c r="I54" i="31"/>
  <c r="E36" i="2"/>
  <c r="O36" i="2" s="1"/>
  <c r="L36" i="2"/>
  <c r="AU55" i="38"/>
  <c r="BE55" i="38" s="1"/>
  <c r="BE42" i="38"/>
  <c r="BE42" i="35"/>
  <c r="AU55" i="35"/>
  <c r="BE55" i="35" s="1"/>
  <c r="C51" i="2"/>
  <c r="D51" i="6"/>
  <c r="C51" i="9"/>
  <c r="J20" i="53"/>
  <c r="J20" i="67"/>
  <c r="J20" i="7"/>
  <c r="J37" i="7"/>
  <c r="J37" i="70"/>
  <c r="J37" i="10"/>
  <c r="J37" i="47"/>
  <c r="J37" i="27"/>
  <c r="J37" i="53"/>
  <c r="AM24" i="54" s="1"/>
  <c r="J37" i="30"/>
  <c r="J37" i="64"/>
  <c r="J37" i="61"/>
  <c r="J37" i="67"/>
  <c r="AM24" i="71" s="1"/>
  <c r="E29" i="76"/>
  <c r="E18" i="76"/>
  <c r="O18" i="76" s="1"/>
  <c r="L18" i="76"/>
  <c r="V55" i="35"/>
  <c r="AF55" i="35" s="1"/>
  <c r="AF42" i="35"/>
  <c r="J20" i="27"/>
  <c r="J20" i="10"/>
  <c r="BA37" i="40" l="1"/>
  <c r="BF37" i="40" s="1"/>
  <c r="BC37" i="40"/>
  <c r="C64" i="9"/>
  <c r="J20" i="24"/>
  <c r="D64" i="2"/>
  <c r="AB20" i="40"/>
  <c r="AG20" i="40" s="1"/>
  <c r="G20" i="40"/>
  <c r="AD20" i="40"/>
  <c r="I28" i="72"/>
  <c r="I54" i="11"/>
  <c r="G37" i="40"/>
  <c r="AB37" i="40"/>
  <c r="AG37" i="40" s="1"/>
  <c r="AD37" i="40"/>
  <c r="J37" i="24"/>
  <c r="K24" i="31" s="1"/>
  <c r="J20" i="44"/>
  <c r="BA20" i="40"/>
  <c r="BF20" i="40" s="1"/>
  <c r="BC20" i="40"/>
  <c r="C51" i="75"/>
  <c r="J9" i="68"/>
  <c r="J9" i="45"/>
  <c r="J9" i="51"/>
  <c r="AG10" i="54" s="1"/>
  <c r="C64" i="6"/>
  <c r="D64" i="6"/>
  <c r="E28" i="76"/>
  <c r="D64" i="9"/>
  <c r="J20" i="58"/>
  <c r="BA20" i="37"/>
  <c r="BF20" i="37" s="1"/>
  <c r="BC20" i="37"/>
  <c r="J37" i="44"/>
  <c r="BA20" i="34"/>
  <c r="BF20" i="34" s="1"/>
  <c r="BC20" i="34"/>
  <c r="BA37" i="37"/>
  <c r="BF37" i="37" s="1"/>
  <c r="BC37" i="37"/>
  <c r="I56" i="31"/>
  <c r="I56" i="71"/>
  <c r="X56" i="54"/>
  <c r="AB37" i="37"/>
  <c r="AG37" i="37" s="1"/>
  <c r="G37" i="37"/>
  <c r="AD37" i="37"/>
  <c r="J37" i="50"/>
  <c r="O37" i="50" s="1"/>
  <c r="BA26" i="34"/>
  <c r="BA26" i="37"/>
  <c r="J26" i="53"/>
  <c r="C64" i="2"/>
  <c r="J9" i="60"/>
  <c r="J9" i="46"/>
  <c r="J9" i="63"/>
  <c r="J9" i="52"/>
  <c r="J9" i="69"/>
  <c r="J9" i="26"/>
  <c r="I54" i="54"/>
  <c r="I54" i="41"/>
  <c r="F28" i="72"/>
  <c r="BA37" i="34"/>
  <c r="BF37" i="34" s="1"/>
  <c r="BC37" i="34"/>
  <c r="J20" i="50"/>
  <c r="D55" i="35"/>
  <c r="N55" i="35" s="1"/>
  <c r="N42" i="35"/>
  <c r="J37" i="58"/>
  <c r="Z24" i="71" s="1"/>
  <c r="K24" i="71" s="1"/>
  <c r="D51" i="75"/>
  <c r="G20" i="37"/>
  <c r="AB20" i="37"/>
  <c r="AG20" i="37" s="1"/>
  <c r="AD20" i="37"/>
  <c r="J9" i="64"/>
  <c r="J9" i="47"/>
  <c r="J9" i="67"/>
  <c r="J9" i="70"/>
  <c r="J9" i="53"/>
  <c r="BA9" i="37"/>
  <c r="J9" i="61"/>
  <c r="L27" i="3"/>
  <c r="E27" i="3"/>
  <c r="O27" i="3" s="1"/>
  <c r="B27" i="76"/>
  <c r="B63" i="3"/>
  <c r="J26" i="70" l="1"/>
  <c r="J26" i="30"/>
  <c r="J26" i="47"/>
  <c r="J26" i="61"/>
  <c r="J26" i="67"/>
  <c r="AB26" i="37"/>
  <c r="AG26" i="37" s="1"/>
  <c r="J26" i="10"/>
  <c r="O26" i="10" s="1"/>
  <c r="BA17" i="34"/>
  <c r="BC17" i="34"/>
  <c r="J26" i="27"/>
  <c r="O26" i="27" s="1"/>
  <c r="L26" i="27"/>
  <c r="J17" i="70"/>
  <c r="J9" i="48"/>
  <c r="J20" i="37"/>
  <c r="O20" i="37" s="1"/>
  <c r="L20" i="37"/>
  <c r="I56" i="41"/>
  <c r="BA26" i="40"/>
  <c r="BF26" i="40" s="1"/>
  <c r="BC26" i="40"/>
  <c r="J26" i="58"/>
  <c r="J17" i="27"/>
  <c r="Z24" i="54"/>
  <c r="K24" i="54" s="1"/>
  <c r="J17" i="58"/>
  <c r="J20" i="3"/>
  <c r="J26" i="7"/>
  <c r="O26" i="7" s="1"/>
  <c r="L26" i="7"/>
  <c r="J17" i="44"/>
  <c r="AB17" i="34"/>
  <c r="G17" i="34"/>
  <c r="AD17" i="34"/>
  <c r="E27" i="76"/>
  <c r="O27" i="76" s="1"/>
  <c r="L27" i="76"/>
  <c r="D64" i="75"/>
  <c r="J17" i="50"/>
  <c r="J26" i="50"/>
  <c r="G37" i="34"/>
  <c r="AB37" i="34"/>
  <c r="AG37" i="34" s="1"/>
  <c r="AD37" i="34"/>
  <c r="J20" i="40"/>
  <c r="O20" i="40" s="1"/>
  <c r="L20" i="40"/>
  <c r="BA17" i="40"/>
  <c r="BC17" i="40"/>
  <c r="J9" i="44"/>
  <c r="BA25" i="37"/>
  <c r="J25" i="61"/>
  <c r="J25" i="47"/>
  <c r="J25" i="30"/>
  <c r="J25" i="67"/>
  <c r="AM10" i="71" s="1"/>
  <c r="AM36" i="71" s="1"/>
  <c r="J25" i="70"/>
  <c r="J25" i="53"/>
  <c r="AM10" i="54" s="1"/>
  <c r="AM36" i="54" s="1"/>
  <c r="BA25" i="34"/>
  <c r="J26" i="64"/>
  <c r="O26" i="64" s="1"/>
  <c r="L26" i="64"/>
  <c r="J17" i="53"/>
  <c r="J17" i="7"/>
  <c r="J17" i="61"/>
  <c r="J9" i="58"/>
  <c r="I56" i="54"/>
  <c r="J9" i="49"/>
  <c r="J9" i="43"/>
  <c r="J26" i="44"/>
  <c r="J37" i="37"/>
  <c r="O37" i="37" s="1"/>
  <c r="L37" i="37"/>
  <c r="BA17" i="37"/>
  <c r="BC17" i="37"/>
  <c r="I56" i="11"/>
  <c r="G17" i="37"/>
  <c r="AB17" i="37"/>
  <c r="AD17" i="37"/>
  <c r="I54" i="72"/>
  <c r="J17" i="10"/>
  <c r="AB26" i="40"/>
  <c r="AG26" i="40" s="1"/>
  <c r="G26" i="40"/>
  <c r="AD26" i="40"/>
  <c r="J17" i="30"/>
  <c r="J17" i="24"/>
  <c r="C64" i="75"/>
  <c r="J17" i="47"/>
  <c r="G17" i="40"/>
  <c r="AB17" i="40"/>
  <c r="AD17" i="40"/>
  <c r="J9" i="50"/>
  <c r="J17" i="67"/>
  <c r="J26" i="24"/>
  <c r="J17" i="64"/>
  <c r="J9" i="42"/>
  <c r="G20" i="34"/>
  <c r="G20" i="76" s="1"/>
  <c r="AB20" i="34"/>
  <c r="AG20" i="34" s="1"/>
  <c r="AD20" i="34"/>
  <c r="J37" i="40"/>
  <c r="O37" i="40" s="1"/>
  <c r="L37" i="40"/>
  <c r="L29" i="7" l="1"/>
  <c r="AD29" i="40"/>
  <c r="AD26" i="37"/>
  <c r="G26" i="37"/>
  <c r="J26" i="37" s="1"/>
  <c r="O26" i="37" s="1"/>
  <c r="T10" i="54"/>
  <c r="E10" i="54" s="1"/>
  <c r="L26" i="10"/>
  <c r="J29" i="30"/>
  <c r="J29" i="53"/>
  <c r="J29" i="64"/>
  <c r="O29" i="64" s="1"/>
  <c r="AB29" i="37"/>
  <c r="AG29" i="37" s="1"/>
  <c r="BA29" i="37"/>
  <c r="L29" i="10"/>
  <c r="J29" i="70"/>
  <c r="BA29" i="34"/>
  <c r="J20" i="76"/>
  <c r="O20" i="76" s="1"/>
  <c r="L20" i="76"/>
  <c r="J9" i="8"/>
  <c r="O9" i="8" s="1"/>
  <c r="L9" i="8"/>
  <c r="J26" i="40"/>
  <c r="O26" i="40" s="1"/>
  <c r="L26" i="40"/>
  <c r="I56" i="72"/>
  <c r="J9" i="28"/>
  <c r="O9" i="28" s="1"/>
  <c r="L9" i="28"/>
  <c r="J25" i="7"/>
  <c r="O25" i="7" s="1"/>
  <c r="L25" i="7"/>
  <c r="J37" i="34"/>
  <c r="L37" i="34"/>
  <c r="AB9" i="38"/>
  <c r="AG9" i="38" s="1"/>
  <c r="G9" i="38"/>
  <c r="AD9" i="38"/>
  <c r="BA9" i="36"/>
  <c r="BF9" i="36" s="1"/>
  <c r="BC9" i="36"/>
  <c r="J29" i="7"/>
  <c r="O29" i="7" s="1"/>
  <c r="J9" i="5"/>
  <c r="O9" i="5" s="1"/>
  <c r="L9" i="5"/>
  <c r="BF17" i="40"/>
  <c r="J9" i="57"/>
  <c r="L9" i="57"/>
  <c r="J9" i="10"/>
  <c r="O9" i="10" s="1"/>
  <c r="L9" i="10"/>
  <c r="J29" i="58"/>
  <c r="J29" i="44"/>
  <c r="J20" i="34"/>
  <c r="O20" i="34" s="1"/>
  <c r="L20" i="34"/>
  <c r="J9" i="29"/>
  <c r="O9" i="29" s="1"/>
  <c r="L9" i="29"/>
  <c r="BA9" i="34"/>
  <c r="BF9" i="34" s="1"/>
  <c r="BC9" i="34"/>
  <c r="BF17" i="37"/>
  <c r="J9" i="59"/>
  <c r="O9" i="59" s="1"/>
  <c r="L9" i="59"/>
  <c r="J37" i="3"/>
  <c r="K24" i="11" s="1"/>
  <c r="G37" i="76"/>
  <c r="J25" i="24"/>
  <c r="J29" i="67"/>
  <c r="G9" i="32"/>
  <c r="AB9" i="32"/>
  <c r="AG9" i="32" s="1"/>
  <c r="AD9" i="32"/>
  <c r="AB9" i="34"/>
  <c r="AG9" i="34" s="1"/>
  <c r="G9" i="34"/>
  <c r="AD9" i="34"/>
  <c r="G9" i="39"/>
  <c r="AB9" i="39"/>
  <c r="AG9" i="39" s="1"/>
  <c r="AD9" i="39"/>
  <c r="J9" i="56"/>
  <c r="L9" i="56"/>
  <c r="BF17" i="34"/>
  <c r="AG17" i="40"/>
  <c r="J17" i="3"/>
  <c r="G17" i="76"/>
  <c r="J29" i="24"/>
  <c r="J17" i="40"/>
  <c r="L17" i="40"/>
  <c r="J9" i="65"/>
  <c r="L9" i="65"/>
  <c r="G26" i="34"/>
  <c r="AB26" i="34"/>
  <c r="AG26" i="34" s="1"/>
  <c r="AD26" i="34"/>
  <c r="BA9" i="33"/>
  <c r="BF9" i="33" s="1"/>
  <c r="BC9" i="33"/>
  <c r="J9" i="7"/>
  <c r="O9" i="7" s="1"/>
  <c r="L9" i="7"/>
  <c r="AG17" i="37"/>
  <c r="J9" i="9"/>
  <c r="O9" i="9" s="1"/>
  <c r="L9" i="9"/>
  <c r="J25" i="58"/>
  <c r="J25" i="64"/>
  <c r="O25" i="64" s="1"/>
  <c r="L25" i="64"/>
  <c r="BA9" i="38"/>
  <c r="BF9" i="38" s="1"/>
  <c r="BC9" i="38"/>
  <c r="J9" i="66"/>
  <c r="L9" i="66"/>
  <c r="BA9" i="40"/>
  <c r="BF9" i="40" s="1"/>
  <c r="BC9" i="40"/>
  <c r="J9" i="24"/>
  <c r="L9" i="24"/>
  <c r="G9" i="33"/>
  <c r="AB9" i="33"/>
  <c r="AG9" i="33" s="1"/>
  <c r="AD9" i="33"/>
  <c r="J17" i="37"/>
  <c r="L17" i="37"/>
  <c r="J9" i="62"/>
  <c r="O9" i="62" s="1"/>
  <c r="L9" i="62"/>
  <c r="J25" i="10"/>
  <c r="O25" i="10" s="1"/>
  <c r="L25" i="10"/>
  <c r="J25" i="44"/>
  <c r="G9" i="36"/>
  <c r="AB9" i="36"/>
  <c r="AG9" i="36" s="1"/>
  <c r="AD9" i="36"/>
  <c r="G9" i="40"/>
  <c r="AB9" i="40"/>
  <c r="AG9" i="40" s="1"/>
  <c r="AD9" i="40"/>
  <c r="J17" i="34"/>
  <c r="L17" i="34"/>
  <c r="G9" i="35"/>
  <c r="AB9" i="35"/>
  <c r="AG9" i="35" s="1"/>
  <c r="AD9" i="35"/>
  <c r="J9" i="30"/>
  <c r="O9" i="30" s="1"/>
  <c r="L9" i="30"/>
  <c r="BA9" i="39"/>
  <c r="BF9" i="39" s="1"/>
  <c r="BC9" i="39"/>
  <c r="J9" i="22"/>
  <c r="L9" i="22"/>
  <c r="BA9" i="32"/>
  <c r="BF9" i="32" s="1"/>
  <c r="BC9" i="32"/>
  <c r="J29" i="61"/>
  <c r="AB25" i="40"/>
  <c r="AG25" i="40" s="1"/>
  <c r="G25" i="40"/>
  <c r="AD25" i="40"/>
  <c r="G25" i="37"/>
  <c r="AB25" i="37"/>
  <c r="AG25" i="37" s="1"/>
  <c r="AD25" i="37"/>
  <c r="BA9" i="35"/>
  <c r="BF9" i="35" s="1"/>
  <c r="BC9" i="35"/>
  <c r="AG17" i="34"/>
  <c r="J9" i="25"/>
  <c r="O9" i="25" s="1"/>
  <c r="L9" i="25"/>
  <c r="J9" i="6"/>
  <c r="O9" i="6" s="1"/>
  <c r="L9" i="6"/>
  <c r="J29" i="47"/>
  <c r="J25" i="27"/>
  <c r="O25" i="27" s="1"/>
  <c r="L25" i="27"/>
  <c r="J25" i="50"/>
  <c r="BA25" i="40"/>
  <c r="BF25" i="40" s="1"/>
  <c r="BC25" i="40"/>
  <c r="J9" i="27"/>
  <c r="O9" i="27" s="1"/>
  <c r="L9" i="27"/>
  <c r="J9" i="23"/>
  <c r="L9" i="23"/>
  <c r="J29" i="50"/>
  <c r="G9" i="37"/>
  <c r="AB9" i="37"/>
  <c r="AG9" i="37" s="1"/>
  <c r="AD9" i="37"/>
  <c r="AB29" i="40" l="1"/>
  <c r="AG29" i="40" s="1"/>
  <c r="G29" i="40"/>
  <c r="J29" i="40" s="1"/>
  <c r="O29" i="40" s="1"/>
  <c r="AD29" i="37"/>
  <c r="L26" i="37"/>
  <c r="G29" i="37"/>
  <c r="L29" i="37" s="1"/>
  <c r="BS23" i="36"/>
  <c r="BS23" i="39"/>
  <c r="L29" i="64"/>
  <c r="Z10" i="54"/>
  <c r="Z36" i="54" s="1"/>
  <c r="Z10" i="71"/>
  <c r="K10" i="71" s="1"/>
  <c r="K36" i="71" s="1"/>
  <c r="J29" i="10"/>
  <c r="O29" i="10" s="1"/>
  <c r="O9" i="66"/>
  <c r="J26" i="34"/>
  <c r="O26" i="34" s="1"/>
  <c r="L26" i="34"/>
  <c r="AG10" i="71"/>
  <c r="O9" i="65"/>
  <c r="O17" i="40"/>
  <c r="J17" i="76"/>
  <c r="L17" i="76"/>
  <c r="G9" i="73"/>
  <c r="J9" i="1"/>
  <c r="L9" i="1"/>
  <c r="K10" i="31"/>
  <c r="K36" i="31" s="1"/>
  <c r="O9" i="24"/>
  <c r="K24" i="41"/>
  <c r="K24" i="72" s="1"/>
  <c r="O37" i="34"/>
  <c r="J25" i="37"/>
  <c r="O25" i="37" s="1"/>
  <c r="L25" i="37"/>
  <c r="G26" i="76"/>
  <c r="J26" i="3"/>
  <c r="O26" i="3" s="1"/>
  <c r="L26" i="3"/>
  <c r="J9" i="40"/>
  <c r="O9" i="40" s="1"/>
  <c r="L9" i="40"/>
  <c r="O17" i="37"/>
  <c r="G25" i="34"/>
  <c r="AB25" i="34"/>
  <c r="AG25" i="34" s="1"/>
  <c r="AD25" i="34"/>
  <c r="G29" i="34"/>
  <c r="AB29" i="34"/>
  <c r="AG29" i="34" s="1"/>
  <c r="AD29" i="34"/>
  <c r="O9" i="23"/>
  <c r="J29" i="3"/>
  <c r="O29" i="3" s="1"/>
  <c r="L29" i="3"/>
  <c r="O17" i="34"/>
  <c r="J29" i="27"/>
  <c r="O29" i="27" s="1"/>
  <c r="L29" i="27"/>
  <c r="J9" i="34"/>
  <c r="L9" i="34"/>
  <c r="J9" i="32"/>
  <c r="L9" i="32"/>
  <c r="J9" i="2"/>
  <c r="G9" i="75"/>
  <c r="L9" i="2"/>
  <c r="J25" i="40"/>
  <c r="O25" i="40" s="1"/>
  <c r="L25" i="40"/>
  <c r="E10" i="31"/>
  <c r="O9" i="22"/>
  <c r="J9" i="33"/>
  <c r="L9" i="33"/>
  <c r="BA28" i="37"/>
  <c r="J9" i="36"/>
  <c r="O9" i="36" s="1"/>
  <c r="L9" i="36"/>
  <c r="BA29" i="40"/>
  <c r="BF29" i="40" s="1"/>
  <c r="BC29" i="40"/>
  <c r="J9" i="3"/>
  <c r="G9" i="76"/>
  <c r="L9" i="3"/>
  <c r="T10" i="71"/>
  <c r="O9" i="56"/>
  <c r="O9" i="57"/>
  <c r="J9" i="37"/>
  <c r="O9" i="37" s="1"/>
  <c r="L9" i="37"/>
  <c r="J9" i="35"/>
  <c r="O9" i="35" s="1"/>
  <c r="L9" i="35"/>
  <c r="BS23" i="33"/>
  <c r="J28" i="30"/>
  <c r="J9" i="39"/>
  <c r="O9" i="39" s="1"/>
  <c r="L9" i="39"/>
  <c r="J37" i="76"/>
  <c r="O37" i="76" s="1"/>
  <c r="L37" i="76"/>
  <c r="J9" i="38"/>
  <c r="O9" i="38" s="1"/>
  <c r="L9" i="38"/>
  <c r="L29" i="40" l="1"/>
  <c r="J28" i="10"/>
  <c r="O28" i="10" s="1"/>
  <c r="J29" i="37"/>
  <c r="O29" i="37" s="1"/>
  <c r="Z36" i="71"/>
  <c r="L28" i="64"/>
  <c r="K10" i="54"/>
  <c r="K36" i="54" s="1"/>
  <c r="J28" i="67"/>
  <c r="L28" i="27"/>
  <c r="J28" i="70"/>
  <c r="AB28" i="37"/>
  <c r="AG28" i="37" s="1"/>
  <c r="J28" i="53"/>
  <c r="J28" i="61"/>
  <c r="AD28" i="40"/>
  <c r="L28" i="7"/>
  <c r="J28" i="47"/>
  <c r="J28" i="24"/>
  <c r="J28" i="50"/>
  <c r="BA28" i="34"/>
  <c r="J28" i="44"/>
  <c r="J28" i="58"/>
  <c r="BA19" i="34"/>
  <c r="BC19" i="34"/>
  <c r="AX21" i="34"/>
  <c r="BC21" i="34" s="1"/>
  <c r="O9" i="3"/>
  <c r="J19" i="24"/>
  <c r="J21" i="24" s="1"/>
  <c r="G21" i="24"/>
  <c r="G19" i="34"/>
  <c r="AB19" i="34"/>
  <c r="AD19" i="34"/>
  <c r="Y21" i="34"/>
  <c r="AD21" i="34" s="1"/>
  <c r="O9" i="34"/>
  <c r="J19" i="47"/>
  <c r="J21" i="47" s="1"/>
  <c r="G21" i="47"/>
  <c r="J19" i="70"/>
  <c r="J21" i="70" s="1"/>
  <c r="G21" i="70"/>
  <c r="BA28" i="40"/>
  <c r="BF28" i="40" s="1"/>
  <c r="BC28" i="40"/>
  <c r="G19" i="37"/>
  <c r="AB19" i="37"/>
  <c r="AD19" i="37"/>
  <c r="Y21" i="37"/>
  <c r="AD21" i="37" s="1"/>
  <c r="J25" i="34"/>
  <c r="O25" i="34" s="1"/>
  <c r="L25" i="34"/>
  <c r="J26" i="76"/>
  <c r="O26" i="76" s="1"/>
  <c r="L26" i="76"/>
  <c r="J19" i="7"/>
  <c r="J21" i="7" s="1"/>
  <c r="G21" i="7"/>
  <c r="J19" i="30"/>
  <c r="J21" i="30" s="1"/>
  <c r="G21" i="30"/>
  <c r="J19" i="67"/>
  <c r="J21" i="67" s="1"/>
  <c r="G21" i="67"/>
  <c r="BA19" i="40"/>
  <c r="BC19" i="40"/>
  <c r="AX21" i="40"/>
  <c r="BC21" i="40" s="1"/>
  <c r="J19" i="10"/>
  <c r="J21" i="10" s="1"/>
  <c r="G21" i="10"/>
  <c r="J19" i="61"/>
  <c r="J21" i="61" s="1"/>
  <c r="G21" i="61"/>
  <c r="J19" i="27"/>
  <c r="J21" i="27" s="1"/>
  <c r="G21" i="27"/>
  <c r="G19" i="40"/>
  <c r="AB19" i="40"/>
  <c r="AD19" i="40"/>
  <c r="Y21" i="40"/>
  <c r="AD21" i="40" s="1"/>
  <c r="J19" i="53"/>
  <c r="J21" i="53" s="1"/>
  <c r="G21" i="53"/>
  <c r="J9" i="75"/>
  <c r="O9" i="75" s="1"/>
  <c r="L9" i="75"/>
  <c r="G25" i="76"/>
  <c r="J25" i="3"/>
  <c r="O25" i="3" s="1"/>
  <c r="L25" i="3"/>
  <c r="BA19" i="37"/>
  <c r="BC19" i="37"/>
  <c r="AX21" i="37"/>
  <c r="BC21" i="37" s="1"/>
  <c r="O9" i="2"/>
  <c r="E10" i="11"/>
  <c r="O9" i="1"/>
  <c r="O9" i="33"/>
  <c r="J29" i="34"/>
  <c r="O29" i="34" s="1"/>
  <c r="L29" i="34"/>
  <c r="J19" i="64"/>
  <c r="J21" i="64" s="1"/>
  <c r="G21" i="64"/>
  <c r="J9" i="73"/>
  <c r="O9" i="73" s="1"/>
  <c r="L9" i="73"/>
  <c r="O17" i="76"/>
  <c r="E10" i="71"/>
  <c r="J9" i="76"/>
  <c r="O9" i="76" s="1"/>
  <c r="L9" i="76"/>
  <c r="J19" i="50"/>
  <c r="J21" i="50" s="1"/>
  <c r="G21" i="50"/>
  <c r="E10" i="41"/>
  <c r="O9" i="32"/>
  <c r="J19" i="44"/>
  <c r="J21" i="44" s="1"/>
  <c r="G21" i="44"/>
  <c r="G29" i="76"/>
  <c r="J19" i="58"/>
  <c r="J21" i="58" s="1"/>
  <c r="G21" i="58"/>
  <c r="L28" i="10" l="1"/>
  <c r="J28" i="64"/>
  <c r="O28" i="64" s="1"/>
  <c r="J28" i="27"/>
  <c r="O28" i="27" s="1"/>
  <c r="G28" i="40"/>
  <c r="J28" i="40" s="1"/>
  <c r="O28" i="40" s="1"/>
  <c r="AB28" i="40"/>
  <c r="AG28" i="40" s="1"/>
  <c r="AD28" i="37"/>
  <c r="G28" i="37"/>
  <c r="J28" i="37" s="1"/>
  <c r="O28" i="37" s="1"/>
  <c r="J28" i="7"/>
  <c r="O28" i="7" s="1"/>
  <c r="J19" i="40"/>
  <c r="L19" i="40"/>
  <c r="G21" i="40"/>
  <c r="L21" i="40" s="1"/>
  <c r="J19" i="37"/>
  <c r="L19" i="37"/>
  <c r="G21" i="37"/>
  <c r="L21" i="37" s="1"/>
  <c r="AG19" i="34"/>
  <c r="AB21" i="34"/>
  <c r="AG21" i="34" s="1"/>
  <c r="K10" i="11"/>
  <c r="J19" i="34"/>
  <c r="L19" i="34"/>
  <c r="G21" i="34"/>
  <c r="L21" i="34" s="1"/>
  <c r="J29" i="76"/>
  <c r="O29" i="76" s="1"/>
  <c r="L29" i="76"/>
  <c r="BF19" i="37"/>
  <c r="BA21" i="37"/>
  <c r="BF21" i="37" s="1"/>
  <c r="J25" i="76"/>
  <c r="O25" i="76" s="1"/>
  <c r="L25" i="76"/>
  <c r="E10" i="72"/>
  <c r="J19" i="3"/>
  <c r="J21" i="3" s="1"/>
  <c r="G19" i="76"/>
  <c r="G21" i="3"/>
  <c r="K10" i="41"/>
  <c r="K36" i="41" s="1"/>
  <c r="BF19" i="34"/>
  <c r="BA21" i="34"/>
  <c r="BF21" i="34" s="1"/>
  <c r="AG19" i="40"/>
  <c r="AB21" i="40"/>
  <c r="AG21" i="40" s="1"/>
  <c r="BF19" i="40"/>
  <c r="BA21" i="40"/>
  <c r="BF21" i="40" s="1"/>
  <c r="AG19" i="37"/>
  <c r="AB21" i="37"/>
  <c r="AG21" i="37" s="1"/>
  <c r="G28" i="34"/>
  <c r="AB28" i="34"/>
  <c r="AG28" i="34" s="1"/>
  <c r="AD28" i="34"/>
  <c r="L28" i="37" l="1"/>
  <c r="L28" i="40"/>
  <c r="J19" i="76"/>
  <c r="L19" i="76"/>
  <c r="G21" i="76"/>
  <c r="L21" i="76" s="1"/>
  <c r="J28" i="3"/>
  <c r="G28" i="76"/>
  <c r="L28" i="3"/>
  <c r="K10" i="72"/>
  <c r="K36" i="11"/>
  <c r="J28" i="34"/>
  <c r="L28" i="34"/>
  <c r="O19" i="34"/>
  <c r="J21" i="34"/>
  <c r="O21" i="34" s="1"/>
  <c r="O19" i="37"/>
  <c r="J21" i="37"/>
  <c r="O21" i="37" s="1"/>
  <c r="O19" i="40"/>
  <c r="J21" i="40"/>
  <c r="O21" i="40" s="1"/>
  <c r="O19" i="76" l="1"/>
  <c r="J21" i="76"/>
  <c r="O21" i="76" s="1"/>
  <c r="J28" i="76"/>
  <c r="O28" i="76" s="1"/>
  <c r="L28" i="76"/>
  <c r="K36" i="72"/>
  <c r="O28" i="3"/>
  <c r="O28" i="34"/>
  <c r="L46" i="6" l="1"/>
  <c r="L46" i="63"/>
  <c r="L46" i="57"/>
  <c r="BC46" i="33"/>
  <c r="L46" i="23"/>
  <c r="L46" i="9"/>
  <c r="G46" i="33"/>
  <c r="L46" i="33" s="1"/>
  <c r="L46" i="60"/>
  <c r="L46" i="26"/>
  <c r="G46" i="36" l="1"/>
  <c r="L46" i="36" s="1"/>
  <c r="AD46" i="36"/>
  <c r="L46" i="2"/>
  <c r="G46" i="75"/>
  <c r="L46" i="75" s="1"/>
  <c r="G46" i="39"/>
  <c r="L46" i="39" s="1"/>
  <c r="AD46" i="39"/>
  <c r="BC37" i="38" l="1"/>
  <c r="L37" i="56"/>
  <c r="L37" i="8"/>
  <c r="L37" i="5"/>
  <c r="BC37" i="32"/>
  <c r="L37" i="62"/>
  <c r="G37" i="35" l="1"/>
  <c r="L37" i="35" s="1"/>
  <c r="AD37" i="35"/>
  <c r="L37" i="1"/>
  <c r="AD37" i="38"/>
  <c r="G37" i="38"/>
  <c r="L37" i="38" s="1"/>
  <c r="AD37" i="32"/>
  <c r="G37" i="32"/>
  <c r="L37" i="32" s="1"/>
  <c r="G37" i="73" l="1"/>
  <c r="L37" i="73" s="1"/>
  <c r="N59" i="66" l="1"/>
  <c r="N59" i="60"/>
  <c r="N59" i="52"/>
  <c r="N59" i="6"/>
  <c r="N59" i="23"/>
  <c r="N59" i="9"/>
  <c r="BE59" i="36"/>
  <c r="N33" i="5"/>
  <c r="D59" i="36"/>
  <c r="AF59" i="36"/>
  <c r="N59" i="43"/>
  <c r="N59" i="63"/>
  <c r="N59" i="46"/>
  <c r="N59" i="29"/>
  <c r="BE59" i="39"/>
  <c r="D59" i="33"/>
  <c r="BE59" i="33"/>
  <c r="J50" i="8" l="1"/>
  <c r="N33" i="62"/>
  <c r="J50" i="62"/>
  <c r="N33" i="59"/>
  <c r="I42" i="37"/>
  <c r="N59" i="26"/>
  <c r="N33" i="68"/>
  <c r="AF33" i="35"/>
  <c r="N55" i="58"/>
  <c r="N55" i="67"/>
  <c r="AV51" i="40"/>
  <c r="N55" i="7"/>
  <c r="N55" i="10"/>
  <c r="AF59" i="39"/>
  <c r="D59" i="39"/>
  <c r="N33" i="8"/>
  <c r="BA42" i="37"/>
  <c r="N59" i="69"/>
  <c r="BE55" i="40"/>
  <c r="N55" i="47"/>
  <c r="BE55" i="34"/>
  <c r="BE33" i="38"/>
  <c r="N55" i="53"/>
  <c r="N55" i="64"/>
  <c r="N33" i="25"/>
  <c r="N33" i="28"/>
  <c r="N59" i="57"/>
  <c r="N55" i="44"/>
  <c r="D56" i="47"/>
  <c r="D57" i="47" s="1"/>
  <c r="N55" i="50"/>
  <c r="BE55" i="37"/>
  <c r="M33" i="28"/>
  <c r="E33" i="28"/>
  <c r="O33" i="28" s="1"/>
  <c r="J50" i="25"/>
  <c r="BE33" i="32"/>
  <c r="J50" i="5"/>
  <c r="E55" i="50"/>
  <c r="N59" i="36"/>
  <c r="AV51" i="34"/>
  <c r="J42" i="64"/>
  <c r="J50" i="45"/>
  <c r="J42" i="61"/>
  <c r="BE33" i="35"/>
  <c r="N33" i="65"/>
  <c r="N60" i="26"/>
  <c r="N55" i="70"/>
  <c r="N55" i="61"/>
  <c r="J50" i="65" l="1"/>
  <c r="J42" i="53"/>
  <c r="AM25" i="54" s="1"/>
  <c r="AV55" i="40"/>
  <c r="J42" i="7"/>
  <c r="J42" i="10"/>
  <c r="N42" i="69"/>
  <c r="N51" i="56"/>
  <c r="AV47" i="32"/>
  <c r="L51" i="7"/>
  <c r="E51" i="7"/>
  <c r="O51" i="7" s="1"/>
  <c r="J42" i="47"/>
  <c r="BA42" i="40"/>
  <c r="D54" i="34"/>
  <c r="V56" i="34"/>
  <c r="V57" i="34" s="1"/>
  <c r="N42" i="67"/>
  <c r="AD51" i="37"/>
  <c r="B51" i="37"/>
  <c r="W51" i="37"/>
  <c r="AG51" i="37" s="1"/>
  <c r="E54" i="30"/>
  <c r="D33" i="38"/>
  <c r="N33" i="38" s="1"/>
  <c r="AF33" i="38"/>
  <c r="J50" i="28"/>
  <c r="N33" i="56"/>
  <c r="BA42" i="34"/>
  <c r="M51" i="22"/>
  <c r="N32" i="42"/>
  <c r="BE42" i="34"/>
  <c r="BE42" i="37"/>
  <c r="N42" i="60"/>
  <c r="C56" i="7"/>
  <c r="C57" i="7" s="1"/>
  <c r="E54" i="7"/>
  <c r="M33" i="45"/>
  <c r="E33" i="45"/>
  <c r="AV33" i="35"/>
  <c r="BF33" i="35" s="1"/>
  <c r="BD33" i="35"/>
  <c r="E47" i="8"/>
  <c r="N54" i="61"/>
  <c r="D56" i="61"/>
  <c r="N51" i="5"/>
  <c r="N51" i="25"/>
  <c r="E47" i="5"/>
  <c r="J42" i="70"/>
  <c r="N54" i="53"/>
  <c r="D56" i="53"/>
  <c r="L51" i="47"/>
  <c r="E51" i="47"/>
  <c r="O51" i="47" s="1"/>
  <c r="C54" i="37"/>
  <c r="U56" i="37"/>
  <c r="U57" i="37" s="1"/>
  <c r="W54" i="37"/>
  <c r="BE54" i="40"/>
  <c r="AU56" i="40"/>
  <c r="D56" i="44"/>
  <c r="N54" i="44"/>
  <c r="J42" i="67"/>
  <c r="AM25" i="71" s="1"/>
  <c r="M33" i="25"/>
  <c r="E33" i="25"/>
  <c r="O33" i="25" s="1"/>
  <c r="N42" i="44"/>
  <c r="M55" i="61"/>
  <c r="E55" i="61"/>
  <c r="O55" i="61" s="1"/>
  <c r="H42" i="37"/>
  <c r="J42" i="37" s="1"/>
  <c r="AB42" i="37"/>
  <c r="D33" i="35"/>
  <c r="N33" i="35" s="1"/>
  <c r="M55" i="70"/>
  <c r="E55" i="70"/>
  <c r="O55" i="70" s="1"/>
  <c r="N51" i="65"/>
  <c r="E54" i="47"/>
  <c r="M54" i="47"/>
  <c r="C56" i="47"/>
  <c r="C33" i="38"/>
  <c r="W33" i="38"/>
  <c r="AG33" i="38" s="1"/>
  <c r="AE33" i="38"/>
  <c r="E54" i="61"/>
  <c r="M54" i="61"/>
  <c r="C56" i="61"/>
  <c r="L51" i="10"/>
  <c r="E51" i="10"/>
  <c r="O51" i="10" s="1"/>
  <c r="AV33" i="32"/>
  <c r="BF33" i="32" s="1"/>
  <c r="BD33" i="32"/>
  <c r="M55" i="67"/>
  <c r="E55" i="67"/>
  <c r="O55" i="67" s="1"/>
  <c r="J50" i="59"/>
  <c r="C55" i="40"/>
  <c r="W55" i="40"/>
  <c r="H50" i="38"/>
  <c r="N42" i="10"/>
  <c r="BA50" i="32"/>
  <c r="N54" i="70"/>
  <c r="D56" i="70"/>
  <c r="N51" i="62"/>
  <c r="N59" i="39"/>
  <c r="L51" i="61"/>
  <c r="E51" i="61"/>
  <c r="O51" i="61" s="1"/>
  <c r="N54" i="67"/>
  <c r="D56" i="67"/>
  <c r="D55" i="40"/>
  <c r="N55" i="40" s="1"/>
  <c r="AF55" i="40"/>
  <c r="E51" i="50"/>
  <c r="O51" i="50" s="1"/>
  <c r="L51" i="50"/>
  <c r="M51" i="28"/>
  <c r="I42" i="40"/>
  <c r="J42" i="27"/>
  <c r="N42" i="29"/>
  <c r="N42" i="63"/>
  <c r="N42" i="6"/>
  <c r="N42" i="9"/>
  <c r="E54" i="27"/>
  <c r="N51" i="51"/>
  <c r="AT56" i="37"/>
  <c r="AT57" i="37" s="1"/>
  <c r="AV54" i="37"/>
  <c r="N42" i="70"/>
  <c r="N32" i="68"/>
  <c r="N51" i="22"/>
  <c r="E55" i="10"/>
  <c r="O55" i="10" s="1"/>
  <c r="M55" i="10"/>
  <c r="N42" i="47"/>
  <c r="M51" i="25"/>
  <c r="BE54" i="37"/>
  <c r="AU56" i="37"/>
  <c r="N42" i="53"/>
  <c r="N51" i="59"/>
  <c r="BE51" i="35"/>
  <c r="L51" i="53"/>
  <c r="E51" i="53"/>
  <c r="O51" i="53" s="1"/>
  <c r="BE51" i="38"/>
  <c r="BE54" i="34"/>
  <c r="AU56" i="34"/>
  <c r="N42" i="61"/>
  <c r="E33" i="62"/>
  <c r="O33" i="62" s="1"/>
  <c r="M33" i="62"/>
  <c r="N42" i="46"/>
  <c r="N42" i="26"/>
  <c r="BE42" i="36"/>
  <c r="I41" i="36"/>
  <c r="AV33" i="38"/>
  <c r="BF33" i="38" s="1"/>
  <c r="BD33" i="38"/>
  <c r="N51" i="8"/>
  <c r="AV47" i="38"/>
  <c r="U56" i="40"/>
  <c r="U57" i="40" s="1"/>
  <c r="W54" i="40"/>
  <c r="W56" i="40" s="1"/>
  <c r="C54" i="40"/>
  <c r="N42" i="58"/>
  <c r="N54" i="7"/>
  <c r="D56" i="7"/>
  <c r="C33" i="35"/>
  <c r="AE33" i="35"/>
  <c r="W33" i="35"/>
  <c r="AG33" i="35" s="1"/>
  <c r="BD55" i="37"/>
  <c r="AV55" i="37"/>
  <c r="BF55" i="37" s="1"/>
  <c r="D54" i="40"/>
  <c r="V56" i="40"/>
  <c r="V57" i="40" s="1"/>
  <c r="AV51" i="35"/>
  <c r="C56" i="67"/>
  <c r="M54" i="67"/>
  <c r="E54" i="67"/>
  <c r="I50" i="35"/>
  <c r="N54" i="64"/>
  <c r="D56" i="64"/>
  <c r="N51" i="68"/>
  <c r="AV55" i="34"/>
  <c r="BF55" i="34" s="1"/>
  <c r="BD55" i="34"/>
  <c r="BC51" i="37"/>
  <c r="AV51" i="37"/>
  <c r="BF51" i="37" s="1"/>
  <c r="BE32" i="35"/>
  <c r="N32" i="45"/>
  <c r="BE42" i="33"/>
  <c r="BE42" i="39"/>
  <c r="N51" i="48"/>
  <c r="AT56" i="40"/>
  <c r="AT57" i="40" s="1"/>
  <c r="AV54" i="40"/>
  <c r="AV56" i="40" s="1"/>
  <c r="BE32" i="38"/>
  <c r="J42" i="44"/>
  <c r="N33" i="42"/>
  <c r="N42" i="7"/>
  <c r="N42" i="24"/>
  <c r="N60" i="23"/>
  <c r="D61" i="23"/>
  <c r="M33" i="5"/>
  <c r="E33" i="5"/>
  <c r="O33" i="5" s="1"/>
  <c r="I42" i="34"/>
  <c r="N60" i="29"/>
  <c r="D61" i="29"/>
  <c r="C56" i="70"/>
  <c r="M54" i="70"/>
  <c r="E54" i="70"/>
  <c r="E54" i="53"/>
  <c r="M54" i="53"/>
  <c r="C56" i="53"/>
  <c r="N32" i="62"/>
  <c r="M33" i="59"/>
  <c r="E33" i="59"/>
  <c r="O33" i="59" s="1"/>
  <c r="N42" i="64"/>
  <c r="N51" i="42"/>
  <c r="E54" i="64"/>
  <c r="M54" i="64"/>
  <c r="C56" i="64"/>
  <c r="D54" i="37"/>
  <c r="V56" i="37"/>
  <c r="AF54" i="37"/>
  <c r="E55" i="53"/>
  <c r="O55" i="53" s="1"/>
  <c r="M55" i="53"/>
  <c r="N33" i="22"/>
  <c r="N32" i="8"/>
  <c r="N42" i="66"/>
  <c r="N42" i="52"/>
  <c r="B51" i="40"/>
  <c r="E51" i="40" s="1"/>
  <c r="W51" i="40"/>
  <c r="N51" i="28"/>
  <c r="N54" i="10"/>
  <c r="D56" i="10"/>
  <c r="N54" i="58"/>
  <c r="D56" i="58"/>
  <c r="E51" i="5"/>
  <c r="L51" i="64"/>
  <c r="E51" i="64"/>
  <c r="O51" i="64" s="1"/>
  <c r="M33" i="68"/>
  <c r="E33" i="68"/>
  <c r="O33" i="68" s="1"/>
  <c r="E51" i="70"/>
  <c r="O51" i="70" s="1"/>
  <c r="L51" i="70"/>
  <c r="D55" i="34"/>
  <c r="N55" i="34" s="1"/>
  <c r="AF55" i="34"/>
  <c r="AB50" i="38"/>
  <c r="E51" i="67"/>
  <c r="O51" i="67" s="1"/>
  <c r="L51" i="67"/>
  <c r="J50" i="51"/>
  <c r="AV54" i="34"/>
  <c r="BD54" i="34"/>
  <c r="AT56" i="34"/>
  <c r="BA50" i="35"/>
  <c r="C56" i="50"/>
  <c r="C57" i="50" s="1"/>
  <c r="E54" i="50"/>
  <c r="E56" i="50" s="1"/>
  <c r="E51" i="8"/>
  <c r="J50" i="68"/>
  <c r="N42" i="50"/>
  <c r="J42" i="30"/>
  <c r="N32" i="51"/>
  <c r="BE32" i="32"/>
  <c r="E33" i="51"/>
  <c r="C55" i="37"/>
  <c r="W55" i="37"/>
  <c r="BE42" i="40"/>
  <c r="BE51" i="32"/>
  <c r="AF55" i="37"/>
  <c r="D55" i="37"/>
  <c r="N55" i="37" s="1"/>
  <c r="N54" i="24"/>
  <c r="E54" i="10"/>
  <c r="C56" i="10"/>
  <c r="C57" i="10" s="1"/>
  <c r="M55" i="7"/>
  <c r="E55" i="7"/>
  <c r="O55" i="7" s="1"/>
  <c r="E55" i="64"/>
  <c r="O55" i="64" s="1"/>
  <c r="M55" i="64"/>
  <c r="BA50" i="38"/>
  <c r="M33" i="8"/>
  <c r="E33" i="8"/>
  <c r="O33" i="8" s="1"/>
  <c r="N42" i="27"/>
  <c r="D56" i="50"/>
  <c r="D57" i="50" s="1"/>
  <c r="D61" i="26"/>
  <c r="M55" i="47"/>
  <c r="E55" i="47"/>
  <c r="O55" i="47" s="1"/>
  <c r="H42" i="40"/>
  <c r="J42" i="40" s="1"/>
  <c r="AB42" i="40"/>
  <c r="M42" i="30"/>
  <c r="M33" i="65"/>
  <c r="E33" i="65"/>
  <c r="O33" i="65" s="1"/>
  <c r="E56" i="10" l="1"/>
  <c r="J42" i="58"/>
  <c r="Z25" i="71" s="1"/>
  <c r="K25" i="71" s="1"/>
  <c r="E55" i="37"/>
  <c r="N33" i="45"/>
  <c r="N33" i="51"/>
  <c r="J33" i="5"/>
  <c r="J33" i="65"/>
  <c r="D56" i="40"/>
  <c r="D57" i="40" s="1"/>
  <c r="J42" i="46"/>
  <c r="M51" i="56"/>
  <c r="E51" i="56"/>
  <c r="E47" i="68"/>
  <c r="O47" i="68" s="1"/>
  <c r="L47" i="68"/>
  <c r="N42" i="49"/>
  <c r="E47" i="45"/>
  <c r="O47" i="45" s="1"/>
  <c r="L47" i="45"/>
  <c r="M51" i="59"/>
  <c r="E51" i="59"/>
  <c r="O51" i="59" s="1"/>
  <c r="AF51" i="38"/>
  <c r="D51" i="38"/>
  <c r="N51" i="38" s="1"/>
  <c r="O54" i="53"/>
  <c r="E56" i="53"/>
  <c r="O56" i="53" s="1"/>
  <c r="O54" i="70"/>
  <c r="E56" i="70"/>
  <c r="O56" i="70" s="1"/>
  <c r="M50" i="8"/>
  <c r="C52" i="8"/>
  <c r="C53" i="8" s="1"/>
  <c r="J32" i="28"/>
  <c r="N41" i="46"/>
  <c r="J42" i="24"/>
  <c r="K25" i="31" s="1"/>
  <c r="N41" i="9"/>
  <c r="C57" i="61"/>
  <c r="M57" i="61" s="1"/>
  <c r="M56" i="61"/>
  <c r="E54" i="37"/>
  <c r="E56" i="37" s="1"/>
  <c r="C56" i="37"/>
  <c r="C57" i="37" s="1"/>
  <c r="U52" i="38"/>
  <c r="U53" i="38" s="1"/>
  <c r="AE50" i="38"/>
  <c r="C50" i="38"/>
  <c r="N32" i="48"/>
  <c r="C42" i="40"/>
  <c r="W42" i="40"/>
  <c r="AG42" i="40" s="1"/>
  <c r="AE42" i="40"/>
  <c r="N50" i="56"/>
  <c r="D52" i="56"/>
  <c r="M32" i="28"/>
  <c r="BD50" i="38"/>
  <c r="AT52" i="38"/>
  <c r="AT53" i="38" s="1"/>
  <c r="BA42" i="36"/>
  <c r="N61" i="26"/>
  <c r="D62" i="26"/>
  <c r="N62" i="26" s="1"/>
  <c r="I42" i="33"/>
  <c r="L60" i="29"/>
  <c r="B61" i="29"/>
  <c r="L61" i="29" s="1"/>
  <c r="D42" i="34"/>
  <c r="N42" i="34" s="1"/>
  <c r="AF42" i="34"/>
  <c r="D57" i="58"/>
  <c r="N57" i="58" s="1"/>
  <c r="N56" i="58"/>
  <c r="V57" i="37"/>
  <c r="AF57" i="37" s="1"/>
  <c r="AF56" i="37"/>
  <c r="M51" i="45"/>
  <c r="E51" i="45"/>
  <c r="B52" i="25"/>
  <c r="L52" i="25" s="1"/>
  <c r="E51" i="25"/>
  <c r="O51" i="25" s="1"/>
  <c r="L51" i="25"/>
  <c r="E56" i="67"/>
  <c r="O56" i="67" s="1"/>
  <c r="O54" i="67"/>
  <c r="M42" i="44"/>
  <c r="E42" i="44"/>
  <c r="O42" i="44" s="1"/>
  <c r="BE56" i="37"/>
  <c r="AU57" i="37"/>
  <c r="BE57" i="37" s="1"/>
  <c r="M55" i="44"/>
  <c r="E55" i="44"/>
  <c r="O55" i="44" s="1"/>
  <c r="E55" i="40"/>
  <c r="J32" i="51"/>
  <c r="E56" i="47"/>
  <c r="AV42" i="37"/>
  <c r="BF42" i="37" s="1"/>
  <c r="BD42" i="37"/>
  <c r="C33" i="32"/>
  <c r="AE33" i="32"/>
  <c r="W33" i="32"/>
  <c r="AG33" i="32" s="1"/>
  <c r="M32" i="65"/>
  <c r="D42" i="39"/>
  <c r="N42" i="39" s="1"/>
  <c r="AF42" i="39"/>
  <c r="J42" i="66"/>
  <c r="M50" i="28"/>
  <c r="C52" i="28"/>
  <c r="C53" i="28" s="1"/>
  <c r="E50" i="28"/>
  <c r="N50" i="28"/>
  <c r="D52" i="28"/>
  <c r="D53" i="28" s="1"/>
  <c r="E47" i="48"/>
  <c r="O47" i="48" s="1"/>
  <c r="L47" i="48"/>
  <c r="N32" i="56"/>
  <c r="AT57" i="34"/>
  <c r="BD57" i="34" s="1"/>
  <c r="BD56" i="34"/>
  <c r="N51" i="1"/>
  <c r="W51" i="32"/>
  <c r="C51" i="32"/>
  <c r="M51" i="51"/>
  <c r="E51" i="51"/>
  <c r="L47" i="65"/>
  <c r="E47" i="65"/>
  <c r="N54" i="37"/>
  <c r="D56" i="37"/>
  <c r="E54" i="44"/>
  <c r="M54" i="44"/>
  <c r="C56" i="44"/>
  <c r="M56" i="70"/>
  <c r="C57" i="70"/>
  <c r="M57" i="70" s="1"/>
  <c r="BE41" i="39"/>
  <c r="J32" i="8"/>
  <c r="D42" i="36"/>
  <c r="N42" i="36" s="1"/>
  <c r="AF42" i="36"/>
  <c r="N32" i="25"/>
  <c r="M32" i="22"/>
  <c r="M33" i="22"/>
  <c r="E33" i="22"/>
  <c r="O33" i="22" s="1"/>
  <c r="O54" i="61"/>
  <c r="E56" i="61"/>
  <c r="O56" i="61" s="1"/>
  <c r="AF42" i="37"/>
  <c r="D42" i="37"/>
  <c r="N42" i="37" s="1"/>
  <c r="M33" i="38"/>
  <c r="E33" i="38"/>
  <c r="O33" i="38" s="1"/>
  <c r="J42" i="50"/>
  <c r="H42" i="34"/>
  <c r="J42" i="34" s="1"/>
  <c r="K25" i="41" s="1"/>
  <c r="AB42" i="34"/>
  <c r="N41" i="60"/>
  <c r="M33" i="56"/>
  <c r="E33" i="56"/>
  <c r="O33" i="56" s="1"/>
  <c r="D51" i="32"/>
  <c r="N51" i="32" s="1"/>
  <c r="AF51" i="32"/>
  <c r="N41" i="69"/>
  <c r="BA42" i="33"/>
  <c r="J42" i="69"/>
  <c r="J42" i="63"/>
  <c r="J42" i="52"/>
  <c r="AT52" i="35"/>
  <c r="AT53" i="35" s="1"/>
  <c r="BD50" i="35"/>
  <c r="N59" i="2"/>
  <c r="D59" i="75"/>
  <c r="C52" i="25"/>
  <c r="C53" i="25" s="1"/>
  <c r="E50" i="25"/>
  <c r="M50" i="25"/>
  <c r="E54" i="24"/>
  <c r="I32" i="38"/>
  <c r="N41" i="43"/>
  <c r="N50" i="25"/>
  <c r="D52" i="25"/>
  <c r="D53" i="25" s="1"/>
  <c r="N41" i="52"/>
  <c r="D62" i="29"/>
  <c r="N62" i="29" s="1"/>
  <c r="N61" i="29"/>
  <c r="N61" i="23"/>
  <c r="D62" i="23"/>
  <c r="N62" i="23" s="1"/>
  <c r="E54" i="58"/>
  <c r="M54" i="58"/>
  <c r="C56" i="58"/>
  <c r="M56" i="67"/>
  <c r="C57" i="67"/>
  <c r="M57" i="67" s="1"/>
  <c r="E33" i="35"/>
  <c r="O33" i="35" s="1"/>
  <c r="M33" i="35"/>
  <c r="N56" i="7"/>
  <c r="D57" i="7"/>
  <c r="N57" i="7" s="1"/>
  <c r="E42" i="61"/>
  <c r="O42" i="61" s="1"/>
  <c r="M42" i="61"/>
  <c r="I42" i="36"/>
  <c r="BE56" i="34"/>
  <c r="AU57" i="34"/>
  <c r="BE57" i="34" s="1"/>
  <c r="L51" i="58"/>
  <c r="E51" i="58"/>
  <c r="O51" i="58" s="1"/>
  <c r="AV51" i="38"/>
  <c r="AV56" i="37"/>
  <c r="E33" i="42"/>
  <c r="M51" i="65"/>
  <c r="E51" i="65"/>
  <c r="N41" i="63"/>
  <c r="D32" i="32"/>
  <c r="D42" i="40"/>
  <c r="N42" i="40" s="1"/>
  <c r="AF42" i="40"/>
  <c r="BC47" i="35"/>
  <c r="AV47" i="35"/>
  <c r="BF47" i="35" s="1"/>
  <c r="N56" i="53"/>
  <c r="D57" i="53"/>
  <c r="N57" i="53" s="1"/>
  <c r="J50" i="48"/>
  <c r="H50" i="35"/>
  <c r="J50" i="35" s="1"/>
  <c r="B52" i="28"/>
  <c r="L52" i="28" s="1"/>
  <c r="E51" i="28"/>
  <c r="O51" i="28" s="1"/>
  <c r="L51" i="28"/>
  <c r="E56" i="7"/>
  <c r="M55" i="58"/>
  <c r="E55" i="58"/>
  <c r="O55" i="58" s="1"/>
  <c r="BA32" i="32"/>
  <c r="E47" i="59"/>
  <c r="O47" i="59" s="1"/>
  <c r="L47" i="59"/>
  <c r="J32" i="62"/>
  <c r="J42" i="9"/>
  <c r="J42" i="29"/>
  <c r="J42" i="26"/>
  <c r="M32" i="68"/>
  <c r="E32" i="68"/>
  <c r="O32" i="68" s="1"/>
  <c r="N42" i="43"/>
  <c r="N41" i="23"/>
  <c r="AV50" i="38"/>
  <c r="AV56" i="34"/>
  <c r="BF56" i="34" s="1"/>
  <c r="BF54" i="34"/>
  <c r="E51" i="44"/>
  <c r="O51" i="44" s="1"/>
  <c r="L51" i="44"/>
  <c r="N41" i="66"/>
  <c r="C57" i="64"/>
  <c r="M57" i="64" s="1"/>
  <c r="M56" i="64"/>
  <c r="M42" i="58"/>
  <c r="E42" i="58"/>
  <c r="O42" i="58" s="1"/>
  <c r="BE41" i="36"/>
  <c r="N41" i="26"/>
  <c r="E42" i="7"/>
  <c r="O42" i="7" s="1"/>
  <c r="M42" i="7"/>
  <c r="E42" i="10"/>
  <c r="O42" i="10" s="1"/>
  <c r="M42" i="10"/>
  <c r="C42" i="37"/>
  <c r="AE42" i="37"/>
  <c r="W42" i="37"/>
  <c r="AG42" i="37" s="1"/>
  <c r="D57" i="70"/>
  <c r="N57" i="70" s="1"/>
  <c r="N56" i="70"/>
  <c r="B51" i="34"/>
  <c r="E51" i="34" s="1"/>
  <c r="W51" i="34"/>
  <c r="L60" i="26"/>
  <c r="B61" i="26"/>
  <c r="L61" i="26" s="1"/>
  <c r="AB50" i="35"/>
  <c r="J32" i="68"/>
  <c r="E51" i="68"/>
  <c r="O51" i="68" s="1"/>
  <c r="M51" i="68"/>
  <c r="E51" i="37"/>
  <c r="O51" i="37" s="1"/>
  <c r="L51" i="37"/>
  <c r="BA32" i="38"/>
  <c r="BA42" i="39"/>
  <c r="J42" i="6"/>
  <c r="E42" i="47"/>
  <c r="O42" i="47" s="1"/>
  <c r="M42" i="47"/>
  <c r="E32" i="22"/>
  <c r="N32" i="59"/>
  <c r="N42" i="23"/>
  <c r="L47" i="51"/>
  <c r="E47" i="51"/>
  <c r="D51" i="35"/>
  <c r="N51" i="35" s="1"/>
  <c r="AF51" i="35"/>
  <c r="D57" i="10"/>
  <c r="N57" i="10" s="1"/>
  <c r="N56" i="10"/>
  <c r="W50" i="38"/>
  <c r="E33" i="48"/>
  <c r="M51" i="42"/>
  <c r="E51" i="42"/>
  <c r="M51" i="62"/>
  <c r="E51" i="62"/>
  <c r="O51" i="62" s="1"/>
  <c r="N56" i="64"/>
  <c r="D57" i="64"/>
  <c r="N57" i="64" s="1"/>
  <c r="E42" i="24"/>
  <c r="O42" i="24" s="1"/>
  <c r="M42" i="24"/>
  <c r="M42" i="64"/>
  <c r="E42" i="64"/>
  <c r="O42" i="64" s="1"/>
  <c r="N41" i="6"/>
  <c r="N41" i="29"/>
  <c r="AV51" i="32"/>
  <c r="E42" i="50"/>
  <c r="O42" i="50" s="1"/>
  <c r="M42" i="50"/>
  <c r="BD42" i="34"/>
  <c r="AV42" i="34"/>
  <c r="BF42" i="34" s="1"/>
  <c r="AU57" i="40"/>
  <c r="BE57" i="40" s="1"/>
  <c r="BE56" i="40"/>
  <c r="C42" i="34"/>
  <c r="AE42" i="34"/>
  <c r="W42" i="34"/>
  <c r="AG42" i="34" s="1"/>
  <c r="N41" i="57"/>
  <c r="BD32" i="32"/>
  <c r="AV32" i="32"/>
  <c r="BF32" i="32" s="1"/>
  <c r="I41" i="33"/>
  <c r="J32" i="65"/>
  <c r="AG25" i="71" s="1"/>
  <c r="I50" i="38"/>
  <c r="J50" i="38" s="1"/>
  <c r="E42" i="53"/>
  <c r="O42" i="53" s="1"/>
  <c r="M42" i="53"/>
  <c r="O54" i="64"/>
  <c r="E56" i="64"/>
  <c r="O56" i="64" s="1"/>
  <c r="W47" i="38"/>
  <c r="B47" i="38"/>
  <c r="E47" i="38" s="1"/>
  <c r="I50" i="32"/>
  <c r="C57" i="53"/>
  <c r="M57" i="53" s="1"/>
  <c r="M56" i="53"/>
  <c r="D33" i="32"/>
  <c r="N33" i="32" s="1"/>
  <c r="AF33" i="32"/>
  <c r="C56" i="40"/>
  <c r="C57" i="40" s="1"/>
  <c r="E54" i="40"/>
  <c r="E56" i="40" s="1"/>
  <c r="H32" i="35"/>
  <c r="BA32" i="35"/>
  <c r="J32" i="45"/>
  <c r="J32" i="5"/>
  <c r="M42" i="67"/>
  <c r="E42" i="67"/>
  <c r="O42" i="67" s="1"/>
  <c r="M42" i="70"/>
  <c r="E42" i="70"/>
  <c r="O42" i="70" s="1"/>
  <c r="B47" i="35"/>
  <c r="E47" i="35" s="1"/>
  <c r="W47" i="35"/>
  <c r="N56" i="44"/>
  <c r="D57" i="44"/>
  <c r="N57" i="44" s="1"/>
  <c r="W56" i="37"/>
  <c r="J50" i="56"/>
  <c r="D57" i="61"/>
  <c r="N57" i="61" s="1"/>
  <c r="N56" i="61"/>
  <c r="H32" i="38"/>
  <c r="AB32" i="38"/>
  <c r="D56" i="34"/>
  <c r="D57" i="34" s="1"/>
  <c r="N50" i="5"/>
  <c r="D52" i="5"/>
  <c r="I42" i="39"/>
  <c r="N42" i="57"/>
  <c r="J42" i="60"/>
  <c r="E51" i="1"/>
  <c r="W51" i="38"/>
  <c r="C51" i="38"/>
  <c r="E50" i="5"/>
  <c r="C52" i="5"/>
  <c r="C53" i="5" s="1"/>
  <c r="M50" i="5"/>
  <c r="W51" i="35"/>
  <c r="C51" i="35"/>
  <c r="E51" i="35" s="1"/>
  <c r="C55" i="34"/>
  <c r="E55" i="34" s="1"/>
  <c r="W55" i="34"/>
  <c r="Z25" i="54"/>
  <c r="K25" i="54" s="1"/>
  <c r="BE41" i="33"/>
  <c r="C54" i="34"/>
  <c r="U56" i="34"/>
  <c r="U57" i="34" s="1"/>
  <c r="W54" i="34"/>
  <c r="M42" i="27"/>
  <c r="E42" i="27"/>
  <c r="O42" i="27" s="1"/>
  <c r="E47" i="62"/>
  <c r="O47" i="62" s="1"/>
  <c r="L47" i="62"/>
  <c r="I32" i="32"/>
  <c r="N56" i="67"/>
  <c r="D57" i="67"/>
  <c r="N57" i="67" s="1"/>
  <c r="M56" i="47"/>
  <c r="C57" i="47"/>
  <c r="M57" i="47" s="1"/>
  <c r="E51" i="48"/>
  <c r="J50" i="42"/>
  <c r="AV42" i="40"/>
  <c r="BF42" i="40" s="1"/>
  <c r="BD42" i="40"/>
  <c r="AE32" i="35"/>
  <c r="C32" i="35"/>
  <c r="I41" i="39"/>
  <c r="J33" i="45" l="1"/>
  <c r="O33" i="45" s="1"/>
  <c r="J33" i="59"/>
  <c r="J32" i="38"/>
  <c r="J33" i="28"/>
  <c r="J50" i="22"/>
  <c r="I33" i="35"/>
  <c r="J33" i="25"/>
  <c r="J33" i="51"/>
  <c r="O33" i="51" s="1"/>
  <c r="M33" i="51"/>
  <c r="H33" i="35"/>
  <c r="AB33" i="35"/>
  <c r="N33" i="48"/>
  <c r="J33" i="8"/>
  <c r="BA33" i="35"/>
  <c r="J33" i="62"/>
  <c r="J32" i="59"/>
  <c r="J33" i="68"/>
  <c r="C51" i="73"/>
  <c r="BA33" i="32"/>
  <c r="E51" i="38"/>
  <c r="AB33" i="38"/>
  <c r="H33" i="38"/>
  <c r="I33" i="38"/>
  <c r="W52" i="38"/>
  <c r="AG50" i="38"/>
  <c r="AV52" i="38"/>
  <c r="BF50" i="38"/>
  <c r="E32" i="28"/>
  <c r="O32" i="28" s="1"/>
  <c r="N32" i="28"/>
  <c r="D42" i="33"/>
  <c r="N42" i="33" s="1"/>
  <c r="AF42" i="33"/>
  <c r="AV50" i="32"/>
  <c r="BD50" i="32"/>
  <c r="AT52" i="32"/>
  <c r="AT53" i="32" s="1"/>
  <c r="M32" i="62"/>
  <c r="E32" i="62"/>
  <c r="O32" i="62" s="1"/>
  <c r="AE50" i="35"/>
  <c r="U52" i="35"/>
  <c r="U53" i="35" s="1"/>
  <c r="W50" i="35"/>
  <c r="C50" i="35"/>
  <c r="D52" i="68"/>
  <c r="N50" i="68"/>
  <c r="AV32" i="38"/>
  <c r="BD32" i="38"/>
  <c r="C52" i="45"/>
  <c r="E50" i="45"/>
  <c r="M50" i="45"/>
  <c r="E51" i="32"/>
  <c r="D32" i="38"/>
  <c r="N32" i="38" s="1"/>
  <c r="AF32" i="38"/>
  <c r="N55" i="3"/>
  <c r="E32" i="5"/>
  <c r="O32" i="5" s="1"/>
  <c r="M32" i="5"/>
  <c r="E32" i="59"/>
  <c r="O32" i="59" s="1"/>
  <c r="M32" i="59"/>
  <c r="BD32" i="35"/>
  <c r="AV32" i="35"/>
  <c r="BF32" i="35" s="1"/>
  <c r="D52" i="48"/>
  <c r="D53" i="48" s="1"/>
  <c r="N50" i="48"/>
  <c r="J32" i="48"/>
  <c r="J42" i="43"/>
  <c r="O47" i="51"/>
  <c r="N41" i="49"/>
  <c r="I42" i="76"/>
  <c r="E56" i="58"/>
  <c r="O56" i="58" s="1"/>
  <c r="O54" i="58"/>
  <c r="O50" i="25"/>
  <c r="E52" i="25"/>
  <c r="D52" i="22"/>
  <c r="N50" i="22"/>
  <c r="E42" i="52"/>
  <c r="O42" i="52" s="1"/>
  <c r="M42" i="52"/>
  <c r="M56" i="44"/>
  <c r="C57" i="44"/>
  <c r="M57" i="44" s="1"/>
  <c r="N50" i="45"/>
  <c r="D52" i="45"/>
  <c r="D53" i="45" s="1"/>
  <c r="AV42" i="36"/>
  <c r="BF42" i="36" s="1"/>
  <c r="BD42" i="36"/>
  <c r="E47" i="1"/>
  <c r="H42" i="36"/>
  <c r="J42" i="36" s="1"/>
  <c r="AB42" i="36"/>
  <c r="O51" i="65"/>
  <c r="E32" i="42"/>
  <c r="E47" i="56"/>
  <c r="L47" i="56"/>
  <c r="N50" i="65"/>
  <c r="D52" i="65"/>
  <c r="M54" i="3"/>
  <c r="C56" i="3"/>
  <c r="C54" i="76"/>
  <c r="AV50" i="35"/>
  <c r="BE50" i="35"/>
  <c r="AU52" i="35"/>
  <c r="D52" i="59"/>
  <c r="N50" i="59"/>
  <c r="E50" i="65"/>
  <c r="M50" i="65"/>
  <c r="C52" i="65"/>
  <c r="AF50" i="35"/>
  <c r="D50" i="35"/>
  <c r="V52" i="35"/>
  <c r="W42" i="36"/>
  <c r="C42" i="36"/>
  <c r="AE42" i="36"/>
  <c r="AV42" i="39"/>
  <c r="BF42" i="39" s="1"/>
  <c r="BD42" i="39"/>
  <c r="BF32" i="38"/>
  <c r="E32" i="48"/>
  <c r="M32" i="48"/>
  <c r="M50" i="42"/>
  <c r="C52" i="42"/>
  <c r="E50" i="42"/>
  <c r="M42" i="9"/>
  <c r="E42" i="9"/>
  <c r="O42" i="9" s="1"/>
  <c r="M42" i="63"/>
  <c r="E42" i="63"/>
  <c r="O42" i="63" s="1"/>
  <c r="C52" i="48"/>
  <c r="C53" i="48" s="1"/>
  <c r="M50" i="48"/>
  <c r="E50" i="48"/>
  <c r="O54" i="44"/>
  <c r="E56" i="44"/>
  <c r="O56" i="44" s="1"/>
  <c r="M55" i="3"/>
  <c r="E55" i="3"/>
  <c r="O55" i="3" s="1"/>
  <c r="L47" i="42"/>
  <c r="E47" i="42"/>
  <c r="D41" i="39"/>
  <c r="N41" i="39" s="1"/>
  <c r="AF41" i="39"/>
  <c r="C52" i="38"/>
  <c r="C53" i="38" s="1"/>
  <c r="M50" i="38"/>
  <c r="E51" i="22"/>
  <c r="B52" i="22"/>
  <c r="L52" i="22" s="1"/>
  <c r="L51" i="22"/>
  <c r="B51" i="73"/>
  <c r="E42" i="30"/>
  <c r="O42" i="30" s="1"/>
  <c r="N42" i="30"/>
  <c r="W56" i="34"/>
  <c r="E32" i="65"/>
  <c r="O32" i="65" s="1"/>
  <c r="N32" i="65"/>
  <c r="E52" i="5"/>
  <c r="O50" i="5"/>
  <c r="E18" i="45"/>
  <c r="O18" i="45" s="1"/>
  <c r="L18" i="45"/>
  <c r="E42" i="3"/>
  <c r="O42" i="3" s="1"/>
  <c r="C42" i="76"/>
  <c r="M42" i="3"/>
  <c r="M50" i="59"/>
  <c r="C52" i="59"/>
  <c r="E50" i="59"/>
  <c r="H42" i="39"/>
  <c r="J42" i="39" s="1"/>
  <c r="AB42" i="39"/>
  <c r="W32" i="38"/>
  <c r="AG32" i="38" s="1"/>
  <c r="AE32" i="38"/>
  <c r="C32" i="38"/>
  <c r="O51" i="42"/>
  <c r="J32" i="56"/>
  <c r="J42" i="49"/>
  <c r="E32" i="8"/>
  <c r="M32" i="8"/>
  <c r="B47" i="32"/>
  <c r="E47" i="32" s="1"/>
  <c r="W47" i="32"/>
  <c r="BE50" i="38"/>
  <c r="AU52" i="38"/>
  <c r="I32" i="35"/>
  <c r="J32" i="35" s="1"/>
  <c r="AB32" i="35"/>
  <c r="AF32" i="32"/>
  <c r="AV42" i="33"/>
  <c r="BF42" i="33" s="1"/>
  <c r="BD42" i="33"/>
  <c r="O47" i="65"/>
  <c r="D51" i="73"/>
  <c r="M42" i="66"/>
  <c r="E42" i="66"/>
  <c r="O42" i="66" s="1"/>
  <c r="M42" i="40"/>
  <c r="E42" i="40"/>
  <c r="O42" i="40" s="1"/>
  <c r="E32" i="45"/>
  <c r="O32" i="45" s="1"/>
  <c r="M32" i="45"/>
  <c r="N32" i="5"/>
  <c r="M32" i="35"/>
  <c r="E32" i="25"/>
  <c r="E32" i="56"/>
  <c r="O32" i="56" s="1"/>
  <c r="N52" i="5"/>
  <c r="D53" i="5"/>
  <c r="N53" i="5" s="1"/>
  <c r="W32" i="35"/>
  <c r="D32" i="35"/>
  <c r="N32" i="35" s="1"/>
  <c r="AF32" i="35"/>
  <c r="C42" i="39"/>
  <c r="W42" i="39"/>
  <c r="AE42" i="39"/>
  <c r="M42" i="34"/>
  <c r="E42" i="34"/>
  <c r="O42" i="34" s="1"/>
  <c r="J32" i="25"/>
  <c r="M42" i="6"/>
  <c r="E42" i="6"/>
  <c r="O42" i="6" s="1"/>
  <c r="M42" i="26"/>
  <c r="E42" i="26"/>
  <c r="O42" i="26" s="1"/>
  <c r="N32" i="32"/>
  <c r="J42" i="57"/>
  <c r="E32" i="1"/>
  <c r="E52" i="28"/>
  <c r="O50" i="28"/>
  <c r="D41" i="36"/>
  <c r="N41" i="36" s="1"/>
  <c r="AF41" i="36"/>
  <c r="C32" i="32"/>
  <c r="C32" i="73" s="1"/>
  <c r="W32" i="32"/>
  <c r="AE32" i="32"/>
  <c r="E50" i="22"/>
  <c r="M50" i="22"/>
  <c r="C52" i="22"/>
  <c r="C53" i="22" s="1"/>
  <c r="E54" i="34"/>
  <c r="E56" i="34" s="1"/>
  <c r="C56" i="34"/>
  <c r="C57" i="34" s="1"/>
  <c r="N33" i="1"/>
  <c r="D33" i="73"/>
  <c r="E50" i="8"/>
  <c r="N50" i="8"/>
  <c r="D52" i="8"/>
  <c r="M50" i="62"/>
  <c r="E50" i="62"/>
  <c r="C52" i="62"/>
  <c r="E42" i="29"/>
  <c r="O42" i="29" s="1"/>
  <c r="M42" i="29"/>
  <c r="E50" i="51"/>
  <c r="M50" i="51"/>
  <c r="C52" i="51"/>
  <c r="O32" i="8"/>
  <c r="D57" i="37"/>
  <c r="N57" i="37" s="1"/>
  <c r="N56" i="37"/>
  <c r="O51" i="51"/>
  <c r="D52" i="42"/>
  <c r="N50" i="42"/>
  <c r="M33" i="32"/>
  <c r="E33" i="32"/>
  <c r="O33" i="32" s="1"/>
  <c r="D50" i="32"/>
  <c r="V52" i="32"/>
  <c r="V53" i="32" s="1"/>
  <c r="AF50" i="32"/>
  <c r="J32" i="42"/>
  <c r="D41" i="33"/>
  <c r="N41" i="33" s="1"/>
  <c r="AF41" i="33"/>
  <c r="E33" i="1"/>
  <c r="O33" i="1" s="1"/>
  <c r="C33" i="73"/>
  <c r="M33" i="1"/>
  <c r="M42" i="46"/>
  <c r="E42" i="46"/>
  <c r="O42" i="46" s="1"/>
  <c r="B61" i="23"/>
  <c r="L61" i="23" s="1"/>
  <c r="L60" i="23"/>
  <c r="B60" i="75"/>
  <c r="M42" i="60"/>
  <c r="E42" i="60"/>
  <c r="O42" i="60" s="1"/>
  <c r="N50" i="62"/>
  <c r="D52" i="62"/>
  <c r="I50" i="73"/>
  <c r="L51" i="3"/>
  <c r="E51" i="3"/>
  <c r="O51" i="3" s="1"/>
  <c r="B51" i="76"/>
  <c r="E51" i="76" s="1"/>
  <c r="V52" i="38"/>
  <c r="AF50" i="38"/>
  <c r="D50" i="38"/>
  <c r="M50" i="68"/>
  <c r="C52" i="68"/>
  <c r="E50" i="68"/>
  <c r="BE50" i="32"/>
  <c r="AU52" i="32"/>
  <c r="M42" i="37"/>
  <c r="E42" i="37"/>
  <c r="O42" i="37" s="1"/>
  <c r="J42" i="23"/>
  <c r="M50" i="56"/>
  <c r="C52" i="56"/>
  <c r="E50" i="56"/>
  <c r="M56" i="58"/>
  <c r="C57" i="58"/>
  <c r="M57" i="58" s="1"/>
  <c r="AB50" i="32"/>
  <c r="H50" i="32"/>
  <c r="J50" i="32" s="1"/>
  <c r="E42" i="69"/>
  <c r="O42" i="69" s="1"/>
  <c r="M42" i="69"/>
  <c r="E32" i="51"/>
  <c r="O32" i="51" s="1"/>
  <c r="M32" i="51"/>
  <c r="D52" i="51"/>
  <c r="N50" i="51"/>
  <c r="AE50" i="32"/>
  <c r="C50" i="32"/>
  <c r="W50" i="32"/>
  <c r="U52" i="32"/>
  <c r="U53" i="32" s="1"/>
  <c r="N52" i="56"/>
  <c r="D53" i="56"/>
  <c r="N53" i="56" s="1"/>
  <c r="N42" i="3"/>
  <c r="D42" i="76"/>
  <c r="O51" i="56"/>
  <c r="J41" i="29"/>
  <c r="J41" i="60"/>
  <c r="J41" i="52"/>
  <c r="AJ25" i="54" s="1"/>
  <c r="J41" i="46"/>
  <c r="AG42" i="39" l="1"/>
  <c r="J33" i="35"/>
  <c r="I33" i="32"/>
  <c r="BA33" i="38"/>
  <c r="M32" i="25"/>
  <c r="M32" i="56"/>
  <c r="J33" i="42"/>
  <c r="O33" i="42" s="1"/>
  <c r="M33" i="42"/>
  <c r="AG25" i="54"/>
  <c r="J33" i="48"/>
  <c r="O33" i="48" s="1"/>
  <c r="M33" i="48"/>
  <c r="J33" i="22"/>
  <c r="I33" i="73"/>
  <c r="N33" i="73" s="1"/>
  <c r="N42" i="76"/>
  <c r="H33" i="32"/>
  <c r="J33" i="32" s="1"/>
  <c r="AB33" i="32"/>
  <c r="J33" i="38"/>
  <c r="N52" i="62"/>
  <c r="D53" i="62"/>
  <c r="N53" i="62" s="1"/>
  <c r="L18" i="59"/>
  <c r="E18" i="59"/>
  <c r="O18" i="59" s="1"/>
  <c r="AF52" i="38"/>
  <c r="V53" i="38"/>
  <c r="AF53" i="38" s="1"/>
  <c r="BA41" i="33"/>
  <c r="O32" i="25"/>
  <c r="M59" i="63"/>
  <c r="E59" i="63"/>
  <c r="BD59" i="36"/>
  <c r="AV59" i="36"/>
  <c r="E52" i="48"/>
  <c r="O50" i="48"/>
  <c r="E42" i="49"/>
  <c r="M42" i="49"/>
  <c r="AV18" i="35"/>
  <c r="BF18" i="35" s="1"/>
  <c r="BC18" i="35"/>
  <c r="M32" i="1"/>
  <c r="J32" i="1"/>
  <c r="AU53" i="35"/>
  <c r="BE53" i="35" s="1"/>
  <c r="BE52" i="35"/>
  <c r="I42" i="75"/>
  <c r="B47" i="73"/>
  <c r="E47" i="73" s="1"/>
  <c r="E18" i="25"/>
  <c r="O18" i="25" s="1"/>
  <c r="L18" i="25"/>
  <c r="O32" i="48"/>
  <c r="E50" i="30"/>
  <c r="B52" i="30"/>
  <c r="E42" i="23"/>
  <c r="O42" i="23" s="1"/>
  <c r="M42" i="23"/>
  <c r="BA41" i="39"/>
  <c r="BA41" i="36"/>
  <c r="E59" i="69"/>
  <c r="M59" i="69"/>
  <c r="O50" i="51"/>
  <c r="E52" i="51"/>
  <c r="O52" i="51" s="1"/>
  <c r="D53" i="8"/>
  <c r="N53" i="8" s="1"/>
  <c r="N52" i="8"/>
  <c r="E54" i="3"/>
  <c r="D54" i="76"/>
  <c r="D56" i="3"/>
  <c r="N54" i="3"/>
  <c r="M60" i="26"/>
  <c r="E60" i="26"/>
  <c r="O60" i="26" s="1"/>
  <c r="I41" i="75"/>
  <c r="E10" i="70"/>
  <c r="B14" i="70"/>
  <c r="L10" i="70"/>
  <c r="O47" i="56"/>
  <c r="M59" i="6"/>
  <c r="E59" i="6"/>
  <c r="BC18" i="38"/>
  <c r="AV18" i="38"/>
  <c r="BF18" i="38" s="1"/>
  <c r="E42" i="43"/>
  <c r="M42" i="43"/>
  <c r="E59" i="49"/>
  <c r="W52" i="32"/>
  <c r="AG50" i="32"/>
  <c r="O50" i="56"/>
  <c r="E52" i="56"/>
  <c r="O52" i="56" s="1"/>
  <c r="N32" i="1"/>
  <c r="I32" i="73"/>
  <c r="O50" i="68"/>
  <c r="E52" i="68"/>
  <c r="O52" i="68" s="1"/>
  <c r="L60" i="75"/>
  <c r="B61" i="75"/>
  <c r="L61" i="75" s="1"/>
  <c r="N52" i="42"/>
  <c r="D53" i="42"/>
  <c r="N53" i="42" s="1"/>
  <c r="E32" i="35"/>
  <c r="O32" i="35" s="1"/>
  <c r="E42" i="76"/>
  <c r="O51" i="22"/>
  <c r="E52" i="42"/>
  <c r="O52" i="42" s="1"/>
  <c r="O50" i="42"/>
  <c r="H42" i="76"/>
  <c r="J42" i="76" s="1"/>
  <c r="O42" i="76" s="1"/>
  <c r="J42" i="3"/>
  <c r="K25" i="11" s="1"/>
  <c r="K25" i="72" s="1"/>
  <c r="AV50" i="34"/>
  <c r="BC50" i="34"/>
  <c r="AS52" i="34"/>
  <c r="AS57" i="34" s="1"/>
  <c r="AV52" i="35"/>
  <c r="BF50" i="35"/>
  <c r="D32" i="73"/>
  <c r="N32" i="73" s="1"/>
  <c r="E10" i="58"/>
  <c r="B14" i="58"/>
  <c r="L10" i="58"/>
  <c r="N42" i="2"/>
  <c r="D42" i="75"/>
  <c r="W18" i="35"/>
  <c r="AG18" i="35" s="1"/>
  <c r="B18" i="35"/>
  <c r="AD18" i="35"/>
  <c r="B50" i="40"/>
  <c r="T52" i="40"/>
  <c r="T57" i="40" s="1"/>
  <c r="W50" i="40"/>
  <c r="L18" i="8"/>
  <c r="E18" i="8"/>
  <c r="O18" i="8" s="1"/>
  <c r="M52" i="68"/>
  <c r="C53" i="68"/>
  <c r="M53" i="68" s="1"/>
  <c r="E50" i="27"/>
  <c r="B52" i="27"/>
  <c r="B52" i="47"/>
  <c r="E50" i="47"/>
  <c r="L50" i="47"/>
  <c r="E33" i="73"/>
  <c r="D52" i="32"/>
  <c r="D53" i="32" s="1"/>
  <c r="N50" i="32"/>
  <c r="O50" i="8"/>
  <c r="E52" i="8"/>
  <c r="O32" i="1"/>
  <c r="E50" i="7"/>
  <c r="B52" i="7"/>
  <c r="B57" i="7" s="1"/>
  <c r="AG32" i="35"/>
  <c r="E52" i="59"/>
  <c r="O52" i="59" s="1"/>
  <c r="O50" i="59"/>
  <c r="J41" i="26"/>
  <c r="M52" i="42"/>
  <c r="C53" i="42"/>
  <c r="M53" i="42" s="1"/>
  <c r="E42" i="36"/>
  <c r="O42" i="36" s="1"/>
  <c r="M42" i="36"/>
  <c r="AF52" i="35"/>
  <c r="V53" i="35"/>
  <c r="AF53" i="35" s="1"/>
  <c r="M59" i="60"/>
  <c r="E59" i="60"/>
  <c r="C57" i="3"/>
  <c r="M57" i="3" s="1"/>
  <c r="M56" i="3"/>
  <c r="H42" i="33"/>
  <c r="J42" i="33" s="1"/>
  <c r="AB42" i="33"/>
  <c r="N32" i="22"/>
  <c r="J32" i="22"/>
  <c r="AS52" i="37"/>
  <c r="BC50" i="37"/>
  <c r="AV50" i="37"/>
  <c r="E50" i="53"/>
  <c r="B52" i="53"/>
  <c r="L50" i="53"/>
  <c r="E50" i="70"/>
  <c r="L50" i="70"/>
  <c r="B52" i="70"/>
  <c r="N52" i="68"/>
  <c r="D53" i="68"/>
  <c r="N53" i="68" s="1"/>
  <c r="E50" i="35"/>
  <c r="C52" i="35"/>
  <c r="C53" i="35" s="1"/>
  <c r="M50" i="35"/>
  <c r="J41" i="49"/>
  <c r="E50" i="32"/>
  <c r="C52" i="32"/>
  <c r="C53" i="32" s="1"/>
  <c r="M50" i="32"/>
  <c r="M52" i="56"/>
  <c r="C53" i="56"/>
  <c r="M53" i="56" s="1"/>
  <c r="N52" i="51"/>
  <c r="D53" i="51"/>
  <c r="N53" i="51" s="1"/>
  <c r="AV59" i="33"/>
  <c r="M60" i="29"/>
  <c r="E60" i="29"/>
  <c r="O60" i="29" s="1"/>
  <c r="L50" i="50"/>
  <c r="E50" i="50"/>
  <c r="B52" i="50"/>
  <c r="W59" i="36"/>
  <c r="C59" i="36"/>
  <c r="M52" i="62"/>
  <c r="C53" i="62"/>
  <c r="M53" i="62" s="1"/>
  <c r="AS52" i="40"/>
  <c r="AS57" i="40" s="1"/>
  <c r="AV50" i="40"/>
  <c r="E18" i="51"/>
  <c r="O18" i="51" s="1"/>
  <c r="L18" i="51"/>
  <c r="O42" i="49"/>
  <c r="M52" i="59"/>
  <c r="C53" i="59"/>
  <c r="M53" i="59" s="1"/>
  <c r="E50" i="67"/>
  <c r="L50" i="67"/>
  <c r="B52" i="67"/>
  <c r="E18" i="65"/>
  <c r="O18" i="65" s="1"/>
  <c r="L18" i="65"/>
  <c r="AG42" i="36"/>
  <c r="N50" i="35"/>
  <c r="D52" i="35"/>
  <c r="E59" i="52"/>
  <c r="AK47" i="54" s="1"/>
  <c r="M59" i="52"/>
  <c r="E50" i="64"/>
  <c r="B52" i="64"/>
  <c r="B57" i="64" s="1"/>
  <c r="AB32" i="32"/>
  <c r="AG32" i="32" s="1"/>
  <c r="H32" i="32"/>
  <c r="J32" i="32" s="1"/>
  <c r="E12" i="64"/>
  <c r="O12" i="64" s="1"/>
  <c r="L12" i="64"/>
  <c r="E59" i="46"/>
  <c r="M59" i="46"/>
  <c r="O50" i="45"/>
  <c r="E52" i="45"/>
  <c r="W52" i="35"/>
  <c r="AG50" i="35"/>
  <c r="AV52" i="32"/>
  <c r="BF50" i="32"/>
  <c r="W59" i="39"/>
  <c r="C59" i="39"/>
  <c r="AE59" i="39"/>
  <c r="E52" i="62"/>
  <c r="O52" i="62" s="1"/>
  <c r="O50" i="62"/>
  <c r="J41" i="66"/>
  <c r="AJ25" i="71" s="1"/>
  <c r="O50" i="22"/>
  <c r="E52" i="22"/>
  <c r="BE52" i="38"/>
  <c r="AU53" i="38"/>
  <c r="BE53" i="38" s="1"/>
  <c r="E32" i="38"/>
  <c r="O32" i="38" s="1"/>
  <c r="M32" i="38"/>
  <c r="AV18" i="32"/>
  <c r="BF18" i="32" s="1"/>
  <c r="BC18" i="32"/>
  <c r="L50" i="61"/>
  <c r="B52" i="61"/>
  <c r="E50" i="61"/>
  <c r="M52" i="65"/>
  <c r="C53" i="65"/>
  <c r="M53" i="65" s="1"/>
  <c r="N52" i="59"/>
  <c r="D53" i="59"/>
  <c r="N53" i="59" s="1"/>
  <c r="N52" i="65"/>
  <c r="D53" i="65"/>
  <c r="N53" i="65" s="1"/>
  <c r="M32" i="42"/>
  <c r="O42" i="43"/>
  <c r="E59" i="9"/>
  <c r="C53" i="45"/>
  <c r="M53" i="45" s="1"/>
  <c r="M52" i="45"/>
  <c r="E10" i="50"/>
  <c r="L10" i="50"/>
  <c r="B14" i="50"/>
  <c r="E50" i="38"/>
  <c r="N50" i="38"/>
  <c r="D52" i="38"/>
  <c r="J41" i="63"/>
  <c r="E50" i="10"/>
  <c r="B52" i="10"/>
  <c r="B57" i="10" s="1"/>
  <c r="E12" i="70"/>
  <c r="O12" i="70" s="1"/>
  <c r="L12" i="70"/>
  <c r="J33" i="1"/>
  <c r="E42" i="57"/>
  <c r="O42" i="57" s="1"/>
  <c r="M42" i="57"/>
  <c r="O32" i="42"/>
  <c r="M59" i="26"/>
  <c r="C61" i="26"/>
  <c r="E59" i="26"/>
  <c r="E10" i="27"/>
  <c r="E14" i="27" s="1"/>
  <c r="E32" i="27" s="1"/>
  <c r="E46" i="27" s="1"/>
  <c r="E59" i="27" s="1"/>
  <c r="B14" i="27"/>
  <c r="B32" i="27" s="1"/>
  <c r="B46" i="27" s="1"/>
  <c r="B59" i="27" s="1"/>
  <c r="AV10" i="37"/>
  <c r="AS14" i="37"/>
  <c r="BC10" i="37"/>
  <c r="BE52" i="32"/>
  <c r="AU53" i="32"/>
  <c r="BE53" i="32" s="1"/>
  <c r="W50" i="37"/>
  <c r="T52" i="37"/>
  <c r="T57" i="37" s="1"/>
  <c r="B50" i="37"/>
  <c r="C53" i="51"/>
  <c r="M53" i="51" s="1"/>
  <c r="M52" i="51"/>
  <c r="J41" i="9"/>
  <c r="E32" i="32"/>
  <c r="O32" i="32" s="1"/>
  <c r="M32" i="32"/>
  <c r="AV59" i="39"/>
  <c r="BD59" i="39"/>
  <c r="E42" i="39"/>
  <c r="O42" i="39" s="1"/>
  <c r="M42" i="39"/>
  <c r="J41" i="6"/>
  <c r="B52" i="73"/>
  <c r="L52" i="73" s="1"/>
  <c r="L51" i="73"/>
  <c r="E51" i="73"/>
  <c r="O47" i="42"/>
  <c r="W42" i="33"/>
  <c r="C42" i="33"/>
  <c r="AE42" i="33"/>
  <c r="O50" i="65"/>
  <c r="E52" i="65"/>
  <c r="O52" i="65" s="1"/>
  <c r="E59" i="29"/>
  <c r="C61" i="29"/>
  <c r="C62" i="29" s="1"/>
  <c r="D53" i="22"/>
  <c r="N53" i="22" s="1"/>
  <c r="N52" i="22"/>
  <c r="E59" i="66"/>
  <c r="M59" i="66"/>
  <c r="J41" i="69"/>
  <c r="N42" i="75" l="1"/>
  <c r="E61" i="29"/>
  <c r="J33" i="56"/>
  <c r="T25" i="71" s="1"/>
  <c r="E25" i="71" s="1"/>
  <c r="E25" i="41"/>
  <c r="H33" i="73"/>
  <c r="J33" i="73" s="1"/>
  <c r="T25" i="54"/>
  <c r="E25" i="54" s="1"/>
  <c r="AG42" i="33"/>
  <c r="AL47" i="54"/>
  <c r="L11" i="7"/>
  <c r="E11" i="7"/>
  <c r="O11" i="7" s="1"/>
  <c r="E13" i="24"/>
  <c r="B14" i="44"/>
  <c r="L10" i="44"/>
  <c r="E10" i="44"/>
  <c r="J41" i="43"/>
  <c r="W25" i="54" s="1"/>
  <c r="H25" i="54" s="1"/>
  <c r="L18" i="28"/>
  <c r="E18" i="28"/>
  <c r="O18" i="28" s="1"/>
  <c r="T52" i="34"/>
  <c r="T57" i="34" s="1"/>
  <c r="W50" i="34"/>
  <c r="B50" i="34"/>
  <c r="AV52" i="40"/>
  <c r="AV57" i="40" s="1"/>
  <c r="E12" i="44"/>
  <c r="O12" i="44" s="1"/>
  <c r="L12" i="44"/>
  <c r="M33" i="73"/>
  <c r="B57" i="47"/>
  <c r="L57" i="47" s="1"/>
  <c r="L52" i="47"/>
  <c r="AV52" i="34"/>
  <c r="AV57" i="34" s="1"/>
  <c r="BF50" i="34"/>
  <c r="B55" i="36"/>
  <c r="W55" i="36"/>
  <c r="AD55" i="36"/>
  <c r="E46" i="68"/>
  <c r="L46" i="68"/>
  <c r="B48" i="68"/>
  <c r="E10" i="53"/>
  <c r="B14" i="53"/>
  <c r="L10" i="53"/>
  <c r="AV55" i="36"/>
  <c r="E10" i="67"/>
  <c r="B14" i="67"/>
  <c r="L10" i="67"/>
  <c r="E52" i="30"/>
  <c r="W12" i="34"/>
  <c r="B12" i="34"/>
  <c r="B14" i="64"/>
  <c r="L10" i="64"/>
  <c r="E10" i="64"/>
  <c r="AS32" i="37"/>
  <c r="AS46" i="37" s="1"/>
  <c r="AS59" i="37" s="1"/>
  <c r="BC14" i="37"/>
  <c r="BC11" i="34"/>
  <c r="AV11" i="34"/>
  <c r="BF11" i="34" s="1"/>
  <c r="E13" i="53"/>
  <c r="O13" i="53" s="1"/>
  <c r="L13" i="53"/>
  <c r="M60" i="23"/>
  <c r="E60" i="23"/>
  <c r="E10" i="7"/>
  <c r="E14" i="7" s="1"/>
  <c r="E32" i="7" s="1"/>
  <c r="E46" i="7" s="1"/>
  <c r="E59" i="7" s="1"/>
  <c r="B14" i="7"/>
  <c r="B32" i="7" s="1"/>
  <c r="B46" i="7" s="1"/>
  <c r="B59" i="7" s="1"/>
  <c r="B61" i="7"/>
  <c r="E50" i="1"/>
  <c r="M50" i="1"/>
  <c r="C52" i="1"/>
  <c r="C53" i="1" s="1"/>
  <c r="C50" i="73"/>
  <c r="L52" i="67"/>
  <c r="B57" i="67"/>
  <c r="L57" i="67" s="1"/>
  <c r="L13" i="61"/>
  <c r="E13" i="61"/>
  <c r="O13" i="61" s="1"/>
  <c r="B57" i="70"/>
  <c r="L57" i="70" s="1"/>
  <c r="L52" i="70"/>
  <c r="BC52" i="37"/>
  <c r="AS57" i="37"/>
  <c r="BC57" i="37" s="1"/>
  <c r="O33" i="73"/>
  <c r="J50" i="1"/>
  <c r="H50" i="73"/>
  <c r="J50" i="73" s="1"/>
  <c r="L14" i="58"/>
  <c r="B32" i="58"/>
  <c r="D50" i="73"/>
  <c r="D52" i="1"/>
  <c r="N50" i="1"/>
  <c r="L12" i="67"/>
  <c r="E12" i="67"/>
  <c r="O12" i="67" s="1"/>
  <c r="AV13" i="34"/>
  <c r="AV10" i="38"/>
  <c r="AV14" i="38" s="1"/>
  <c r="AS14" i="38"/>
  <c r="AS17" i="38" s="1"/>
  <c r="AS14" i="34"/>
  <c r="AS32" i="34" s="1"/>
  <c r="AS46" i="34" s="1"/>
  <c r="AS59" i="34" s="1"/>
  <c r="AV10" i="34"/>
  <c r="AV14" i="34" s="1"/>
  <c r="AV32" i="34" s="1"/>
  <c r="AV46" i="34" s="1"/>
  <c r="AV59" i="34" s="1"/>
  <c r="AS61" i="34"/>
  <c r="B32" i="50"/>
  <c r="L14" i="50"/>
  <c r="L11" i="61"/>
  <c r="E11" i="61"/>
  <c r="O11" i="61" s="1"/>
  <c r="O50" i="61"/>
  <c r="E52" i="61"/>
  <c r="AV55" i="39"/>
  <c r="E59" i="57"/>
  <c r="M59" i="57"/>
  <c r="E13" i="10"/>
  <c r="AV12" i="34"/>
  <c r="E10" i="24"/>
  <c r="B14" i="24"/>
  <c r="B32" i="24" s="1"/>
  <c r="B46" i="24" s="1"/>
  <c r="B59" i="24" s="1"/>
  <c r="E52" i="27"/>
  <c r="O10" i="58"/>
  <c r="E14" i="58"/>
  <c r="B61" i="64"/>
  <c r="B61" i="30"/>
  <c r="L11" i="70"/>
  <c r="E11" i="70"/>
  <c r="O11" i="70" s="1"/>
  <c r="O59" i="66"/>
  <c r="BF10" i="37"/>
  <c r="AV14" i="37"/>
  <c r="AK47" i="71"/>
  <c r="E42" i="33"/>
  <c r="O42" i="33" s="1"/>
  <c r="M42" i="33"/>
  <c r="O59" i="26"/>
  <c r="E61" i="26"/>
  <c r="O61" i="26" s="1"/>
  <c r="E52" i="10"/>
  <c r="E57" i="10" s="1"/>
  <c r="B18" i="38"/>
  <c r="AD18" i="38"/>
  <c r="W18" i="38"/>
  <c r="AG18" i="38" s="1"/>
  <c r="B57" i="61"/>
  <c r="L57" i="61" s="1"/>
  <c r="L52" i="61"/>
  <c r="O50" i="67"/>
  <c r="E52" i="67"/>
  <c r="J41" i="23"/>
  <c r="H25" i="31" s="1"/>
  <c r="E12" i="7"/>
  <c r="O50" i="70"/>
  <c r="E52" i="70"/>
  <c r="O59" i="60"/>
  <c r="E52" i="7"/>
  <c r="E57" i="7" s="1"/>
  <c r="E18" i="62"/>
  <c r="O18" i="62" s="1"/>
  <c r="L18" i="62"/>
  <c r="W52" i="40"/>
  <c r="W57" i="40" s="1"/>
  <c r="E10" i="8"/>
  <c r="E14" i="8" s="1"/>
  <c r="B14" i="8"/>
  <c r="B17" i="8" s="1"/>
  <c r="E12" i="61"/>
  <c r="O12" i="61" s="1"/>
  <c r="L12" i="61"/>
  <c r="E13" i="47"/>
  <c r="O13" i="47" s="1"/>
  <c r="L13" i="47"/>
  <c r="AV46" i="38"/>
  <c r="AS48" i="38"/>
  <c r="AS53" i="38" s="1"/>
  <c r="AV12" i="40"/>
  <c r="E10" i="30"/>
  <c r="E14" i="30" s="1"/>
  <c r="E32" i="30" s="1"/>
  <c r="E46" i="30" s="1"/>
  <c r="E59" i="30" s="1"/>
  <c r="B14" i="30"/>
  <c r="B32" i="30" s="1"/>
  <c r="B46" i="30" s="1"/>
  <c r="B59" i="30" s="1"/>
  <c r="BF59" i="36"/>
  <c r="B14" i="23"/>
  <c r="E10" i="23"/>
  <c r="E18" i="48"/>
  <c r="O18" i="48" s="1"/>
  <c r="L18" i="48"/>
  <c r="B48" i="62"/>
  <c r="B53" i="62" s="1"/>
  <c r="E46" i="62"/>
  <c r="W55" i="39"/>
  <c r="B55" i="39"/>
  <c r="E50" i="37"/>
  <c r="B52" i="37"/>
  <c r="B57" i="37" s="1"/>
  <c r="M61" i="26"/>
  <c r="C62" i="26"/>
  <c r="M62" i="26" s="1"/>
  <c r="E13" i="7"/>
  <c r="E13" i="64"/>
  <c r="O13" i="64" s="1"/>
  <c r="L13" i="64"/>
  <c r="AB41" i="39"/>
  <c r="H41" i="39"/>
  <c r="J41" i="39" s="1"/>
  <c r="D53" i="38"/>
  <c r="N53" i="38" s="1"/>
  <c r="N52" i="38"/>
  <c r="E14" i="50"/>
  <c r="O10" i="50"/>
  <c r="L10" i="61"/>
  <c r="E10" i="61"/>
  <c r="B14" i="61"/>
  <c r="B61" i="61"/>
  <c r="W12" i="37"/>
  <c r="B12" i="37"/>
  <c r="O59" i="52"/>
  <c r="E52" i="35"/>
  <c r="O50" i="35"/>
  <c r="AV13" i="40"/>
  <c r="E18" i="35"/>
  <c r="O18" i="35" s="1"/>
  <c r="L18" i="35"/>
  <c r="E18" i="68"/>
  <c r="O18" i="68" s="1"/>
  <c r="L18" i="68"/>
  <c r="M42" i="76"/>
  <c r="O59" i="6"/>
  <c r="B61" i="70"/>
  <c r="BC55" i="33"/>
  <c r="AV55" i="33"/>
  <c r="D57" i="3"/>
  <c r="N57" i="3" s="1"/>
  <c r="N56" i="3"/>
  <c r="E13" i="50"/>
  <c r="O13" i="50" s="1"/>
  <c r="L13" i="50"/>
  <c r="B13" i="40"/>
  <c r="W13" i="40"/>
  <c r="B14" i="47"/>
  <c r="E10" i="47"/>
  <c r="L10" i="47"/>
  <c r="B61" i="47"/>
  <c r="B61" i="44"/>
  <c r="B46" i="38"/>
  <c r="T48" i="38"/>
  <c r="T53" i="38" s="1"/>
  <c r="W46" i="38"/>
  <c r="O59" i="46"/>
  <c r="E50" i="44"/>
  <c r="L50" i="44"/>
  <c r="B52" i="44"/>
  <c r="B52" i="24"/>
  <c r="E50" i="24"/>
  <c r="L50" i="24"/>
  <c r="E13" i="30"/>
  <c r="E59" i="36"/>
  <c r="B57" i="50"/>
  <c r="L57" i="50" s="1"/>
  <c r="L52" i="50"/>
  <c r="B12" i="40"/>
  <c r="W12" i="40"/>
  <c r="AE59" i="33"/>
  <c r="W59" i="33"/>
  <c r="C59" i="33"/>
  <c r="B57" i="53"/>
  <c r="L57" i="53" s="1"/>
  <c r="L52" i="53"/>
  <c r="E12" i="53"/>
  <c r="O12" i="53" s="1"/>
  <c r="L12" i="53"/>
  <c r="E50" i="40"/>
  <c r="B52" i="40"/>
  <c r="B57" i="40" s="1"/>
  <c r="AD18" i="32"/>
  <c r="B18" i="32"/>
  <c r="W18" i="32"/>
  <c r="AG18" i="32" s="1"/>
  <c r="E54" i="76"/>
  <c r="B52" i="58"/>
  <c r="L50" i="58"/>
  <c r="E50" i="58"/>
  <c r="L13" i="58"/>
  <c r="E13" i="58"/>
  <c r="O13" i="58" s="1"/>
  <c r="W52" i="37"/>
  <c r="W57" i="37" s="1"/>
  <c r="L13" i="44"/>
  <c r="E13" i="44"/>
  <c r="O13" i="44" s="1"/>
  <c r="E52" i="38"/>
  <c r="O50" i="38"/>
  <c r="T61" i="34"/>
  <c r="E59" i="39"/>
  <c r="M59" i="39"/>
  <c r="D41" i="75"/>
  <c r="N41" i="75" s="1"/>
  <c r="N41" i="2"/>
  <c r="E52" i="50"/>
  <c r="O50" i="50"/>
  <c r="E52" i="53"/>
  <c r="O50" i="53"/>
  <c r="B10" i="40"/>
  <c r="T14" i="40"/>
  <c r="T32" i="40" s="1"/>
  <c r="T46" i="40" s="1"/>
  <c r="T59" i="40" s="1"/>
  <c r="W10" i="40"/>
  <c r="W14" i="40" s="1"/>
  <c r="W32" i="40" s="1"/>
  <c r="W46" i="40" s="1"/>
  <c r="W59" i="40" s="1"/>
  <c r="T61" i="40"/>
  <c r="E13" i="27"/>
  <c r="E13" i="67"/>
  <c r="O13" i="67" s="1"/>
  <c r="L13" i="67"/>
  <c r="J41" i="57"/>
  <c r="W25" i="71" s="1"/>
  <c r="H25" i="71" s="1"/>
  <c r="B61" i="53"/>
  <c r="L14" i="70"/>
  <c r="B32" i="70"/>
  <c r="O54" i="3"/>
  <c r="E56" i="3"/>
  <c r="O56" i="3" s="1"/>
  <c r="O59" i="69"/>
  <c r="H32" i="73"/>
  <c r="O59" i="63"/>
  <c r="B61" i="10"/>
  <c r="BC11" i="40"/>
  <c r="AV11" i="40"/>
  <c r="BF11" i="40" s="1"/>
  <c r="E32" i="73"/>
  <c r="BF59" i="39"/>
  <c r="T14" i="37"/>
  <c r="T32" i="37" s="1"/>
  <c r="T46" i="37" s="1"/>
  <c r="T59" i="37" s="1"/>
  <c r="W10" i="37"/>
  <c r="W14" i="37" s="1"/>
  <c r="W32" i="37" s="1"/>
  <c r="W46" i="37" s="1"/>
  <c r="W59" i="37" s="1"/>
  <c r="B10" i="37"/>
  <c r="AB41" i="36"/>
  <c r="H41" i="36"/>
  <c r="J41" i="36" s="1"/>
  <c r="E11" i="47"/>
  <c r="O11" i="47" s="1"/>
  <c r="L11" i="47"/>
  <c r="B57" i="26"/>
  <c r="E55" i="26"/>
  <c r="L55" i="26"/>
  <c r="W10" i="34"/>
  <c r="W14" i="34" s="1"/>
  <c r="W32" i="34" s="1"/>
  <c r="W46" i="34" s="1"/>
  <c r="W59" i="34" s="1"/>
  <c r="T14" i="34"/>
  <c r="T32" i="34" s="1"/>
  <c r="T46" i="34" s="1"/>
  <c r="T59" i="34" s="1"/>
  <c r="B10" i="34"/>
  <c r="L13" i="70"/>
  <c r="E13" i="70"/>
  <c r="O13" i="70" s="1"/>
  <c r="C61" i="23"/>
  <c r="M59" i="23"/>
  <c r="E59" i="23"/>
  <c r="AG59" i="39"/>
  <c r="E52" i="64"/>
  <c r="E57" i="64" s="1"/>
  <c r="N52" i="35"/>
  <c r="D53" i="35"/>
  <c r="N53" i="35" s="1"/>
  <c r="B13" i="34"/>
  <c r="W13" i="34"/>
  <c r="E52" i="32"/>
  <c r="O50" i="32"/>
  <c r="AV52" i="37"/>
  <c r="BF50" i="37"/>
  <c r="O32" i="22"/>
  <c r="E25" i="31"/>
  <c r="E46" i="8"/>
  <c r="B48" i="8"/>
  <c r="B53" i="8" s="1"/>
  <c r="W13" i="37"/>
  <c r="E52" i="47"/>
  <c r="O50" i="47"/>
  <c r="M59" i="43"/>
  <c r="E59" i="43"/>
  <c r="L18" i="5"/>
  <c r="E18" i="5"/>
  <c r="O18" i="5" s="1"/>
  <c r="O10" i="70"/>
  <c r="E14" i="70"/>
  <c r="E55" i="29"/>
  <c r="L55" i="29"/>
  <c r="B57" i="29"/>
  <c r="E25" i="11"/>
  <c r="E10" i="10"/>
  <c r="E14" i="10" s="1"/>
  <c r="E32" i="10" s="1"/>
  <c r="E46" i="10" s="1"/>
  <c r="E59" i="10" s="1"/>
  <c r="B14" i="10"/>
  <c r="B32" i="10" s="1"/>
  <c r="B46" i="10" s="1"/>
  <c r="B59" i="10" s="1"/>
  <c r="B13" i="37"/>
  <c r="BC13" i="37"/>
  <c r="AV13" i="37"/>
  <c r="BF13" i="37" s="1"/>
  <c r="AS14" i="40"/>
  <c r="AS32" i="40" s="1"/>
  <c r="AS46" i="40" s="1"/>
  <c r="AS59" i="40" s="1"/>
  <c r="AV10" i="40"/>
  <c r="AV14" i="40" s="1"/>
  <c r="AV32" i="40" s="1"/>
  <c r="AV46" i="40" s="1"/>
  <c r="AV59" i="40" s="1"/>
  <c r="AS61" i="40"/>
  <c r="E25" i="72" l="1"/>
  <c r="E11" i="25"/>
  <c r="O11" i="25" s="1"/>
  <c r="L11" i="25"/>
  <c r="W11" i="37"/>
  <c r="AG11" i="37" s="1"/>
  <c r="AD11" i="37"/>
  <c r="T61" i="37"/>
  <c r="BC11" i="38"/>
  <c r="AV11" i="38"/>
  <c r="BF11" i="38" s="1"/>
  <c r="AS57" i="38"/>
  <c r="O55" i="29"/>
  <c r="E57" i="29"/>
  <c r="W10" i="38"/>
  <c r="W14" i="38" s="1"/>
  <c r="B10" i="38"/>
  <c r="T14" i="38"/>
  <c r="T17" i="38" s="1"/>
  <c r="BF52" i="37"/>
  <c r="AV57" i="37"/>
  <c r="O59" i="23"/>
  <c r="E61" i="23"/>
  <c r="O61" i="23" s="1"/>
  <c r="I47" i="31"/>
  <c r="L57" i="26"/>
  <c r="B62" i="26"/>
  <c r="L62" i="26" s="1"/>
  <c r="L11" i="67"/>
  <c r="E11" i="67"/>
  <c r="O11" i="67" s="1"/>
  <c r="E46" i="22"/>
  <c r="L46" i="22"/>
  <c r="B48" i="22"/>
  <c r="E12" i="50"/>
  <c r="O12" i="50" s="1"/>
  <c r="L12" i="50"/>
  <c r="E13" i="62"/>
  <c r="B11" i="40"/>
  <c r="AD11" i="40"/>
  <c r="W11" i="40"/>
  <c r="AG11" i="40" s="1"/>
  <c r="E52" i="44"/>
  <c r="O50" i="44"/>
  <c r="E10" i="56"/>
  <c r="B14" i="56"/>
  <c r="B17" i="56" s="1"/>
  <c r="E46" i="38"/>
  <c r="B48" i="38"/>
  <c r="B53" i="38" s="1"/>
  <c r="E14" i="47"/>
  <c r="O10" i="47"/>
  <c r="AV13" i="39"/>
  <c r="H41" i="33"/>
  <c r="J41" i="33" s="1"/>
  <c r="H25" i="41" s="1"/>
  <c r="AB41" i="33"/>
  <c r="B14" i="29"/>
  <c r="E10" i="29"/>
  <c r="E14" i="29" s="1"/>
  <c r="E52" i="37"/>
  <c r="E57" i="37" s="1"/>
  <c r="E48" i="62"/>
  <c r="E53" i="62" s="1"/>
  <c r="W12" i="33"/>
  <c r="E11" i="30"/>
  <c r="O11" i="30" s="1"/>
  <c r="L11" i="30"/>
  <c r="AV12" i="36"/>
  <c r="E14" i="24"/>
  <c r="E32" i="24" s="1"/>
  <c r="L18" i="56"/>
  <c r="E18" i="56"/>
  <c r="O18" i="56" s="1"/>
  <c r="B13" i="39"/>
  <c r="W13" i="39"/>
  <c r="B14" i="51"/>
  <c r="L10" i="51"/>
  <c r="E10" i="51"/>
  <c r="E52" i="1"/>
  <c r="O50" i="1"/>
  <c r="W52" i="34"/>
  <c r="W57" i="34" s="1"/>
  <c r="B14" i="26"/>
  <c r="L14" i="26" s="1"/>
  <c r="L10" i="26"/>
  <c r="E10" i="26"/>
  <c r="E12" i="58"/>
  <c r="O12" i="58" s="1"/>
  <c r="L12" i="58"/>
  <c r="J32" i="73"/>
  <c r="O32" i="73" s="1"/>
  <c r="M32" i="73"/>
  <c r="AV46" i="35"/>
  <c r="AS48" i="35"/>
  <c r="AS53" i="35" s="1"/>
  <c r="L52" i="58"/>
  <c r="B57" i="58"/>
  <c r="L57" i="58" s="1"/>
  <c r="E52" i="40"/>
  <c r="E57" i="40" s="1"/>
  <c r="L14" i="47"/>
  <c r="B32" i="47"/>
  <c r="AV17" i="38"/>
  <c r="AS19" i="38"/>
  <c r="AS21" i="38" s="1"/>
  <c r="AS42" i="38" s="1"/>
  <c r="AS55" i="38" s="1"/>
  <c r="E12" i="8"/>
  <c r="L14" i="67"/>
  <c r="B32" i="67"/>
  <c r="L48" i="68"/>
  <c r="B53" i="68"/>
  <c r="L53" i="68" s="1"/>
  <c r="B14" i="65"/>
  <c r="B17" i="65" s="1"/>
  <c r="E10" i="65"/>
  <c r="E13" i="8"/>
  <c r="E57" i="50"/>
  <c r="O52" i="50"/>
  <c r="B11" i="34"/>
  <c r="B61" i="34" s="1"/>
  <c r="AD11" i="34"/>
  <c r="W11" i="34"/>
  <c r="AG11" i="34" s="1"/>
  <c r="B14" i="42"/>
  <c r="E10" i="42"/>
  <c r="L10" i="42"/>
  <c r="E12" i="27"/>
  <c r="E59" i="33"/>
  <c r="E13" i="40"/>
  <c r="E46" i="48"/>
  <c r="L46" i="48"/>
  <c r="B48" i="48"/>
  <c r="E32" i="50"/>
  <c r="O14" i="50"/>
  <c r="BC46" i="32"/>
  <c r="AV46" i="32"/>
  <c r="AS48" i="32"/>
  <c r="AS53" i="32" s="1"/>
  <c r="E13" i="29"/>
  <c r="O14" i="58"/>
  <c r="E32" i="58"/>
  <c r="L32" i="58"/>
  <c r="B46" i="58"/>
  <c r="E14" i="64"/>
  <c r="O10" i="64"/>
  <c r="AV10" i="32"/>
  <c r="AV14" i="32" s="1"/>
  <c r="AS14" i="32"/>
  <c r="AS17" i="32" s="1"/>
  <c r="O10" i="67"/>
  <c r="E14" i="67"/>
  <c r="E46" i="65"/>
  <c r="B48" i="65"/>
  <c r="L46" i="65"/>
  <c r="B55" i="33"/>
  <c r="W55" i="33"/>
  <c r="AD55" i="33"/>
  <c r="W41" i="36"/>
  <c r="AG41" i="36" s="1"/>
  <c r="C41" i="36"/>
  <c r="AE41" i="36"/>
  <c r="E10" i="59"/>
  <c r="E14" i="59" s="1"/>
  <c r="B14" i="59"/>
  <c r="B17" i="59" s="1"/>
  <c r="E10" i="37"/>
  <c r="E14" i="37" s="1"/>
  <c r="E32" i="37" s="1"/>
  <c r="E46" i="37" s="1"/>
  <c r="E59" i="37" s="1"/>
  <c r="B14" i="37"/>
  <c r="B32" i="37" s="1"/>
  <c r="B46" i="37" s="1"/>
  <c r="B59" i="37" s="1"/>
  <c r="W10" i="33"/>
  <c r="W14" i="33" s="1"/>
  <c r="T14" i="33"/>
  <c r="T66" i="33"/>
  <c r="W12" i="39"/>
  <c r="B12" i="39"/>
  <c r="AV12" i="38"/>
  <c r="E12" i="37"/>
  <c r="AV32" i="37"/>
  <c r="AV46" i="37" s="1"/>
  <c r="AV59" i="37" s="1"/>
  <c r="BF14" i="37"/>
  <c r="E11" i="64"/>
  <c r="O11" i="64" s="1"/>
  <c r="L11" i="64"/>
  <c r="L12" i="47"/>
  <c r="E12" i="47"/>
  <c r="O12" i="47" s="1"/>
  <c r="O52" i="61"/>
  <c r="E57" i="61"/>
  <c r="O57" i="61" s="1"/>
  <c r="L11" i="24"/>
  <c r="E11" i="24"/>
  <c r="O11" i="24" s="1"/>
  <c r="B14" i="5"/>
  <c r="B17" i="5" s="1"/>
  <c r="E10" i="5"/>
  <c r="E14" i="5" s="1"/>
  <c r="O46" i="68"/>
  <c r="E48" i="68"/>
  <c r="L57" i="29"/>
  <c r="B62" i="29"/>
  <c r="L62" i="29" s="1"/>
  <c r="O59" i="43"/>
  <c r="X47" i="54"/>
  <c r="E11" i="62"/>
  <c r="O11" i="62" s="1"/>
  <c r="L11" i="62"/>
  <c r="E48" i="8"/>
  <c r="E53" i="8" s="1"/>
  <c r="M41" i="63"/>
  <c r="E41" i="63"/>
  <c r="O41" i="63" s="1"/>
  <c r="L11" i="10"/>
  <c r="E11" i="10"/>
  <c r="O11" i="10" s="1"/>
  <c r="O59" i="39"/>
  <c r="W13" i="33"/>
  <c r="E52" i="24"/>
  <c r="O50" i="24"/>
  <c r="B14" i="45"/>
  <c r="L10" i="45"/>
  <c r="E10" i="45"/>
  <c r="E12" i="24"/>
  <c r="BF55" i="33"/>
  <c r="E55" i="39"/>
  <c r="BC11" i="39"/>
  <c r="AV11" i="39"/>
  <c r="BF11" i="39" s="1"/>
  <c r="AV13" i="38"/>
  <c r="AS14" i="35"/>
  <c r="AS17" i="35" s="1"/>
  <c r="AV10" i="35"/>
  <c r="AV14" i="35" s="1"/>
  <c r="M41" i="60"/>
  <c r="E41" i="60"/>
  <c r="O41" i="60" s="1"/>
  <c r="AL47" i="71"/>
  <c r="E11" i="8"/>
  <c r="O11" i="8" s="1"/>
  <c r="L11" i="8"/>
  <c r="E55" i="23"/>
  <c r="B57" i="23"/>
  <c r="L55" i="23"/>
  <c r="O59" i="57"/>
  <c r="X47" i="71"/>
  <c r="L14" i="64"/>
  <c r="B32" i="64"/>
  <c r="B46" i="64" s="1"/>
  <c r="B59" i="64" s="1"/>
  <c r="B32" i="53"/>
  <c r="L14" i="53"/>
  <c r="E46" i="45"/>
  <c r="B48" i="45"/>
  <c r="L46" i="45"/>
  <c r="E12" i="10"/>
  <c r="M61" i="23"/>
  <c r="C62" i="23"/>
  <c r="M62" i="23" s="1"/>
  <c r="E46" i="28"/>
  <c r="B48" i="28"/>
  <c r="B53" i="28" s="1"/>
  <c r="L11" i="53"/>
  <c r="E11" i="53"/>
  <c r="O11" i="53" s="1"/>
  <c r="T14" i="32"/>
  <c r="T17" i="32" s="1"/>
  <c r="B10" i="32"/>
  <c r="W10" i="32"/>
  <c r="W14" i="32" s="1"/>
  <c r="E10" i="40"/>
  <c r="E14" i="40" s="1"/>
  <c r="E32" i="40" s="1"/>
  <c r="E46" i="40" s="1"/>
  <c r="E59" i="40" s="1"/>
  <c r="B14" i="40"/>
  <c r="B32" i="40" s="1"/>
  <c r="B46" i="40" s="1"/>
  <c r="B59" i="40" s="1"/>
  <c r="B61" i="40"/>
  <c r="E18" i="32"/>
  <c r="O18" i="32" s="1"/>
  <c r="L18" i="32"/>
  <c r="L52" i="24"/>
  <c r="E11" i="44"/>
  <c r="O11" i="44" s="1"/>
  <c r="L11" i="44"/>
  <c r="C41" i="39"/>
  <c r="AE41" i="39"/>
  <c r="W41" i="39"/>
  <c r="AG41" i="39" s="1"/>
  <c r="L18" i="42"/>
  <c r="E18" i="42"/>
  <c r="O18" i="42" s="1"/>
  <c r="AV41" i="36"/>
  <c r="BF41" i="36" s="1"/>
  <c r="BD41" i="36"/>
  <c r="AV10" i="39"/>
  <c r="AV14" i="39" s="1"/>
  <c r="AS14" i="39"/>
  <c r="AS66" i="39"/>
  <c r="L18" i="38"/>
  <c r="E18" i="38"/>
  <c r="O18" i="38" s="1"/>
  <c r="T66" i="39"/>
  <c r="E12" i="30"/>
  <c r="E10" i="28"/>
  <c r="E14" i="28" s="1"/>
  <c r="B14" i="28"/>
  <c r="B17" i="28" s="1"/>
  <c r="C52" i="73"/>
  <c r="C53" i="73" s="1"/>
  <c r="M50" i="73"/>
  <c r="E50" i="73"/>
  <c r="B14" i="48"/>
  <c r="L10" i="48"/>
  <c r="E10" i="48"/>
  <c r="E14" i="53"/>
  <c r="O10" i="53"/>
  <c r="AV13" i="36"/>
  <c r="E14" i="44"/>
  <c r="O10" i="44"/>
  <c r="E10" i="62"/>
  <c r="E14" i="62" s="1"/>
  <c r="B14" i="62"/>
  <c r="B17" i="62" s="1"/>
  <c r="B57" i="62"/>
  <c r="O14" i="70"/>
  <c r="E32" i="70"/>
  <c r="E13" i="34"/>
  <c r="B14" i="34"/>
  <c r="B32" i="34" s="1"/>
  <c r="B46" i="34" s="1"/>
  <c r="B59" i="34" s="1"/>
  <c r="E10" i="34"/>
  <c r="L11" i="27"/>
  <c r="E11" i="27"/>
  <c r="O11" i="27" s="1"/>
  <c r="B61" i="27"/>
  <c r="E57" i="53"/>
  <c r="O57" i="53" s="1"/>
  <c r="O52" i="53"/>
  <c r="C42" i="75"/>
  <c r="M42" i="2"/>
  <c r="E42" i="2"/>
  <c r="O42" i="2" s="1"/>
  <c r="AV12" i="39"/>
  <c r="E41" i="23"/>
  <c r="O41" i="23" s="1"/>
  <c r="M41" i="23"/>
  <c r="B57" i="44"/>
  <c r="L57" i="44" s="1"/>
  <c r="L52" i="44"/>
  <c r="E46" i="25"/>
  <c r="B48" i="25"/>
  <c r="B53" i="25" s="1"/>
  <c r="W48" i="38"/>
  <c r="W53" i="38" s="1"/>
  <c r="AV41" i="33"/>
  <c r="BF41" i="33" s="1"/>
  <c r="BD41" i="33"/>
  <c r="L14" i="61"/>
  <c r="B32" i="61"/>
  <c r="E46" i="5"/>
  <c r="B48" i="5"/>
  <c r="B53" i="5" s="1"/>
  <c r="E14" i="23"/>
  <c r="AV48" i="38"/>
  <c r="AV53" i="38" s="1"/>
  <c r="B57" i="8"/>
  <c r="E57" i="70"/>
  <c r="O57" i="70" s="1"/>
  <c r="O52" i="70"/>
  <c r="L13" i="26"/>
  <c r="E13" i="26"/>
  <c r="O13" i="26" s="1"/>
  <c r="E46" i="51"/>
  <c r="L46" i="51"/>
  <c r="B48" i="51"/>
  <c r="W10" i="39"/>
  <c r="W14" i="39" s="1"/>
  <c r="B10" i="39"/>
  <c r="T14" i="39"/>
  <c r="B61" i="24"/>
  <c r="D53" i="1"/>
  <c r="N53" i="1" s="1"/>
  <c r="N52" i="1"/>
  <c r="O60" i="23"/>
  <c r="AV41" i="39"/>
  <c r="BF41" i="39" s="1"/>
  <c r="BD41" i="39"/>
  <c r="AG55" i="36"/>
  <c r="BC11" i="36"/>
  <c r="AV11" i="36"/>
  <c r="BF11" i="36" s="1"/>
  <c r="E13" i="23"/>
  <c r="O52" i="47"/>
  <c r="E57" i="47"/>
  <c r="E13" i="37"/>
  <c r="E57" i="26"/>
  <c r="O55" i="26"/>
  <c r="B11" i="37"/>
  <c r="BC11" i="37"/>
  <c r="AV11" i="37"/>
  <c r="BF11" i="37" s="1"/>
  <c r="AS61" i="37"/>
  <c r="L32" i="70"/>
  <c r="B46" i="70"/>
  <c r="O50" i="58"/>
  <c r="E52" i="58"/>
  <c r="E12" i="40"/>
  <c r="T48" i="35"/>
  <c r="T53" i="35" s="1"/>
  <c r="B46" i="35"/>
  <c r="W46" i="35"/>
  <c r="AD46" i="35"/>
  <c r="E46" i="59"/>
  <c r="L46" i="59"/>
  <c r="B48" i="59"/>
  <c r="E14" i="61"/>
  <c r="O10" i="61"/>
  <c r="B19" i="8"/>
  <c r="B21" i="8" s="1"/>
  <c r="B42" i="8" s="1"/>
  <c r="B55" i="8" s="1"/>
  <c r="E17" i="8"/>
  <c r="B57" i="25"/>
  <c r="AV12" i="37"/>
  <c r="BF12" i="37" s="1"/>
  <c r="BC12" i="37"/>
  <c r="E57" i="67"/>
  <c r="O57" i="67" s="1"/>
  <c r="O52" i="67"/>
  <c r="B10" i="35"/>
  <c r="T14" i="35"/>
  <c r="T17" i="35" s="1"/>
  <c r="W10" i="35"/>
  <c r="W14" i="35" s="1"/>
  <c r="L18" i="22"/>
  <c r="E18" i="22"/>
  <c r="O18" i="22" s="1"/>
  <c r="B14" i="25"/>
  <c r="B17" i="25" s="1"/>
  <c r="E10" i="25"/>
  <c r="E14" i="25" s="1"/>
  <c r="B46" i="50"/>
  <c r="L32" i="50"/>
  <c r="N50" i="73"/>
  <c r="D52" i="73"/>
  <c r="D53" i="73" s="1"/>
  <c r="E12" i="34"/>
  <c r="B61" i="67"/>
  <c r="E55" i="36"/>
  <c r="E50" i="34"/>
  <c r="B52" i="34"/>
  <c r="B57" i="34" s="1"/>
  <c r="AV10" i="36"/>
  <c r="AV14" i="36" s="1"/>
  <c r="AS14" i="36"/>
  <c r="AS66" i="36"/>
  <c r="L14" i="44"/>
  <c r="B32" i="44"/>
  <c r="B57" i="5" l="1"/>
  <c r="AV12" i="35"/>
  <c r="E52" i="34"/>
  <c r="E57" i="34" s="1"/>
  <c r="W48" i="35"/>
  <c r="W53" i="35" s="1"/>
  <c r="AG46" i="35"/>
  <c r="E13" i="28"/>
  <c r="J42" i="2"/>
  <c r="H42" i="75"/>
  <c r="J42" i="75" s="1"/>
  <c r="B19" i="28"/>
  <c r="B21" i="28" s="1"/>
  <c r="B42" i="28" s="1"/>
  <c r="B55" i="28" s="1"/>
  <c r="E17" i="28"/>
  <c r="B10" i="76"/>
  <c r="B14" i="3"/>
  <c r="B32" i="3" s="1"/>
  <c r="B46" i="3" s="1"/>
  <c r="B59" i="3" s="1"/>
  <c r="E10" i="3"/>
  <c r="E13" i="56"/>
  <c r="O14" i="61"/>
  <c r="E32" i="61"/>
  <c r="E46" i="35"/>
  <c r="B48" i="35"/>
  <c r="B53" i="35" s="1"/>
  <c r="B53" i="51"/>
  <c r="L53" i="51" s="1"/>
  <c r="L48" i="51"/>
  <c r="B46" i="61"/>
  <c r="L32" i="61"/>
  <c r="E48" i="25"/>
  <c r="E53" i="25" s="1"/>
  <c r="E17" i="62"/>
  <c r="B19" i="62"/>
  <c r="B21" i="62" s="1"/>
  <c r="B42" i="62" s="1"/>
  <c r="B55" i="62" s="1"/>
  <c r="W13" i="32"/>
  <c r="B13" i="32"/>
  <c r="E12" i="5"/>
  <c r="E41" i="29"/>
  <c r="O41" i="29" s="1"/>
  <c r="M41" i="29"/>
  <c r="E12" i="25"/>
  <c r="L32" i="67"/>
  <c r="B46" i="67"/>
  <c r="O14" i="47"/>
  <c r="E32" i="47"/>
  <c r="B19" i="56"/>
  <c r="B21" i="56" s="1"/>
  <c r="B42" i="56" s="1"/>
  <c r="B55" i="56" s="1"/>
  <c r="E17" i="56"/>
  <c r="E57" i="44"/>
  <c r="O57" i="44" s="1"/>
  <c r="O52" i="44"/>
  <c r="T19" i="38"/>
  <c r="T21" i="38" s="1"/>
  <c r="T42" i="38" s="1"/>
  <c r="T55" i="38" s="1"/>
  <c r="B17" i="38"/>
  <c r="W17" i="38"/>
  <c r="E12" i="45"/>
  <c r="O12" i="45" s="1"/>
  <c r="L12" i="45"/>
  <c r="B14" i="68"/>
  <c r="L10" i="68"/>
  <c r="E10" i="68"/>
  <c r="L46" i="50"/>
  <c r="B59" i="50"/>
  <c r="L59" i="50" s="1"/>
  <c r="E46" i="70"/>
  <c r="O32" i="70"/>
  <c r="B46" i="44"/>
  <c r="L32" i="44"/>
  <c r="E13" i="59"/>
  <c r="B17" i="35"/>
  <c r="W17" i="35"/>
  <c r="T19" i="35"/>
  <c r="T21" i="35" s="1"/>
  <c r="T42" i="35" s="1"/>
  <c r="T55" i="35" s="1"/>
  <c r="E13" i="25"/>
  <c r="O52" i="58"/>
  <c r="E57" i="58"/>
  <c r="O57" i="58" s="1"/>
  <c r="L11" i="37"/>
  <c r="E11" i="37"/>
  <c r="O11" i="37" s="1"/>
  <c r="L11" i="58"/>
  <c r="E11" i="58"/>
  <c r="O11" i="58" s="1"/>
  <c r="B61" i="58"/>
  <c r="M41" i="49"/>
  <c r="E41" i="49"/>
  <c r="O41" i="49" s="1"/>
  <c r="L13" i="51"/>
  <c r="E13" i="51"/>
  <c r="O13" i="51" s="1"/>
  <c r="E42" i="75"/>
  <c r="M42" i="75"/>
  <c r="L57" i="23"/>
  <c r="B62" i="23"/>
  <c r="L62" i="23" s="1"/>
  <c r="AV17" i="35"/>
  <c r="AS19" i="35"/>
  <c r="AS21" i="35" s="1"/>
  <c r="AS42" i="35" s="1"/>
  <c r="AS55" i="35" s="1"/>
  <c r="E12" i="59"/>
  <c r="E17" i="5"/>
  <c r="B19" i="5"/>
  <c r="B21" i="5" s="1"/>
  <c r="B42" i="5" s="1"/>
  <c r="B55" i="5" s="1"/>
  <c r="AV48" i="32"/>
  <c r="AV53" i="32" s="1"/>
  <c r="BF46" i="32"/>
  <c r="I47" i="41"/>
  <c r="O10" i="42"/>
  <c r="E14" i="42"/>
  <c r="O14" i="42" s="1"/>
  <c r="AV13" i="32"/>
  <c r="B46" i="47"/>
  <c r="L32" i="47"/>
  <c r="AV48" i="35"/>
  <c r="AV53" i="35" s="1"/>
  <c r="E46" i="24"/>
  <c r="E59" i="24" s="1"/>
  <c r="L16" i="31"/>
  <c r="E14" i="56"/>
  <c r="E10" i="38"/>
  <c r="E14" i="38" s="1"/>
  <c r="B14" i="38"/>
  <c r="L46" i="70"/>
  <c r="B59" i="70"/>
  <c r="L59" i="70" s="1"/>
  <c r="B14" i="39"/>
  <c r="E10" i="39"/>
  <c r="E14" i="39" s="1"/>
  <c r="E48" i="51"/>
  <c r="O46" i="51"/>
  <c r="E13" i="42"/>
  <c r="O13" i="42" s="1"/>
  <c r="L13" i="42"/>
  <c r="L13" i="48"/>
  <c r="E13" i="48"/>
  <c r="O13" i="48" s="1"/>
  <c r="I47" i="71"/>
  <c r="Y47" i="71"/>
  <c r="E57" i="23"/>
  <c r="O55" i="23"/>
  <c r="I47" i="54"/>
  <c r="AG55" i="33"/>
  <c r="O14" i="67"/>
  <c r="E32" i="67"/>
  <c r="O14" i="64"/>
  <c r="E32" i="64"/>
  <c r="E46" i="64" s="1"/>
  <c r="E59" i="64" s="1"/>
  <c r="O32" i="58"/>
  <c r="E46" i="58"/>
  <c r="E11" i="45"/>
  <c r="O11" i="45" s="1"/>
  <c r="L11" i="45"/>
  <c r="L14" i="42"/>
  <c r="B17" i="42"/>
  <c r="O10" i="26"/>
  <c r="E14" i="26"/>
  <c r="O14" i="26" s="1"/>
  <c r="E13" i="39"/>
  <c r="B53" i="22"/>
  <c r="L53" i="22" s="1"/>
  <c r="L48" i="22"/>
  <c r="B53" i="59"/>
  <c r="L53" i="59" s="1"/>
  <c r="L48" i="59"/>
  <c r="O57" i="26"/>
  <c r="E62" i="26"/>
  <c r="O62" i="26" s="1"/>
  <c r="C41" i="33"/>
  <c r="AE41" i="33"/>
  <c r="W41" i="33"/>
  <c r="AG41" i="33" s="1"/>
  <c r="E11" i="26"/>
  <c r="O11" i="26" s="1"/>
  <c r="L11" i="26"/>
  <c r="O14" i="53"/>
  <c r="E32" i="53"/>
  <c r="B11" i="39"/>
  <c r="B66" i="39" s="1"/>
  <c r="W11" i="39"/>
  <c r="AG11" i="39" s="1"/>
  <c r="AD11" i="39"/>
  <c r="E48" i="28"/>
  <c r="E53" i="28" s="1"/>
  <c r="E12" i="23"/>
  <c r="E13" i="65"/>
  <c r="B61" i="37"/>
  <c r="B59" i="58"/>
  <c r="L59" i="58" s="1"/>
  <c r="L46" i="58"/>
  <c r="O10" i="51"/>
  <c r="E14" i="51"/>
  <c r="O14" i="51" s="1"/>
  <c r="E41" i="57"/>
  <c r="O41" i="57" s="1"/>
  <c r="M41" i="57"/>
  <c r="L13" i="45"/>
  <c r="E13" i="45"/>
  <c r="O13" i="45" s="1"/>
  <c r="E11" i="28"/>
  <c r="O11" i="28" s="1"/>
  <c r="L11" i="28"/>
  <c r="AV11" i="32"/>
  <c r="BF11" i="32" s="1"/>
  <c r="BC11" i="32"/>
  <c r="B14" i="35"/>
  <c r="E10" i="35"/>
  <c r="E14" i="35" s="1"/>
  <c r="E17" i="25"/>
  <c r="B19" i="25"/>
  <c r="B21" i="25" s="1"/>
  <c r="B42" i="25" s="1"/>
  <c r="B55" i="25" s="1"/>
  <c r="O46" i="59"/>
  <c r="E48" i="59"/>
  <c r="E10" i="32"/>
  <c r="B14" i="32"/>
  <c r="B53" i="45"/>
  <c r="L53" i="45" s="1"/>
  <c r="L48" i="45"/>
  <c r="B13" i="35"/>
  <c r="W13" i="35"/>
  <c r="AV13" i="35"/>
  <c r="B57" i="45"/>
  <c r="L55" i="33"/>
  <c r="E55" i="33"/>
  <c r="W46" i="32"/>
  <c r="T48" i="32"/>
  <c r="T53" i="32" s="1"/>
  <c r="B46" i="32"/>
  <c r="AD46" i="32"/>
  <c r="AD11" i="33"/>
  <c r="W11" i="33"/>
  <c r="AG11" i="33" s="1"/>
  <c r="E46" i="42"/>
  <c r="L46" i="42"/>
  <c r="B48" i="42"/>
  <c r="E48" i="22"/>
  <c r="F47" i="31"/>
  <c r="O46" i="22"/>
  <c r="E41" i="66"/>
  <c r="O41" i="66" s="1"/>
  <c r="M41" i="66"/>
  <c r="E48" i="5"/>
  <c r="E53" i="5" s="1"/>
  <c r="E12" i="51"/>
  <c r="O12" i="51" s="1"/>
  <c r="L12" i="51"/>
  <c r="E14" i="34"/>
  <c r="E32" i="34" s="1"/>
  <c r="M41" i="52"/>
  <c r="E41" i="52"/>
  <c r="O41" i="52" s="1"/>
  <c r="O10" i="48"/>
  <c r="E14" i="48"/>
  <c r="O14" i="48" s="1"/>
  <c r="W13" i="38"/>
  <c r="B13" i="38"/>
  <c r="B17" i="32"/>
  <c r="W17" i="32"/>
  <c r="T19" i="32"/>
  <c r="T21" i="32" s="1"/>
  <c r="T42" i="32" s="1"/>
  <c r="T55" i="32" s="1"/>
  <c r="O46" i="45"/>
  <c r="E48" i="45"/>
  <c r="O10" i="45"/>
  <c r="E14" i="45"/>
  <c r="O14" i="45" s="1"/>
  <c r="AV12" i="32"/>
  <c r="B14" i="1"/>
  <c r="B17" i="1" s="1"/>
  <c r="B10" i="73"/>
  <c r="E10" i="1"/>
  <c r="B57" i="59"/>
  <c r="E41" i="36"/>
  <c r="O41" i="36" s="1"/>
  <c r="M41" i="36"/>
  <c r="AS57" i="32"/>
  <c r="E11" i="5"/>
  <c r="O11" i="5" s="1"/>
  <c r="L11" i="5"/>
  <c r="O32" i="50"/>
  <c r="E46" i="50"/>
  <c r="E59" i="50" s="1"/>
  <c r="B53" i="48"/>
  <c r="L53" i="48" s="1"/>
  <c r="L48" i="48"/>
  <c r="L11" i="34"/>
  <c r="E11" i="34"/>
  <c r="O11" i="34" s="1"/>
  <c r="B17" i="51"/>
  <c r="L14" i="51"/>
  <c r="E48" i="38"/>
  <c r="E53" i="38" s="1"/>
  <c r="E11" i="40"/>
  <c r="O11" i="40" s="1"/>
  <c r="L11" i="40"/>
  <c r="E41" i="46"/>
  <c r="O41" i="46" s="1"/>
  <c r="M41" i="46"/>
  <c r="E12" i="48"/>
  <c r="O12" i="48" s="1"/>
  <c r="L12" i="48"/>
  <c r="E52" i="73"/>
  <c r="O50" i="73"/>
  <c r="B57" i="28"/>
  <c r="O48" i="68"/>
  <c r="E53" i="68"/>
  <c r="O53" i="68" s="1"/>
  <c r="E17" i="59"/>
  <c r="B19" i="59"/>
  <c r="B21" i="59" s="1"/>
  <c r="B42" i="59" s="1"/>
  <c r="B55" i="59" s="1"/>
  <c r="L48" i="65"/>
  <c r="B53" i="65"/>
  <c r="L53" i="65" s="1"/>
  <c r="AS19" i="32"/>
  <c r="AS21" i="32" s="1"/>
  <c r="AS42" i="32" s="1"/>
  <c r="AS55" i="32" s="1"/>
  <c r="AV17" i="32"/>
  <c r="M41" i="6"/>
  <c r="E41" i="6"/>
  <c r="O41" i="6" s="1"/>
  <c r="E14" i="65"/>
  <c r="E41" i="9"/>
  <c r="O41" i="9" s="1"/>
  <c r="M41" i="9"/>
  <c r="E41" i="69"/>
  <c r="O41" i="69" s="1"/>
  <c r="M41" i="69"/>
  <c r="B14" i="22"/>
  <c r="B17" i="22" s="1"/>
  <c r="E10" i="22"/>
  <c r="E13" i="5"/>
  <c r="L11" i="50"/>
  <c r="E11" i="50"/>
  <c r="O11" i="50" s="1"/>
  <c r="B61" i="50"/>
  <c r="E19" i="8"/>
  <c r="E21" i="8" s="1"/>
  <c r="E42" i="8" s="1"/>
  <c r="E55" i="8" s="1"/>
  <c r="E41" i="43"/>
  <c r="O41" i="43" s="1"/>
  <c r="M41" i="43"/>
  <c r="W12" i="32"/>
  <c r="B12" i="32"/>
  <c r="E32" i="44"/>
  <c r="O14" i="44"/>
  <c r="B17" i="48"/>
  <c r="L14" i="48"/>
  <c r="E41" i="39"/>
  <c r="O41" i="39" s="1"/>
  <c r="M41" i="39"/>
  <c r="L32" i="53"/>
  <c r="B46" i="53"/>
  <c r="L14" i="45"/>
  <c r="B17" i="45"/>
  <c r="O52" i="24"/>
  <c r="E12" i="28"/>
  <c r="E12" i="39"/>
  <c r="E48" i="65"/>
  <c r="O46" i="65"/>
  <c r="B66" i="26"/>
  <c r="O46" i="48"/>
  <c r="E48" i="48"/>
  <c r="L11" i="59"/>
  <c r="E11" i="59"/>
  <c r="O11" i="59" s="1"/>
  <c r="E17" i="65"/>
  <c r="B19" i="65"/>
  <c r="B21" i="65" s="1"/>
  <c r="B42" i="65" s="1"/>
  <c r="B55" i="65" s="1"/>
  <c r="AV19" i="38"/>
  <c r="AV21" i="38" s="1"/>
  <c r="AV42" i="38" s="1"/>
  <c r="AV55" i="38" s="1"/>
  <c r="E12" i="62"/>
  <c r="E46" i="56"/>
  <c r="B48" i="56"/>
  <c r="L46" i="56"/>
  <c r="M41" i="26"/>
  <c r="E41" i="26"/>
  <c r="O41" i="26" s="1"/>
  <c r="O57" i="29"/>
  <c r="E62" i="29"/>
  <c r="E11" i="51" l="1"/>
  <c r="O11" i="51" s="1"/>
  <c r="L11" i="51"/>
  <c r="B57" i="51"/>
  <c r="AD11" i="35"/>
  <c r="W11" i="35"/>
  <c r="AG11" i="35" s="1"/>
  <c r="B11" i="35"/>
  <c r="T57" i="35"/>
  <c r="O48" i="65"/>
  <c r="E53" i="65"/>
  <c r="O53" i="65" s="1"/>
  <c r="E17" i="22"/>
  <c r="B19" i="22"/>
  <c r="B21" i="22" s="1"/>
  <c r="B42" i="22" s="1"/>
  <c r="B55" i="22" s="1"/>
  <c r="O32" i="44"/>
  <c r="AA16" i="54"/>
  <c r="E46" i="44"/>
  <c r="AV19" i="32"/>
  <c r="AV21" i="32" s="1"/>
  <c r="AV42" i="32" s="1"/>
  <c r="AV55" i="32" s="1"/>
  <c r="B53" i="42"/>
  <c r="L53" i="42" s="1"/>
  <c r="L48" i="42"/>
  <c r="E14" i="32"/>
  <c r="E50" i="3"/>
  <c r="B50" i="76"/>
  <c r="B52" i="3"/>
  <c r="B57" i="3" s="1"/>
  <c r="L42" i="31"/>
  <c r="L58" i="31" s="1"/>
  <c r="AS14" i="33"/>
  <c r="AV10" i="33"/>
  <c r="AV14" i="33" s="1"/>
  <c r="B10" i="33"/>
  <c r="B59" i="44"/>
  <c r="L59" i="44" s="1"/>
  <c r="L46" i="44"/>
  <c r="E48" i="35"/>
  <c r="E53" i="35" s="1"/>
  <c r="E14" i="3"/>
  <c r="E32" i="3" s="1"/>
  <c r="E12" i="42"/>
  <c r="O12" i="42" s="1"/>
  <c r="L12" i="42"/>
  <c r="W19" i="32"/>
  <c r="W21" i="32" s="1"/>
  <c r="W42" i="32" s="1"/>
  <c r="W55" i="32" s="1"/>
  <c r="B46" i="73"/>
  <c r="B48" i="1"/>
  <c r="B53" i="1" s="1"/>
  <c r="E46" i="1"/>
  <c r="W19" i="35"/>
  <c r="W21" i="35" s="1"/>
  <c r="W42" i="35" s="1"/>
  <c r="W55" i="35" s="1"/>
  <c r="E19" i="62"/>
  <c r="E21" i="62" s="1"/>
  <c r="E42" i="62" s="1"/>
  <c r="E55" i="62" s="1"/>
  <c r="E46" i="61"/>
  <c r="O32" i="61"/>
  <c r="L11" i="56"/>
  <c r="E11" i="56"/>
  <c r="O11" i="56" s="1"/>
  <c r="B57" i="56"/>
  <c r="C59" i="75"/>
  <c r="E59" i="2"/>
  <c r="L17" i="51"/>
  <c r="E17" i="51"/>
  <c r="B19" i="51"/>
  <c r="E17" i="32"/>
  <c r="B19" i="32"/>
  <c r="B21" i="32" s="1"/>
  <c r="B42" i="32" s="1"/>
  <c r="B55" i="32" s="1"/>
  <c r="O46" i="42"/>
  <c r="E48" i="42"/>
  <c r="L46" i="32"/>
  <c r="E46" i="32"/>
  <c r="B48" i="32"/>
  <c r="B53" i="32" s="1"/>
  <c r="E53" i="59"/>
  <c r="O53" i="59" s="1"/>
  <c r="O48" i="59"/>
  <c r="E12" i="56"/>
  <c r="B18" i="73"/>
  <c r="L18" i="1"/>
  <c r="E18" i="1"/>
  <c r="O18" i="1" s="1"/>
  <c r="O46" i="58"/>
  <c r="E59" i="58"/>
  <c r="O59" i="58" s="1"/>
  <c r="J47" i="71"/>
  <c r="B59" i="47"/>
  <c r="L59" i="47" s="1"/>
  <c r="L46" i="47"/>
  <c r="E17" i="35"/>
  <c r="B19" i="35"/>
  <c r="B21" i="35" s="1"/>
  <c r="B42" i="35" s="1"/>
  <c r="B55" i="35" s="1"/>
  <c r="E59" i="70"/>
  <c r="O59" i="70" s="1"/>
  <c r="O46" i="70"/>
  <c r="E14" i="68"/>
  <c r="O14" i="68" s="1"/>
  <c r="O10" i="68"/>
  <c r="E19" i="56"/>
  <c r="E21" i="56" s="1"/>
  <c r="B14" i="76"/>
  <c r="B32" i="76" s="1"/>
  <c r="B46" i="76" s="1"/>
  <c r="B59" i="76" s="1"/>
  <c r="E10" i="76"/>
  <c r="E14" i="76" s="1"/>
  <c r="E32" i="76" s="1"/>
  <c r="E46" i="76" s="1"/>
  <c r="E59" i="76" s="1"/>
  <c r="L55" i="52"/>
  <c r="E55" i="52"/>
  <c r="L17" i="48"/>
  <c r="B19" i="48"/>
  <c r="E17" i="48"/>
  <c r="E12" i="32"/>
  <c r="E12" i="29"/>
  <c r="E46" i="34"/>
  <c r="E59" i="34" s="1"/>
  <c r="L16" i="41"/>
  <c r="E19" i="25"/>
  <c r="E21" i="25" s="1"/>
  <c r="E42" i="25" s="1"/>
  <c r="E55" i="25" s="1"/>
  <c r="L11" i="65"/>
  <c r="E11" i="65"/>
  <c r="O11" i="65" s="1"/>
  <c r="B57" i="65"/>
  <c r="AV19" i="35"/>
  <c r="AV21" i="35" s="1"/>
  <c r="AV42" i="35" s="1"/>
  <c r="AV55" i="35" s="1"/>
  <c r="W19" i="38"/>
  <c r="W21" i="38" s="1"/>
  <c r="W42" i="38" s="1"/>
  <c r="W55" i="38" s="1"/>
  <c r="E13" i="22"/>
  <c r="E13" i="32"/>
  <c r="E12" i="1"/>
  <c r="L48" i="56"/>
  <c r="B53" i="56"/>
  <c r="L53" i="56" s="1"/>
  <c r="L17" i="45"/>
  <c r="E17" i="45"/>
  <c r="B19" i="45"/>
  <c r="E48" i="56"/>
  <c r="O46" i="56"/>
  <c r="E19" i="65"/>
  <c r="E21" i="65" s="1"/>
  <c r="L12" i="26"/>
  <c r="E12" i="26"/>
  <c r="O12" i="26" s="1"/>
  <c r="AV11" i="35"/>
  <c r="BF11" i="35" s="1"/>
  <c r="BC11" i="35"/>
  <c r="AS57" i="35"/>
  <c r="E11" i="29"/>
  <c r="O11" i="29" s="1"/>
  <c r="L11" i="29"/>
  <c r="B66" i="29"/>
  <c r="E14" i="1"/>
  <c r="B13" i="76"/>
  <c r="E13" i="76" s="1"/>
  <c r="E13" i="3"/>
  <c r="W48" i="32"/>
  <c r="W53" i="32" s="1"/>
  <c r="AG46" i="32"/>
  <c r="C41" i="75"/>
  <c r="M41" i="2"/>
  <c r="E41" i="2"/>
  <c r="L17" i="42"/>
  <c r="E17" i="42"/>
  <c r="B19" i="42"/>
  <c r="AA16" i="71"/>
  <c r="AN16" i="71"/>
  <c r="O32" i="67"/>
  <c r="E46" i="67"/>
  <c r="L14" i="68"/>
  <c r="B17" i="68"/>
  <c r="B19" i="38"/>
  <c r="B21" i="38" s="1"/>
  <c r="B42" i="38" s="1"/>
  <c r="B55" i="38" s="1"/>
  <c r="E17" i="38"/>
  <c r="O32" i="47"/>
  <c r="E46" i="47"/>
  <c r="E59" i="47" s="1"/>
  <c r="L46" i="67"/>
  <c r="B59" i="67"/>
  <c r="L59" i="67" s="1"/>
  <c r="B59" i="61"/>
  <c r="L59" i="61" s="1"/>
  <c r="L46" i="61"/>
  <c r="E19" i="28"/>
  <c r="E21" i="28" s="1"/>
  <c r="E42" i="28" s="1"/>
  <c r="E55" i="28" s="1"/>
  <c r="B10" i="36"/>
  <c r="T14" i="36"/>
  <c r="W10" i="36"/>
  <c r="W14" i="36" s="1"/>
  <c r="L13" i="68"/>
  <c r="E13" i="68"/>
  <c r="O13" i="68" s="1"/>
  <c r="E12" i="65"/>
  <c r="E10" i="73"/>
  <c r="E14" i="73" s="1"/>
  <c r="B14" i="73"/>
  <c r="B17" i="73" s="1"/>
  <c r="O48" i="45"/>
  <c r="E53" i="45"/>
  <c r="O55" i="33"/>
  <c r="E11" i="39"/>
  <c r="O11" i="39" s="1"/>
  <c r="L11" i="39"/>
  <c r="E13" i="1"/>
  <c r="B13" i="73"/>
  <c r="O42" i="75"/>
  <c r="B59" i="53"/>
  <c r="L59" i="53" s="1"/>
  <c r="L46" i="53"/>
  <c r="L11" i="48"/>
  <c r="E11" i="48"/>
  <c r="O11" i="48" s="1"/>
  <c r="B57" i="48"/>
  <c r="E14" i="22"/>
  <c r="E19" i="59"/>
  <c r="E21" i="59" s="1"/>
  <c r="E42" i="59" s="1"/>
  <c r="E55" i="59" s="1"/>
  <c r="E17" i="1"/>
  <c r="B19" i="1"/>
  <c r="B21" i="1" s="1"/>
  <c r="B42" i="1" s="1"/>
  <c r="B55" i="1" s="1"/>
  <c r="F49" i="31"/>
  <c r="F55" i="31" s="1"/>
  <c r="L47" i="31"/>
  <c r="AN16" i="54"/>
  <c r="O32" i="53"/>
  <c r="E46" i="53"/>
  <c r="E53" i="51"/>
  <c r="O53" i="51" s="1"/>
  <c r="O48" i="51"/>
  <c r="E19" i="5"/>
  <c r="E21" i="5" s="1"/>
  <c r="E42" i="5" s="1"/>
  <c r="E55" i="5" s="1"/>
  <c r="B12" i="35"/>
  <c r="W12" i="35"/>
  <c r="O48" i="48"/>
  <c r="E53" i="48"/>
  <c r="E13" i="38"/>
  <c r="O48" i="22"/>
  <c r="E53" i="22"/>
  <c r="E13" i="35"/>
  <c r="H41" i="75"/>
  <c r="J41" i="75" s="1"/>
  <c r="J41" i="2"/>
  <c r="H25" i="11" s="1"/>
  <c r="H25" i="72" s="1"/>
  <c r="E41" i="33"/>
  <c r="O41" i="33" s="1"/>
  <c r="M41" i="33"/>
  <c r="O57" i="23"/>
  <c r="E62" i="23"/>
  <c r="O62" i="23" s="1"/>
  <c r="O41" i="2" l="1"/>
  <c r="E13" i="57"/>
  <c r="L12" i="49"/>
  <c r="E12" i="49"/>
  <c r="O12" i="49" s="1"/>
  <c r="L11" i="1"/>
  <c r="E11" i="1"/>
  <c r="O11" i="1" s="1"/>
  <c r="B57" i="1"/>
  <c r="E55" i="46"/>
  <c r="L55" i="46"/>
  <c r="E12" i="35"/>
  <c r="L10" i="52"/>
  <c r="B14" i="52"/>
  <c r="L14" i="52" s="1"/>
  <c r="E10" i="52"/>
  <c r="E55" i="63"/>
  <c r="L55" i="63"/>
  <c r="E59" i="53"/>
  <c r="O59" i="53" s="1"/>
  <c r="O46" i="53"/>
  <c r="E10" i="63"/>
  <c r="L10" i="63"/>
  <c r="B14" i="63"/>
  <c r="L14" i="63" s="1"/>
  <c r="B14" i="36"/>
  <c r="E10" i="36"/>
  <c r="E14" i="36" s="1"/>
  <c r="B21" i="42"/>
  <c r="L19" i="42"/>
  <c r="O48" i="56"/>
  <c r="E53" i="56"/>
  <c r="O53" i="56" s="1"/>
  <c r="U16" i="71"/>
  <c r="E42" i="56"/>
  <c r="E55" i="56" s="1"/>
  <c r="B21" i="51"/>
  <c r="L19" i="51"/>
  <c r="B14" i="57"/>
  <c r="E10" i="57"/>
  <c r="B14" i="33"/>
  <c r="E10" i="33"/>
  <c r="E19" i="22"/>
  <c r="E21" i="22" s="1"/>
  <c r="B14" i="43"/>
  <c r="L14" i="43" s="1"/>
  <c r="L10" i="43"/>
  <c r="E10" i="43"/>
  <c r="L55" i="49"/>
  <c r="E55" i="49"/>
  <c r="L11" i="23"/>
  <c r="E11" i="23"/>
  <c r="O11" i="23" s="1"/>
  <c r="B66" i="23"/>
  <c r="E55" i="6"/>
  <c r="E13" i="73"/>
  <c r="O17" i="42"/>
  <c r="E19" i="42"/>
  <c r="B14" i="66"/>
  <c r="E10" i="66"/>
  <c r="L19" i="45"/>
  <c r="B21" i="45"/>
  <c r="L10" i="60"/>
  <c r="B14" i="60"/>
  <c r="L14" i="60" s="1"/>
  <c r="E10" i="60"/>
  <c r="E19" i="35"/>
  <c r="E21" i="35" s="1"/>
  <c r="E42" i="35" s="1"/>
  <c r="E55" i="35" s="1"/>
  <c r="O46" i="32"/>
  <c r="E48" i="32"/>
  <c r="E53" i="32" s="1"/>
  <c r="F47" i="41"/>
  <c r="E19" i="51"/>
  <c r="O17" i="51"/>
  <c r="E59" i="61"/>
  <c r="O59" i="61" s="1"/>
  <c r="O46" i="61"/>
  <c r="E46" i="3"/>
  <c r="E59" i="3" s="1"/>
  <c r="L16" i="11"/>
  <c r="E12" i="66"/>
  <c r="E55" i="69"/>
  <c r="L55" i="69"/>
  <c r="AO16" i="54"/>
  <c r="AN42" i="54"/>
  <c r="W11" i="38"/>
  <c r="AG11" i="38" s="1"/>
  <c r="AD11" i="38"/>
  <c r="B11" i="38"/>
  <c r="T57" i="38"/>
  <c r="E59" i="67"/>
  <c r="O59" i="67" s="1"/>
  <c r="O46" i="67"/>
  <c r="E19" i="45"/>
  <c r="O17" i="45"/>
  <c r="E19" i="48"/>
  <c r="O17" i="48"/>
  <c r="I47" i="11"/>
  <c r="E48" i="1"/>
  <c r="E53" i="1" s="1"/>
  <c r="L11" i="68"/>
  <c r="E11" i="68"/>
  <c r="O11" i="68" s="1"/>
  <c r="B57" i="68"/>
  <c r="L13" i="60"/>
  <c r="E13" i="60"/>
  <c r="O13" i="60" s="1"/>
  <c r="E59" i="44"/>
  <c r="O59" i="44" s="1"/>
  <c r="O46" i="44"/>
  <c r="L11" i="35"/>
  <c r="E11" i="35"/>
  <c r="O11" i="35" s="1"/>
  <c r="B57" i="35"/>
  <c r="E19" i="1"/>
  <c r="E21" i="1" s="1"/>
  <c r="W12" i="38"/>
  <c r="B12" i="38"/>
  <c r="B12" i="73" s="1"/>
  <c r="E19" i="38"/>
  <c r="E21" i="38" s="1"/>
  <c r="E42" i="38" s="1"/>
  <c r="E55" i="38" s="1"/>
  <c r="E55" i="9"/>
  <c r="B21" i="48"/>
  <c r="L19" i="48"/>
  <c r="J13" i="51"/>
  <c r="AG11" i="54" s="1"/>
  <c r="AG37" i="54" s="1"/>
  <c r="J13" i="45"/>
  <c r="J13" i="68"/>
  <c r="E53" i="42"/>
  <c r="O53" i="42" s="1"/>
  <c r="O48" i="42"/>
  <c r="E59" i="75"/>
  <c r="AB16" i="54"/>
  <c r="L16" i="54"/>
  <c r="AA42" i="54"/>
  <c r="AA58" i="54" s="1"/>
  <c r="E17" i="73"/>
  <c r="B19" i="73"/>
  <c r="B21" i="73" s="1"/>
  <c r="B42" i="73" s="1"/>
  <c r="B55" i="73" s="1"/>
  <c r="AN42" i="71"/>
  <c r="AO16" i="71"/>
  <c r="E41" i="75"/>
  <c r="O41" i="75" s="1"/>
  <c r="M41" i="75"/>
  <c r="L18" i="73"/>
  <c r="E18" i="73"/>
  <c r="O18" i="73" s="1"/>
  <c r="E46" i="73"/>
  <c r="B48" i="73"/>
  <c r="B53" i="73" s="1"/>
  <c r="L10" i="46"/>
  <c r="E10" i="46"/>
  <c r="B14" i="46"/>
  <c r="L14" i="46" s="1"/>
  <c r="L16" i="71"/>
  <c r="AA42" i="71"/>
  <c r="AA58" i="71" s="1"/>
  <c r="L55" i="66"/>
  <c r="E55" i="66"/>
  <c r="E42" i="65"/>
  <c r="E55" i="65" s="1"/>
  <c r="AH16" i="71"/>
  <c r="AH42" i="71" s="1"/>
  <c r="E19" i="32"/>
  <c r="E21" i="32" s="1"/>
  <c r="E11" i="42"/>
  <c r="O11" i="42" s="1"/>
  <c r="L11" i="42"/>
  <c r="B57" i="42"/>
  <c r="E12" i="68"/>
  <c r="O12" i="68" s="1"/>
  <c r="L12" i="68"/>
  <c r="W11" i="32"/>
  <c r="AG11" i="32" s="1"/>
  <c r="AD11" i="32"/>
  <c r="B11" i="32"/>
  <c r="T57" i="32"/>
  <c r="AV13" i="33"/>
  <c r="B13" i="33"/>
  <c r="E12" i="22"/>
  <c r="O55" i="52"/>
  <c r="AH47" i="54"/>
  <c r="B12" i="76"/>
  <c r="E12" i="3"/>
  <c r="E10" i="49"/>
  <c r="B14" i="49"/>
  <c r="L14" i="49" s="1"/>
  <c r="L10" i="49"/>
  <c r="E50" i="76"/>
  <c r="B52" i="76"/>
  <c r="E55" i="60"/>
  <c r="L55" i="60"/>
  <c r="B13" i="36"/>
  <c r="W13" i="36"/>
  <c r="E17" i="68"/>
  <c r="B19" i="68"/>
  <c r="L17" i="68"/>
  <c r="L42" i="41"/>
  <c r="L58" i="41" s="1"/>
  <c r="E52" i="3"/>
  <c r="E57" i="3" s="1"/>
  <c r="B11" i="73" l="1"/>
  <c r="E11" i="73" s="1"/>
  <c r="O11" i="73" s="1"/>
  <c r="B66" i="52"/>
  <c r="AH58" i="71"/>
  <c r="E12" i="73"/>
  <c r="L12" i="52"/>
  <c r="E12" i="52"/>
  <c r="O12" i="52" s="1"/>
  <c r="AV11" i="33"/>
  <c r="BF11" i="33" s="1"/>
  <c r="BC11" i="33"/>
  <c r="B11" i="33"/>
  <c r="AS66" i="33"/>
  <c r="L11" i="63"/>
  <c r="E11" i="63"/>
  <c r="O11" i="63" s="1"/>
  <c r="O55" i="66"/>
  <c r="AH47" i="71"/>
  <c r="O10" i="46"/>
  <c r="E14" i="46"/>
  <c r="O14" i="46" s="1"/>
  <c r="E48" i="73"/>
  <c r="E53" i="73" s="1"/>
  <c r="L42" i="11"/>
  <c r="L58" i="11" s="1"/>
  <c r="L16" i="72"/>
  <c r="E14" i="66"/>
  <c r="J13" i="53"/>
  <c r="AM11" i="54" s="1"/>
  <c r="AM37" i="54" s="1"/>
  <c r="L21" i="51"/>
  <c r="B42" i="51"/>
  <c r="O10" i="63"/>
  <c r="E14" i="63"/>
  <c r="O14" i="63" s="1"/>
  <c r="AV12" i="33"/>
  <c r="B12" i="33"/>
  <c r="L12" i="60"/>
  <c r="E12" i="60"/>
  <c r="O12" i="60" s="1"/>
  <c r="L55" i="57"/>
  <c r="E55" i="57"/>
  <c r="E11" i="3"/>
  <c r="O11" i="3" s="1"/>
  <c r="B11" i="76"/>
  <c r="L11" i="3"/>
  <c r="B61" i="3"/>
  <c r="J13" i="70"/>
  <c r="F16" i="31"/>
  <c r="E42" i="22"/>
  <c r="E55" i="22" s="1"/>
  <c r="J13" i="61"/>
  <c r="J13" i="67"/>
  <c r="AM11" i="71" s="1"/>
  <c r="AM37" i="71" s="1"/>
  <c r="L19" i="68"/>
  <c r="B21" i="68"/>
  <c r="AN58" i="71"/>
  <c r="AO42" i="71"/>
  <c r="E12" i="43"/>
  <c r="O12" i="43" s="1"/>
  <c r="L12" i="43"/>
  <c r="E12" i="57"/>
  <c r="L11" i="38"/>
  <c r="E11" i="38"/>
  <c r="O11" i="38" s="1"/>
  <c r="B57" i="38"/>
  <c r="E21" i="42"/>
  <c r="O19" i="42"/>
  <c r="J13" i="44"/>
  <c r="J10" i="61"/>
  <c r="J10" i="67"/>
  <c r="AM12" i="71" s="1"/>
  <c r="AM38" i="71" s="1"/>
  <c r="J10" i="70"/>
  <c r="F16" i="71"/>
  <c r="U42" i="71"/>
  <c r="U58" i="71" s="1"/>
  <c r="E13" i="52"/>
  <c r="O13" i="52" s="1"/>
  <c r="L13" i="52"/>
  <c r="E52" i="76"/>
  <c r="E13" i="33"/>
  <c r="L11" i="32"/>
  <c r="E11" i="32"/>
  <c r="O11" i="32" s="1"/>
  <c r="B57" i="32"/>
  <c r="L13" i="46"/>
  <c r="E13" i="46"/>
  <c r="O13" i="46" s="1"/>
  <c r="I47" i="72"/>
  <c r="BA13" i="37"/>
  <c r="E14" i="57"/>
  <c r="L13" i="49"/>
  <c r="E13" i="49"/>
  <c r="O13" i="49" s="1"/>
  <c r="E13" i="36"/>
  <c r="O55" i="60"/>
  <c r="O10" i="49"/>
  <c r="E14" i="49"/>
  <c r="O14" i="49" s="1"/>
  <c r="E55" i="43"/>
  <c r="L55" i="43"/>
  <c r="J13" i="42"/>
  <c r="B12" i="36"/>
  <c r="W12" i="36"/>
  <c r="J10" i="51"/>
  <c r="AG12" i="54" s="1"/>
  <c r="AG38" i="54" s="1"/>
  <c r="J10" i="68"/>
  <c r="AN58" i="54"/>
  <c r="AO42" i="54"/>
  <c r="O55" i="69"/>
  <c r="L21" i="45"/>
  <c r="B42" i="45"/>
  <c r="E14" i="33"/>
  <c r="J10" i="47"/>
  <c r="BA10" i="37"/>
  <c r="E13" i="66"/>
  <c r="O55" i="63"/>
  <c r="AN47" i="54"/>
  <c r="AI47" i="54"/>
  <c r="L12" i="63"/>
  <c r="E12" i="63"/>
  <c r="O12" i="63" s="1"/>
  <c r="E42" i="32"/>
  <c r="E55" i="32" s="1"/>
  <c r="F16" i="41"/>
  <c r="E19" i="73"/>
  <c r="E21" i="73" s="1"/>
  <c r="E42" i="73" s="1"/>
  <c r="E55" i="73" s="1"/>
  <c r="J12" i="47"/>
  <c r="J12" i="53"/>
  <c r="AM13" i="54" s="1"/>
  <c r="AM39" i="54" s="1"/>
  <c r="J12" i="67"/>
  <c r="AM13" i="71" s="1"/>
  <c r="AM39" i="71" s="1"/>
  <c r="J12" i="64"/>
  <c r="J12" i="70"/>
  <c r="BA12" i="37"/>
  <c r="J13" i="48"/>
  <c r="E11" i="22"/>
  <c r="O11" i="22" s="1"/>
  <c r="L11" i="22"/>
  <c r="B57" i="22"/>
  <c r="E12" i="38"/>
  <c r="O19" i="48"/>
  <c r="E21" i="48"/>
  <c r="E21" i="45"/>
  <c r="O19" i="45"/>
  <c r="E21" i="51"/>
  <c r="O19" i="51"/>
  <c r="J13" i="64"/>
  <c r="J13" i="50"/>
  <c r="E14" i="43"/>
  <c r="O14" i="43" s="1"/>
  <c r="O10" i="43"/>
  <c r="B42" i="42"/>
  <c r="L21" i="42"/>
  <c r="B66" i="63"/>
  <c r="L42" i="71"/>
  <c r="M16" i="54"/>
  <c r="L42" i="54"/>
  <c r="F16" i="11"/>
  <c r="E42" i="1"/>
  <c r="E55" i="1" s="1"/>
  <c r="L47" i="41"/>
  <c r="J13" i="58"/>
  <c r="O55" i="46"/>
  <c r="L13" i="63"/>
  <c r="E13" i="63"/>
  <c r="O13" i="63" s="1"/>
  <c r="O17" i="68"/>
  <c r="E19" i="68"/>
  <c r="L11" i="52"/>
  <c r="E11" i="52"/>
  <c r="O11" i="52" s="1"/>
  <c r="E12" i="76"/>
  <c r="E13" i="43"/>
  <c r="O13" i="43" s="1"/>
  <c r="L13" i="43"/>
  <c r="J12" i="61"/>
  <c r="L21" i="48"/>
  <c r="B42" i="48"/>
  <c r="E14" i="60"/>
  <c r="O14" i="60" s="1"/>
  <c r="O10" i="60"/>
  <c r="J13" i="47"/>
  <c r="O55" i="49"/>
  <c r="J10" i="64"/>
  <c r="J10" i="53"/>
  <c r="AM12" i="54" s="1"/>
  <c r="AM38" i="54" s="1"/>
  <c r="E14" i="52"/>
  <c r="O14" i="52" s="1"/>
  <c r="O10" i="52"/>
  <c r="L11" i="73" l="1"/>
  <c r="BA12" i="34"/>
  <c r="BF12" i="34" s="1"/>
  <c r="BC12" i="34"/>
  <c r="J12" i="10"/>
  <c r="O12" i="10" s="1"/>
  <c r="L12" i="10"/>
  <c r="J12" i="30"/>
  <c r="O12" i="30" s="1"/>
  <c r="L12" i="30"/>
  <c r="E11" i="60"/>
  <c r="O11" i="60" s="1"/>
  <c r="L11" i="60"/>
  <c r="B66" i="60"/>
  <c r="L11" i="69"/>
  <c r="E11" i="69"/>
  <c r="O11" i="69" s="1"/>
  <c r="J12" i="27"/>
  <c r="O12" i="27" s="1"/>
  <c r="L12" i="27"/>
  <c r="BA12" i="40"/>
  <c r="BF12" i="40" s="1"/>
  <c r="BC12" i="40"/>
  <c r="AB12" i="37"/>
  <c r="AG12" i="37" s="1"/>
  <c r="G12" i="37"/>
  <c r="AD12" i="37"/>
  <c r="G12" i="40"/>
  <c r="AB12" i="40"/>
  <c r="AG12" i="40" s="1"/>
  <c r="AD12" i="40"/>
  <c r="J12" i="7"/>
  <c r="O12" i="7" s="1"/>
  <c r="L12" i="7"/>
  <c r="J13" i="30"/>
  <c r="O13" i="30" s="1"/>
  <c r="L13" i="30"/>
  <c r="J13" i="22"/>
  <c r="L13" i="22"/>
  <c r="J13" i="24"/>
  <c r="L13" i="24"/>
  <c r="BA13" i="38"/>
  <c r="BF13" i="38" s="1"/>
  <c r="BC13" i="38"/>
  <c r="J12" i="50"/>
  <c r="J13" i="27"/>
  <c r="O13" i="27" s="1"/>
  <c r="L13" i="27"/>
  <c r="L42" i="51"/>
  <c r="B55" i="51"/>
  <c r="L55" i="51" s="1"/>
  <c r="AN47" i="71"/>
  <c r="AI47" i="71"/>
  <c r="E21" i="68"/>
  <c r="O19" i="68"/>
  <c r="BA13" i="40"/>
  <c r="BF13" i="40" s="1"/>
  <c r="BC13" i="40"/>
  <c r="O21" i="48"/>
  <c r="E42" i="48"/>
  <c r="E55" i="48" s="1"/>
  <c r="F42" i="41"/>
  <c r="F58" i="41" s="1"/>
  <c r="J13" i="7"/>
  <c r="O13" i="7" s="1"/>
  <c r="L13" i="7"/>
  <c r="J10" i="45"/>
  <c r="F42" i="71"/>
  <c r="G13" i="37"/>
  <c r="AB13" i="37"/>
  <c r="AG13" i="37" s="1"/>
  <c r="AD13" i="37"/>
  <c r="B55" i="48"/>
  <c r="L55" i="48" s="1"/>
  <c r="L42" i="48"/>
  <c r="J13" i="56"/>
  <c r="L13" i="56"/>
  <c r="BA13" i="35"/>
  <c r="BF13" i="35" s="1"/>
  <c r="BC13" i="35"/>
  <c r="Z11" i="54"/>
  <c r="G13" i="35"/>
  <c r="AB13" i="35"/>
  <c r="AG13" i="35" s="1"/>
  <c r="AD13" i="35"/>
  <c r="BA50" i="37"/>
  <c r="J50" i="61"/>
  <c r="J10" i="50"/>
  <c r="E11" i="33"/>
  <c r="O11" i="33" s="1"/>
  <c r="L11" i="33"/>
  <c r="B66" i="33"/>
  <c r="L12" i="46"/>
  <c r="E12" i="46"/>
  <c r="O12" i="46" s="1"/>
  <c r="E11" i="46"/>
  <c r="O11" i="46" s="1"/>
  <c r="L11" i="46"/>
  <c r="B66" i="46"/>
  <c r="L11" i="57"/>
  <c r="E11" i="57"/>
  <c r="O11" i="57" s="1"/>
  <c r="B66" i="57"/>
  <c r="BA13" i="32"/>
  <c r="BF13" i="32" s="1"/>
  <c r="BC13" i="32"/>
  <c r="BA13" i="34"/>
  <c r="BF13" i="34" s="1"/>
  <c r="BC13" i="34"/>
  <c r="J10" i="44"/>
  <c r="B42" i="68"/>
  <c r="L21" i="68"/>
  <c r="AD11" i="36"/>
  <c r="W11" i="36"/>
  <c r="AG11" i="36" s="1"/>
  <c r="B11" i="36"/>
  <c r="T66" i="36"/>
  <c r="J10" i="58"/>
  <c r="Z12" i="71" s="1"/>
  <c r="L42" i="72"/>
  <c r="J13" i="3"/>
  <c r="L13" i="3"/>
  <c r="J13" i="5"/>
  <c r="O13" i="5" s="1"/>
  <c r="L13" i="5"/>
  <c r="B55" i="42"/>
  <c r="L55" i="42" s="1"/>
  <c r="L42" i="42"/>
  <c r="J13" i="1"/>
  <c r="L13" i="1"/>
  <c r="U16" i="54"/>
  <c r="O21" i="42"/>
  <c r="E42" i="42"/>
  <c r="E55" i="42" s="1"/>
  <c r="E10" i="6"/>
  <c r="E14" i="6" s="1"/>
  <c r="B14" i="6"/>
  <c r="L10" i="69"/>
  <c r="E10" i="69"/>
  <c r="B14" i="69"/>
  <c r="L14" i="69" s="1"/>
  <c r="J50" i="53"/>
  <c r="J13" i="10"/>
  <c r="O13" i="10" s="1"/>
  <c r="L13" i="10"/>
  <c r="O55" i="57"/>
  <c r="U47" i="71"/>
  <c r="J13" i="65"/>
  <c r="L13" i="65"/>
  <c r="J13" i="8"/>
  <c r="O13" i="8" s="1"/>
  <c r="L13" i="8"/>
  <c r="J13" i="25"/>
  <c r="O13" i="25" s="1"/>
  <c r="L13" i="25"/>
  <c r="J50" i="47"/>
  <c r="AH16" i="54"/>
  <c r="O21" i="51"/>
  <c r="E42" i="51"/>
  <c r="E55" i="51" s="1"/>
  <c r="AO47" i="54"/>
  <c r="J12" i="58"/>
  <c r="Z13" i="71" s="1"/>
  <c r="J10" i="42"/>
  <c r="T11" i="54"/>
  <c r="J12" i="44"/>
  <c r="Z13" i="54" s="1"/>
  <c r="B14" i="9"/>
  <c r="E10" i="9"/>
  <c r="E14" i="9" s="1"/>
  <c r="E11" i="76"/>
  <c r="O11" i="76" s="1"/>
  <c r="L11" i="76"/>
  <c r="E12" i="33"/>
  <c r="J13" i="28"/>
  <c r="O13" i="28" s="1"/>
  <c r="L13" i="28"/>
  <c r="F42" i="11"/>
  <c r="F58" i="11" s="1"/>
  <c r="G13" i="38"/>
  <c r="AB13" i="38"/>
  <c r="AG13" i="38" s="1"/>
  <c r="AD13" i="38"/>
  <c r="O21" i="45"/>
  <c r="E42" i="45"/>
  <c r="E55" i="45" s="1"/>
  <c r="J10" i="48"/>
  <c r="O55" i="43"/>
  <c r="U47" i="54"/>
  <c r="L11" i="49"/>
  <c r="E11" i="49"/>
  <c r="O11" i="49" s="1"/>
  <c r="B66" i="49"/>
  <c r="B66" i="69"/>
  <c r="G13" i="32"/>
  <c r="AB13" i="32"/>
  <c r="AG13" i="32" s="1"/>
  <c r="AD13" i="32"/>
  <c r="J13" i="62"/>
  <c r="O13" i="62" s="1"/>
  <c r="L13" i="62"/>
  <c r="J50" i="67"/>
  <c r="F42" i="31"/>
  <c r="F58" i="31" s="1"/>
  <c r="J13" i="59"/>
  <c r="O13" i="59" s="1"/>
  <c r="L13" i="59"/>
  <c r="Z11" i="71"/>
  <c r="L42" i="45"/>
  <c r="B55" i="45"/>
  <c r="L55" i="45" s="1"/>
  <c r="E12" i="36"/>
  <c r="J50" i="70"/>
  <c r="BA50" i="34"/>
  <c r="AB13" i="40"/>
  <c r="AG13" i="40" s="1"/>
  <c r="G13" i="40"/>
  <c r="AD13" i="40"/>
  <c r="G13" i="34"/>
  <c r="AB13" i="34"/>
  <c r="AG13" i="34" s="1"/>
  <c r="AD13" i="34"/>
  <c r="L11" i="43"/>
  <c r="E11" i="43"/>
  <c r="O11" i="43" s="1"/>
  <c r="B66" i="43"/>
  <c r="G13" i="76" l="1"/>
  <c r="L13" i="76" s="1"/>
  <c r="BA10" i="38"/>
  <c r="BF10" i="38" s="1"/>
  <c r="BC10" i="38"/>
  <c r="J50" i="44"/>
  <c r="L11" i="66"/>
  <c r="E11" i="66"/>
  <c r="O11" i="66" s="1"/>
  <c r="B66" i="66"/>
  <c r="F16" i="54"/>
  <c r="V16" i="54"/>
  <c r="U42" i="54"/>
  <c r="U58" i="54" s="1"/>
  <c r="G10" i="32"/>
  <c r="AB10" i="32"/>
  <c r="AG10" i="32" s="1"/>
  <c r="AD10" i="32"/>
  <c r="J10" i="65"/>
  <c r="L10" i="65"/>
  <c r="J10" i="30"/>
  <c r="O10" i="30" s="1"/>
  <c r="L10" i="30"/>
  <c r="J13" i="35"/>
  <c r="O13" i="35" s="1"/>
  <c r="L13" i="35"/>
  <c r="J10" i="5"/>
  <c r="O10" i="5" s="1"/>
  <c r="L10" i="5"/>
  <c r="J10" i="27"/>
  <c r="O10" i="27" s="1"/>
  <c r="L10" i="27"/>
  <c r="J10" i="25"/>
  <c r="O10" i="25" s="1"/>
  <c r="L10" i="25"/>
  <c r="E42" i="68"/>
  <c r="O21" i="68"/>
  <c r="J13" i="32"/>
  <c r="L13" i="32"/>
  <c r="J13" i="38"/>
  <c r="O13" i="38" s="1"/>
  <c r="L13" i="38"/>
  <c r="J50" i="24"/>
  <c r="K12" i="71"/>
  <c r="K38" i="71" s="1"/>
  <c r="Z38" i="71"/>
  <c r="L11" i="36"/>
  <c r="E11" i="36"/>
  <c r="O11" i="36" s="1"/>
  <c r="B66" i="36"/>
  <c r="J50" i="64"/>
  <c r="O50" i="64" s="1"/>
  <c r="L50" i="64"/>
  <c r="G50" i="40"/>
  <c r="BA50" i="40"/>
  <c r="BF50" i="40" s="1"/>
  <c r="BC50" i="40"/>
  <c r="J10" i="56"/>
  <c r="L10" i="56"/>
  <c r="J12" i="37"/>
  <c r="O12" i="37" s="1"/>
  <c r="L12" i="37"/>
  <c r="J10" i="59"/>
  <c r="O10" i="59" s="1"/>
  <c r="L10" i="59"/>
  <c r="E13" i="6"/>
  <c r="AG11" i="71"/>
  <c r="AG37" i="71" s="1"/>
  <c r="O13" i="65"/>
  <c r="G10" i="35"/>
  <c r="AB10" i="35"/>
  <c r="AG10" i="35" s="1"/>
  <c r="AD10" i="35"/>
  <c r="J50" i="10"/>
  <c r="O50" i="10" s="1"/>
  <c r="L50" i="10"/>
  <c r="G10" i="38"/>
  <c r="AB10" i="38"/>
  <c r="AG10" i="38" s="1"/>
  <c r="AD10" i="38"/>
  <c r="G10" i="40"/>
  <c r="AB10" i="40"/>
  <c r="AG10" i="40" s="1"/>
  <c r="AD10" i="40"/>
  <c r="BA10" i="32"/>
  <c r="BF10" i="32" s="1"/>
  <c r="BC10" i="32"/>
  <c r="J50" i="3"/>
  <c r="O50" i="3" s="1"/>
  <c r="L50" i="3"/>
  <c r="G12" i="34"/>
  <c r="AB12" i="34"/>
  <c r="AG12" i="34" s="1"/>
  <c r="AD12" i="34"/>
  <c r="BA10" i="40"/>
  <c r="BF10" i="40" s="1"/>
  <c r="BC10" i="40"/>
  <c r="J50" i="50"/>
  <c r="L11" i="6"/>
  <c r="E11" i="6"/>
  <c r="O11" i="6" s="1"/>
  <c r="G10" i="34"/>
  <c r="AB10" i="34"/>
  <c r="AG10" i="34" s="1"/>
  <c r="AD10" i="34"/>
  <c r="AA47" i="71"/>
  <c r="F47" i="71"/>
  <c r="K11" i="11"/>
  <c r="O13" i="3"/>
  <c r="J50" i="7"/>
  <c r="O50" i="7" s="1"/>
  <c r="L50" i="7"/>
  <c r="L50" i="27"/>
  <c r="J50" i="27"/>
  <c r="O50" i="27" s="1"/>
  <c r="AO47" i="71"/>
  <c r="J10" i="24"/>
  <c r="L10" i="24"/>
  <c r="J10" i="8"/>
  <c r="O10" i="8" s="1"/>
  <c r="L10" i="8"/>
  <c r="J50" i="30"/>
  <c r="O50" i="30" s="1"/>
  <c r="L50" i="30"/>
  <c r="E11" i="31"/>
  <c r="E37" i="31" s="1"/>
  <c r="O13" i="22"/>
  <c r="J13" i="34"/>
  <c r="L13" i="34"/>
  <c r="AD50" i="37"/>
  <c r="AB50" i="37"/>
  <c r="AG50" i="37" s="1"/>
  <c r="G50" i="37"/>
  <c r="J12" i="24"/>
  <c r="L12" i="24"/>
  <c r="E12" i="6"/>
  <c r="AH42" i="54"/>
  <c r="AH58" i="54" s="1"/>
  <c r="AI16" i="54"/>
  <c r="BA10" i="35"/>
  <c r="BF10" i="35" s="1"/>
  <c r="BC10" i="35"/>
  <c r="G13" i="73"/>
  <c r="L42" i="68"/>
  <c r="B55" i="68"/>
  <c r="L55" i="68" s="1"/>
  <c r="T11" i="71"/>
  <c r="O13" i="56"/>
  <c r="J13" i="37"/>
  <c r="O13" i="37" s="1"/>
  <c r="L13" i="37"/>
  <c r="J50" i="58"/>
  <c r="J13" i="40"/>
  <c r="O13" i="40" s="1"/>
  <c r="L13" i="40"/>
  <c r="J10" i="22"/>
  <c r="L10" i="22"/>
  <c r="T12" i="54"/>
  <c r="B66" i="6"/>
  <c r="AB50" i="40"/>
  <c r="AG50" i="40" s="1"/>
  <c r="AD50" i="40"/>
  <c r="E11" i="11"/>
  <c r="O13" i="1"/>
  <c r="J10" i="3"/>
  <c r="L10" i="3"/>
  <c r="J10" i="7"/>
  <c r="O10" i="7" s="1"/>
  <c r="L10" i="7"/>
  <c r="J10" i="28"/>
  <c r="O10" i="28" s="1"/>
  <c r="L10" i="28"/>
  <c r="K11" i="71"/>
  <c r="K37" i="71" s="1"/>
  <c r="Z37" i="71"/>
  <c r="E12" i="69"/>
  <c r="O12" i="69" s="1"/>
  <c r="L12" i="69"/>
  <c r="F47" i="54"/>
  <c r="AA47" i="54"/>
  <c r="V47" i="54"/>
  <c r="E13" i="9"/>
  <c r="K13" i="54"/>
  <c r="K39" i="54" s="1"/>
  <c r="Z39" i="54"/>
  <c r="E14" i="69"/>
  <c r="O14" i="69" s="1"/>
  <c r="O10" i="69"/>
  <c r="J10" i="10"/>
  <c r="O10" i="10" s="1"/>
  <c r="L10" i="10"/>
  <c r="K11" i="54"/>
  <c r="K37" i="54" s="1"/>
  <c r="Z37" i="54"/>
  <c r="E13" i="69"/>
  <c r="O13" i="69" s="1"/>
  <c r="L13" i="69"/>
  <c r="AB10" i="37"/>
  <c r="AG10" i="37" s="1"/>
  <c r="G10" i="37"/>
  <c r="AD10" i="37"/>
  <c r="J12" i="40"/>
  <c r="O12" i="40" s="1"/>
  <c r="L12" i="40"/>
  <c r="E11" i="54"/>
  <c r="E37" i="54" s="1"/>
  <c r="T37" i="54"/>
  <c r="J10" i="62"/>
  <c r="O10" i="62" s="1"/>
  <c r="L10" i="62"/>
  <c r="Z39" i="71"/>
  <c r="K13" i="71"/>
  <c r="K39" i="71" s="1"/>
  <c r="BA10" i="34"/>
  <c r="BF10" i="34" s="1"/>
  <c r="BC10" i="34"/>
  <c r="Z12" i="54"/>
  <c r="K11" i="31"/>
  <c r="K37" i="31" s="1"/>
  <c r="O13" i="24"/>
  <c r="G10" i="76" l="1"/>
  <c r="J10" i="76" s="1"/>
  <c r="O10" i="76" s="1"/>
  <c r="J13" i="76"/>
  <c r="O13" i="76" s="1"/>
  <c r="L47" i="54"/>
  <c r="G47" i="54"/>
  <c r="E12" i="31"/>
  <c r="E38" i="31" s="1"/>
  <c r="O10" i="22"/>
  <c r="K11" i="41"/>
  <c r="K37" i="41" s="1"/>
  <c r="O13" i="34"/>
  <c r="K12" i="31"/>
  <c r="K38" i="31" s="1"/>
  <c r="O10" i="24"/>
  <c r="J10" i="34"/>
  <c r="L10" i="34"/>
  <c r="G16" i="54"/>
  <c r="F42" i="54"/>
  <c r="F16" i="72"/>
  <c r="Z38" i="54"/>
  <c r="K12" i="54"/>
  <c r="K38" i="54" s="1"/>
  <c r="J12" i="68"/>
  <c r="J12" i="45"/>
  <c r="B14" i="2"/>
  <c r="E10" i="2"/>
  <c r="B10" i="75"/>
  <c r="K13" i="31"/>
  <c r="K39" i="31" s="1"/>
  <c r="O12" i="24"/>
  <c r="J12" i="34"/>
  <c r="L12" i="34"/>
  <c r="E11" i="9"/>
  <c r="O11" i="9" s="1"/>
  <c r="L11" i="9"/>
  <c r="B66" i="9"/>
  <c r="T37" i="71"/>
  <c r="E11" i="71"/>
  <c r="E37" i="71" s="1"/>
  <c r="J50" i="37"/>
  <c r="O50" i="37" s="1"/>
  <c r="L50" i="37"/>
  <c r="O42" i="68"/>
  <c r="E55" i="68"/>
  <c r="O55" i="68" s="1"/>
  <c r="AG12" i="71"/>
  <c r="AG38" i="71" s="1"/>
  <c r="O10" i="65"/>
  <c r="E12" i="9"/>
  <c r="J12" i="51"/>
  <c r="AG13" i="54" s="1"/>
  <c r="AG39" i="54" s="1"/>
  <c r="J12" i="42"/>
  <c r="K12" i="11"/>
  <c r="O10" i="3"/>
  <c r="L47" i="71"/>
  <c r="T12" i="71"/>
  <c r="O10" i="56"/>
  <c r="J10" i="1"/>
  <c r="G10" i="73"/>
  <c r="L10" i="1"/>
  <c r="K37" i="11"/>
  <c r="K11" i="72"/>
  <c r="G50" i="34"/>
  <c r="AB50" i="34"/>
  <c r="AG50" i="34" s="1"/>
  <c r="AD50" i="34"/>
  <c r="J10" i="37"/>
  <c r="O10" i="37" s="1"/>
  <c r="L10" i="37"/>
  <c r="E37" i="11"/>
  <c r="J10" i="40"/>
  <c r="O10" i="40" s="1"/>
  <c r="L10" i="40"/>
  <c r="J50" i="40"/>
  <c r="O50" i="40" s="1"/>
  <c r="L50" i="40"/>
  <c r="J10" i="32"/>
  <c r="L10" i="32"/>
  <c r="J12" i="48"/>
  <c r="J10" i="35"/>
  <c r="O10" i="35" s="1"/>
  <c r="L10" i="35"/>
  <c r="E11" i="41"/>
  <c r="E37" i="41" s="1"/>
  <c r="O13" i="32"/>
  <c r="J12" i="3"/>
  <c r="G12" i="76"/>
  <c r="L12" i="3"/>
  <c r="T38" i="54"/>
  <c r="E12" i="54"/>
  <c r="E38" i="54" s="1"/>
  <c r="J13" i="73"/>
  <c r="O13" i="73" s="1"/>
  <c r="L13" i="73"/>
  <c r="J10" i="38"/>
  <c r="O10" i="38" s="1"/>
  <c r="L10" i="38"/>
  <c r="L10" i="76" l="1"/>
  <c r="BA12" i="35"/>
  <c r="BF12" i="35" s="1"/>
  <c r="BC12" i="35"/>
  <c r="J46" i="65"/>
  <c r="J12" i="28"/>
  <c r="O12" i="28" s="1"/>
  <c r="L12" i="28"/>
  <c r="J12" i="65"/>
  <c r="L12" i="65"/>
  <c r="BA46" i="32"/>
  <c r="G12" i="32"/>
  <c r="AB12" i="32"/>
  <c r="AG12" i="32" s="1"/>
  <c r="AD12" i="32"/>
  <c r="J46" i="45"/>
  <c r="J46" i="68"/>
  <c r="J12" i="76"/>
  <c r="O12" i="76" s="1"/>
  <c r="L12" i="76"/>
  <c r="G12" i="38"/>
  <c r="AB12" i="38"/>
  <c r="AG12" i="38" s="1"/>
  <c r="AD12" i="38"/>
  <c r="B13" i="75"/>
  <c r="E13" i="2"/>
  <c r="J12" i="22"/>
  <c r="L12" i="22"/>
  <c r="K12" i="41"/>
  <c r="K38" i="41" s="1"/>
  <c r="O10" i="34"/>
  <c r="BA12" i="32"/>
  <c r="BF12" i="32" s="1"/>
  <c r="BC12" i="32"/>
  <c r="J12" i="5"/>
  <c r="O12" i="5" s="1"/>
  <c r="L12" i="5"/>
  <c r="F42" i="72"/>
  <c r="J12" i="25"/>
  <c r="O12" i="25" s="1"/>
  <c r="L12" i="25"/>
  <c r="E12" i="41"/>
  <c r="E38" i="41" s="1"/>
  <c r="O10" i="32"/>
  <c r="K38" i="11"/>
  <c r="K13" i="41"/>
  <c r="K39" i="41" s="1"/>
  <c r="O12" i="34"/>
  <c r="J12" i="8"/>
  <c r="O12" i="8" s="1"/>
  <c r="L12" i="8"/>
  <c r="B55" i="75"/>
  <c r="E55" i="2"/>
  <c r="T13" i="54"/>
  <c r="E11" i="72"/>
  <c r="BA12" i="38"/>
  <c r="BF12" i="38" s="1"/>
  <c r="BC12" i="38"/>
  <c r="K13" i="11"/>
  <c r="O12" i="3"/>
  <c r="E12" i="71"/>
  <c r="E38" i="71" s="1"/>
  <c r="T38" i="71"/>
  <c r="J50" i="34"/>
  <c r="O50" i="34" s="1"/>
  <c r="L50" i="34"/>
  <c r="G50" i="76"/>
  <c r="J12" i="56"/>
  <c r="L12" i="56"/>
  <c r="J12" i="59"/>
  <c r="O12" i="59" s="1"/>
  <c r="L12" i="59"/>
  <c r="K37" i="72"/>
  <c r="J10" i="73"/>
  <c r="O10" i="73" s="1"/>
  <c r="L10" i="73"/>
  <c r="G12" i="35"/>
  <c r="AB12" i="35"/>
  <c r="AG12" i="35" s="1"/>
  <c r="AD12" i="35"/>
  <c r="J12" i="62"/>
  <c r="O12" i="62" s="1"/>
  <c r="L12" i="62"/>
  <c r="E10" i="75"/>
  <c r="E14" i="75" s="1"/>
  <c r="B14" i="75"/>
  <c r="E12" i="11"/>
  <c r="O10" i="1"/>
  <c r="E14" i="2"/>
  <c r="T13" i="71" l="1"/>
  <c r="O12" i="56"/>
  <c r="J17" i="51"/>
  <c r="AG14" i="54" s="1"/>
  <c r="J17" i="45"/>
  <c r="J17" i="68"/>
  <c r="J46" i="42"/>
  <c r="E37" i="72"/>
  <c r="F47" i="11"/>
  <c r="J12" i="32"/>
  <c r="L12" i="32"/>
  <c r="E13" i="54"/>
  <c r="E39" i="54" s="1"/>
  <c r="T39" i="54"/>
  <c r="J12" i="38"/>
  <c r="O12" i="38" s="1"/>
  <c r="L12" i="38"/>
  <c r="J46" i="25"/>
  <c r="O46" i="25" s="1"/>
  <c r="L46" i="25"/>
  <c r="AB46" i="35"/>
  <c r="G46" i="35"/>
  <c r="J46" i="28"/>
  <c r="O46" i="28" s="1"/>
  <c r="L46" i="28"/>
  <c r="E55" i="75"/>
  <c r="J46" i="59"/>
  <c r="E13" i="31"/>
  <c r="E39" i="31" s="1"/>
  <c r="O12" i="22"/>
  <c r="BA46" i="38"/>
  <c r="BF46" i="38" s="1"/>
  <c r="BC46" i="38"/>
  <c r="AG13" i="71"/>
  <c r="AG39" i="71" s="1"/>
  <c r="O12" i="65"/>
  <c r="BA46" i="35"/>
  <c r="BF46" i="35" s="1"/>
  <c r="BC46" i="35"/>
  <c r="J12" i="35"/>
  <c r="O12" i="35" s="1"/>
  <c r="L12" i="35"/>
  <c r="J46" i="22"/>
  <c r="J46" i="51"/>
  <c r="J13" i="69"/>
  <c r="J13" i="46"/>
  <c r="J13" i="63"/>
  <c r="J13" i="26"/>
  <c r="J50" i="76"/>
  <c r="O50" i="76" s="1"/>
  <c r="L50" i="76"/>
  <c r="K12" i="72"/>
  <c r="J46" i="56"/>
  <c r="J12" i="1"/>
  <c r="G12" i="73"/>
  <c r="L12" i="1"/>
  <c r="G46" i="38"/>
  <c r="AB46" i="38"/>
  <c r="AG46" i="38" s="1"/>
  <c r="AD46" i="38"/>
  <c r="E38" i="11"/>
  <c r="E12" i="72"/>
  <c r="K39" i="11"/>
  <c r="K13" i="72"/>
  <c r="J46" i="5"/>
  <c r="O46" i="5" s="1"/>
  <c r="L46" i="5"/>
  <c r="E13" i="75"/>
  <c r="B12" i="75"/>
  <c r="E12" i="2"/>
  <c r="J46" i="48"/>
  <c r="J46" i="8"/>
  <c r="O46" i="8" s="1"/>
  <c r="L46" i="8"/>
  <c r="J46" i="62"/>
  <c r="O46" i="62" s="1"/>
  <c r="L46" i="62"/>
  <c r="J10" i="63" l="1"/>
  <c r="J13" i="60"/>
  <c r="K38" i="72"/>
  <c r="J17" i="48"/>
  <c r="G46" i="32"/>
  <c r="AB46" i="32"/>
  <c r="J13" i="52"/>
  <c r="J46" i="35"/>
  <c r="O46" i="35" s="1"/>
  <c r="L46" i="35"/>
  <c r="E13" i="41"/>
  <c r="E39" i="41" s="1"/>
  <c r="O12" i="32"/>
  <c r="J12" i="73"/>
  <c r="O12" i="73" s="1"/>
  <c r="L12" i="73"/>
  <c r="J13" i="43"/>
  <c r="K39" i="72"/>
  <c r="E13" i="11"/>
  <c r="O12" i="1"/>
  <c r="E38" i="72"/>
  <c r="E12" i="75"/>
  <c r="E11" i="2"/>
  <c r="O11" i="2" s="1"/>
  <c r="B11" i="75"/>
  <c r="L11" i="2"/>
  <c r="B66" i="2"/>
  <c r="L47" i="11"/>
  <c r="F47" i="72"/>
  <c r="J10" i="52"/>
  <c r="J13" i="49"/>
  <c r="J46" i="38"/>
  <c r="O46" i="38" s="1"/>
  <c r="L46" i="38"/>
  <c r="J17" i="42"/>
  <c r="T14" i="54" s="1"/>
  <c r="E14" i="54" s="1"/>
  <c r="E13" i="71"/>
  <c r="E39" i="71" s="1"/>
  <c r="T39" i="71"/>
  <c r="G13" i="39" l="1"/>
  <c r="AB13" i="39"/>
  <c r="AG13" i="39" s="1"/>
  <c r="AD13" i="39"/>
  <c r="J46" i="1"/>
  <c r="L46" i="1"/>
  <c r="J17" i="28"/>
  <c r="O17" i="28" s="1"/>
  <c r="L17" i="28"/>
  <c r="J10" i="60"/>
  <c r="AB17" i="32"/>
  <c r="AG17" i="32" s="1"/>
  <c r="G17" i="32"/>
  <c r="AD17" i="32"/>
  <c r="BA13" i="39"/>
  <c r="BF13" i="39" s="1"/>
  <c r="BC13" i="39"/>
  <c r="BA13" i="36"/>
  <c r="BF13" i="36" s="1"/>
  <c r="BC13" i="36"/>
  <c r="G17" i="38"/>
  <c r="AB17" i="38"/>
  <c r="AG17" i="38" s="1"/>
  <c r="AD17" i="38"/>
  <c r="E39" i="11"/>
  <c r="E13" i="72"/>
  <c r="J10" i="46"/>
  <c r="J13" i="57"/>
  <c r="O13" i="57" s="1"/>
  <c r="L13" i="57"/>
  <c r="BA13" i="33"/>
  <c r="BF13" i="33" s="1"/>
  <c r="BC13" i="33"/>
  <c r="L11" i="75"/>
  <c r="E11" i="75"/>
  <c r="O11" i="75" s="1"/>
  <c r="AB17" i="35"/>
  <c r="AG17" i="35" s="1"/>
  <c r="G17" i="35"/>
  <c r="G17" i="73" s="1"/>
  <c r="AD17" i="35"/>
  <c r="J10" i="49"/>
  <c r="J17" i="8"/>
  <c r="O17" i="8" s="1"/>
  <c r="L17" i="8"/>
  <c r="J13" i="23"/>
  <c r="O13" i="23" s="1"/>
  <c r="L13" i="23"/>
  <c r="J17" i="1"/>
  <c r="L17" i="1"/>
  <c r="G13" i="33"/>
  <c r="AB13" i="33"/>
  <c r="AG13" i="33" s="1"/>
  <c r="AD13" i="33"/>
  <c r="J13" i="9"/>
  <c r="O13" i="9" s="1"/>
  <c r="L13" i="9"/>
  <c r="J17" i="5"/>
  <c r="O17" i="5" s="1"/>
  <c r="L17" i="5"/>
  <c r="BA17" i="35"/>
  <c r="BF17" i="35" s="1"/>
  <c r="BC17" i="35"/>
  <c r="J17" i="22"/>
  <c r="L17" i="22"/>
  <c r="L47" i="72"/>
  <c r="J17" i="59"/>
  <c r="O17" i="59" s="1"/>
  <c r="L17" i="59"/>
  <c r="J10" i="69"/>
  <c r="J17" i="62"/>
  <c r="O17" i="62" s="1"/>
  <c r="L17" i="62"/>
  <c r="J17" i="56"/>
  <c r="L17" i="56"/>
  <c r="BA17" i="32"/>
  <c r="BF17" i="32" s="1"/>
  <c r="BC17" i="32"/>
  <c r="J17" i="25"/>
  <c r="O17" i="25" s="1"/>
  <c r="L17" i="25"/>
  <c r="BA17" i="38"/>
  <c r="BF17" i="38" s="1"/>
  <c r="BC17" i="38"/>
  <c r="J13" i="6"/>
  <c r="O13" i="6" s="1"/>
  <c r="L13" i="6"/>
  <c r="J13" i="29"/>
  <c r="O13" i="29" s="1"/>
  <c r="L13" i="29"/>
  <c r="J17" i="65"/>
  <c r="L17" i="65"/>
  <c r="G46" i="73"/>
  <c r="J46" i="32"/>
  <c r="J13" i="66"/>
  <c r="O13" i="66" s="1"/>
  <c r="L13" i="66"/>
  <c r="G13" i="36"/>
  <c r="G13" i="75" s="1"/>
  <c r="AB13" i="36"/>
  <c r="AG13" i="36" s="1"/>
  <c r="AD13" i="36"/>
  <c r="J10" i="43"/>
  <c r="J10" i="26"/>
  <c r="J13" i="2"/>
  <c r="O13" i="2" s="1"/>
  <c r="L13" i="2"/>
  <c r="AB10" i="39" l="1"/>
  <c r="AG10" i="39" s="1"/>
  <c r="G10" i="39"/>
  <c r="AD10" i="39"/>
  <c r="J10" i="6"/>
  <c r="O10" i="6" s="1"/>
  <c r="L10" i="6"/>
  <c r="J10" i="23"/>
  <c r="O10" i="23" s="1"/>
  <c r="L10" i="23"/>
  <c r="J17" i="38"/>
  <c r="O17" i="38" s="1"/>
  <c r="L17" i="38"/>
  <c r="J17" i="35"/>
  <c r="O17" i="35" s="1"/>
  <c r="L17" i="35"/>
  <c r="J17" i="32"/>
  <c r="L17" i="32"/>
  <c r="J13" i="39"/>
  <c r="O13" i="39" s="1"/>
  <c r="L13" i="39"/>
  <c r="BA10" i="39"/>
  <c r="BF10" i="39" s="1"/>
  <c r="BC10" i="39"/>
  <c r="J10" i="66"/>
  <c r="O10" i="66" s="1"/>
  <c r="L10" i="66"/>
  <c r="AB10" i="36"/>
  <c r="AG10" i="36" s="1"/>
  <c r="G10" i="36"/>
  <c r="AD10" i="36"/>
  <c r="J13" i="36"/>
  <c r="O13" i="36" s="1"/>
  <c r="L13" i="36"/>
  <c r="O46" i="1"/>
  <c r="J10" i="29"/>
  <c r="O10" i="29" s="1"/>
  <c r="L10" i="29"/>
  <c r="AG14" i="71"/>
  <c r="O17" i="65"/>
  <c r="E14" i="31"/>
  <c r="O17" i="22"/>
  <c r="BA10" i="33"/>
  <c r="BF10" i="33" s="1"/>
  <c r="BC10" i="33"/>
  <c r="BA10" i="36"/>
  <c r="BF10" i="36" s="1"/>
  <c r="BC10" i="36"/>
  <c r="E39" i="72"/>
  <c r="T14" i="71"/>
  <c r="E14" i="71" s="1"/>
  <c r="O17" i="56"/>
  <c r="J10" i="57"/>
  <c r="O10" i="57" s="1"/>
  <c r="L10" i="57"/>
  <c r="J46" i="73"/>
  <c r="O46" i="73" s="1"/>
  <c r="L46" i="73"/>
  <c r="L17" i="73"/>
  <c r="J17" i="73"/>
  <c r="O17" i="73" s="1"/>
  <c r="G10" i="33"/>
  <c r="AB10" i="33"/>
  <c r="AG10" i="33" s="1"/>
  <c r="AD10" i="33"/>
  <c r="J13" i="75"/>
  <c r="O13" i="75" s="1"/>
  <c r="L13" i="75"/>
  <c r="J13" i="33"/>
  <c r="O13" i="33" s="1"/>
  <c r="L13" i="33"/>
  <c r="E14" i="11"/>
  <c r="O17" i="1"/>
  <c r="J10" i="9"/>
  <c r="O10" i="9" s="1"/>
  <c r="L10" i="9"/>
  <c r="E14" i="41" l="1"/>
  <c r="O17" i="32"/>
  <c r="J10" i="39"/>
  <c r="O10" i="39" s="1"/>
  <c r="L10" i="39"/>
  <c r="J10" i="33"/>
  <c r="O10" i="33" s="1"/>
  <c r="L10" i="33"/>
  <c r="E14" i="72"/>
  <c r="J10" i="2"/>
  <c r="O10" i="2" s="1"/>
  <c r="G10" i="75"/>
  <c r="L10" i="2"/>
  <c r="J10" i="36"/>
  <c r="O10" i="36" s="1"/>
  <c r="L10" i="36"/>
  <c r="J10" i="75" l="1"/>
  <c r="O10" i="75" s="1"/>
  <c r="L10" i="75"/>
  <c r="J12" i="63"/>
  <c r="J12" i="60"/>
  <c r="J55" i="66"/>
  <c r="AG47" i="71" s="1"/>
  <c r="J12" i="6"/>
  <c r="O12" i="6" s="1"/>
  <c r="L12" i="6"/>
  <c r="J55" i="46"/>
  <c r="J55" i="60"/>
  <c r="J12" i="43"/>
  <c r="J12" i="52"/>
  <c r="J12" i="49"/>
  <c r="J12" i="46"/>
  <c r="J12" i="26"/>
  <c r="J12" i="69"/>
  <c r="J55" i="52"/>
  <c r="AG47" i="54" s="1"/>
  <c r="J55" i="69"/>
  <c r="J55" i="26"/>
  <c r="G12" i="36" l="1"/>
  <c r="AB12" i="36"/>
  <c r="AG12" i="36" s="1"/>
  <c r="AD12" i="36"/>
  <c r="J55" i="57"/>
  <c r="T47" i="71" s="1"/>
  <c r="J12" i="29"/>
  <c r="O12" i="29" s="1"/>
  <c r="L12" i="29"/>
  <c r="J55" i="43"/>
  <c r="L12" i="23"/>
  <c r="J12" i="23"/>
  <c r="O12" i="23" s="1"/>
  <c r="J12" i="9"/>
  <c r="O12" i="9" s="1"/>
  <c r="L12" i="9"/>
  <c r="J55" i="9"/>
  <c r="O55" i="9" s="1"/>
  <c r="L55" i="9"/>
  <c r="J55" i="63"/>
  <c r="L12" i="66"/>
  <c r="J12" i="66"/>
  <c r="O12" i="66" s="1"/>
  <c r="BA55" i="33"/>
  <c r="AB55" i="39"/>
  <c r="AG55" i="39" s="1"/>
  <c r="G55" i="39"/>
  <c r="AD55" i="39"/>
  <c r="BA12" i="36"/>
  <c r="BF12" i="36" s="1"/>
  <c r="BC12" i="36"/>
  <c r="AB12" i="33"/>
  <c r="AG12" i="33" s="1"/>
  <c r="G12" i="33"/>
  <c r="AD12" i="33"/>
  <c r="J55" i="49"/>
  <c r="BA55" i="39"/>
  <c r="BF55" i="39" s="1"/>
  <c r="BC55" i="39"/>
  <c r="BA12" i="33"/>
  <c r="BF12" i="33" s="1"/>
  <c r="BC12" i="33"/>
  <c r="J55" i="6"/>
  <c r="O55" i="6" s="1"/>
  <c r="L55" i="6"/>
  <c r="J12" i="57"/>
  <c r="O12" i="57" s="1"/>
  <c r="L12" i="57"/>
  <c r="G12" i="39"/>
  <c r="AB12" i="39"/>
  <c r="AG12" i="39" s="1"/>
  <c r="AD12" i="39"/>
  <c r="J55" i="23"/>
  <c r="BA12" i="39"/>
  <c r="BF12" i="39" s="1"/>
  <c r="BC12" i="39"/>
  <c r="J55" i="29"/>
  <c r="BA55" i="36"/>
  <c r="BF55" i="36" s="1"/>
  <c r="BC55" i="36"/>
  <c r="J55" i="39" l="1"/>
  <c r="O55" i="39" s="1"/>
  <c r="L55" i="39"/>
  <c r="T47" i="54"/>
  <c r="E47" i="54" s="1"/>
  <c r="E47" i="31"/>
  <c r="G47" i="31" s="1"/>
  <c r="G55" i="36"/>
  <c r="AB55" i="36"/>
  <c r="E47" i="71"/>
  <c r="G47" i="71" s="1"/>
  <c r="V47" i="71"/>
  <c r="J12" i="39"/>
  <c r="O12" i="39" s="1"/>
  <c r="L12" i="39"/>
  <c r="AB55" i="33"/>
  <c r="G55" i="33"/>
  <c r="J55" i="33" s="1"/>
  <c r="J12" i="33"/>
  <c r="O12" i="33" s="1"/>
  <c r="L12" i="33"/>
  <c r="J12" i="2"/>
  <c r="O12" i="2" s="1"/>
  <c r="G12" i="75"/>
  <c r="L12" i="2"/>
  <c r="J12" i="36"/>
  <c r="O12" i="36" s="1"/>
  <c r="L12" i="36"/>
  <c r="M47" i="9"/>
  <c r="M47" i="6"/>
  <c r="N47" i="6"/>
  <c r="N47" i="9"/>
  <c r="M38" i="68"/>
  <c r="M38" i="59"/>
  <c r="M38" i="65"/>
  <c r="M38" i="62"/>
  <c r="N38" i="25"/>
  <c r="J12" i="75" l="1"/>
  <c r="O12" i="75" s="1"/>
  <c r="L12" i="75"/>
  <c r="J55" i="2"/>
  <c r="G55" i="75"/>
  <c r="L55" i="2"/>
  <c r="E47" i="41"/>
  <c r="G47" i="41" s="1"/>
  <c r="J55" i="36"/>
  <c r="O55" i="36" s="1"/>
  <c r="L55" i="36"/>
  <c r="N47" i="2"/>
  <c r="M47" i="2"/>
  <c r="BD38" i="38"/>
  <c r="B38" i="38"/>
  <c r="AD38" i="38"/>
  <c r="M38" i="25"/>
  <c r="M38" i="5"/>
  <c r="N38" i="65"/>
  <c r="BD38" i="35"/>
  <c r="M38" i="28"/>
  <c r="BE38" i="35"/>
  <c r="L38" i="68"/>
  <c r="N38" i="59"/>
  <c r="N38" i="5"/>
  <c r="L38" i="65"/>
  <c r="BC38" i="35"/>
  <c r="N38" i="8"/>
  <c r="N38" i="68"/>
  <c r="BD38" i="32"/>
  <c r="L38" i="28"/>
  <c r="L38" i="59"/>
  <c r="L38" i="25"/>
  <c r="BC38" i="38"/>
  <c r="L38" i="62"/>
  <c r="N38" i="62"/>
  <c r="BE38" i="38"/>
  <c r="BC38" i="32"/>
  <c r="AD38" i="35"/>
  <c r="B38" i="35"/>
  <c r="BE38" i="32"/>
  <c r="N38" i="28"/>
  <c r="M38" i="8"/>
  <c r="E38" i="65" l="1"/>
  <c r="O38" i="65" s="1"/>
  <c r="E38" i="25"/>
  <c r="O38" i="25" s="1"/>
  <c r="E38" i="59"/>
  <c r="O38" i="59" s="1"/>
  <c r="J55" i="75"/>
  <c r="O55" i="75" s="1"/>
  <c r="L55" i="75"/>
  <c r="O55" i="2"/>
  <c r="E47" i="11"/>
  <c r="W38" i="38"/>
  <c r="AG38" i="38" s="1"/>
  <c r="E38" i="62"/>
  <c r="O38" i="62" s="1"/>
  <c r="AV38" i="35"/>
  <c r="BF38" i="35" s="1"/>
  <c r="AV38" i="32"/>
  <c r="BF38" i="32" s="1"/>
  <c r="C38" i="35"/>
  <c r="M38" i="35" s="1"/>
  <c r="AE38" i="35"/>
  <c r="M38" i="22"/>
  <c r="L38" i="38"/>
  <c r="D38" i="38"/>
  <c r="N38" i="38" s="1"/>
  <c r="AF38" i="38"/>
  <c r="AV38" i="38"/>
  <c r="BF38" i="38" s="1"/>
  <c r="N38" i="22"/>
  <c r="AF38" i="35"/>
  <c r="D38" i="35"/>
  <c r="N38" i="35" s="1"/>
  <c r="AE38" i="38"/>
  <c r="C38" i="38"/>
  <c r="M38" i="38" s="1"/>
  <c r="E38" i="28"/>
  <c r="O38" i="28" s="1"/>
  <c r="E38" i="5"/>
  <c r="O38" i="5" s="1"/>
  <c r="L38" i="5"/>
  <c r="E38" i="68"/>
  <c r="O38" i="68" s="1"/>
  <c r="M38" i="56"/>
  <c r="L38" i="35"/>
  <c r="L38" i="8"/>
  <c r="E38" i="8"/>
  <c r="O38" i="8" s="1"/>
  <c r="W38" i="35"/>
  <c r="AG38" i="35" s="1"/>
  <c r="AD38" i="32"/>
  <c r="B38" i="32"/>
  <c r="N38" i="56"/>
  <c r="W38" i="32" l="1"/>
  <c r="AG38" i="32" s="1"/>
  <c r="E47" i="72"/>
  <c r="G47" i="11"/>
  <c r="E38" i="35"/>
  <c r="O38" i="35" s="1"/>
  <c r="E38" i="22"/>
  <c r="O38" i="22" s="1"/>
  <c r="L38" i="22"/>
  <c r="L38" i="32"/>
  <c r="D38" i="32"/>
  <c r="N38" i="32" s="1"/>
  <c r="AF38" i="32"/>
  <c r="AE38" i="32"/>
  <c r="C38" i="32"/>
  <c r="M38" i="32" s="1"/>
  <c r="E38" i="38"/>
  <c r="O38" i="38" s="1"/>
  <c r="M38" i="1"/>
  <c r="E38" i="56"/>
  <c r="O38" i="56" s="1"/>
  <c r="L38" i="56"/>
  <c r="G47" i="72" l="1"/>
  <c r="N38" i="1"/>
  <c r="E38" i="1"/>
  <c r="O38" i="1" s="1"/>
  <c r="L38" i="1"/>
  <c r="E38" i="32"/>
  <c r="O38" i="32" s="1"/>
  <c r="M47" i="69" l="1"/>
  <c r="M47" i="63"/>
  <c r="M47" i="66"/>
  <c r="N47" i="66"/>
  <c r="M47" i="57"/>
  <c r="N47" i="60" l="1"/>
  <c r="N47" i="63"/>
  <c r="N47" i="69"/>
  <c r="N47" i="57" l="1"/>
  <c r="M47" i="60"/>
  <c r="BD36" i="36" l="1"/>
  <c r="BD35" i="36" l="1"/>
  <c r="BD27" i="32"/>
  <c r="BD27" i="35"/>
  <c r="N26" i="51"/>
  <c r="N27" i="51"/>
  <c r="BE27" i="32"/>
  <c r="BE26" i="38"/>
  <c r="BE27" i="38"/>
  <c r="N26" i="25"/>
  <c r="C36" i="39"/>
  <c r="N27" i="25"/>
  <c r="AE36" i="36"/>
  <c r="C36" i="36"/>
  <c r="M36" i="36" s="1"/>
  <c r="BE27" i="35"/>
  <c r="M27" i="25" l="1"/>
  <c r="M27" i="68"/>
  <c r="N26" i="68"/>
  <c r="C36" i="33"/>
  <c r="M27" i="48"/>
  <c r="N27" i="62"/>
  <c r="M27" i="65"/>
  <c r="N27" i="68"/>
  <c r="N26" i="42"/>
  <c r="BE26" i="32"/>
  <c r="M27" i="62"/>
  <c r="BD26" i="32"/>
  <c r="M26" i="62"/>
  <c r="N27" i="42"/>
  <c r="N27" i="65"/>
  <c r="N27" i="5"/>
  <c r="M27" i="5"/>
  <c r="M27" i="28"/>
  <c r="N27" i="59"/>
  <c r="BE36" i="33"/>
  <c r="C35" i="36"/>
  <c r="BD27" i="38"/>
  <c r="N27" i="22"/>
  <c r="M26" i="45"/>
  <c r="M27" i="45"/>
  <c r="N26" i="28"/>
  <c r="N27" i="28"/>
  <c r="M26" i="65"/>
  <c r="M27" i="8"/>
  <c r="N26" i="5"/>
  <c r="M36" i="26"/>
  <c r="BD26" i="35"/>
  <c r="N27" i="48"/>
  <c r="N26" i="22"/>
  <c r="M26" i="51"/>
  <c r="M27" i="51"/>
  <c r="N27" i="8"/>
  <c r="N26" i="62"/>
  <c r="N26" i="8"/>
  <c r="BE26" i="35"/>
  <c r="BE36" i="36"/>
  <c r="AF27" i="35"/>
  <c r="D27" i="35"/>
  <c r="N27" i="35" s="1"/>
  <c r="AE27" i="38"/>
  <c r="C27" i="38" l="1"/>
  <c r="M27" i="38" s="1"/>
  <c r="M27" i="56"/>
  <c r="D36" i="36"/>
  <c r="N36" i="36" s="1"/>
  <c r="AF36" i="36"/>
  <c r="N26" i="48"/>
  <c r="C26" i="38"/>
  <c r="D36" i="33"/>
  <c r="M27" i="22"/>
  <c r="D26" i="35"/>
  <c r="N26" i="35" s="1"/>
  <c r="AF26" i="35"/>
  <c r="N26" i="65"/>
  <c r="M26" i="68"/>
  <c r="AF27" i="32"/>
  <c r="D27" i="32"/>
  <c r="N27" i="32" s="1"/>
  <c r="C27" i="32"/>
  <c r="M27" i="32" s="1"/>
  <c r="AE27" i="32"/>
  <c r="C35" i="39"/>
  <c r="BE36" i="39"/>
  <c r="M26" i="48"/>
  <c r="N27" i="56"/>
  <c r="BE35" i="33"/>
  <c r="N35" i="23" l="1"/>
  <c r="M26" i="42"/>
  <c r="M35" i="63"/>
  <c r="D36" i="39"/>
  <c r="N35" i="69"/>
  <c r="M27" i="42"/>
  <c r="N35" i="6"/>
  <c r="N26" i="56"/>
  <c r="M35" i="69"/>
  <c r="N54" i="27"/>
  <c r="N54" i="47"/>
  <c r="D26" i="32"/>
  <c r="C26" i="32"/>
  <c r="N54" i="30"/>
  <c r="D26" i="38"/>
  <c r="N26" i="38" s="1"/>
  <c r="AF26" i="38"/>
  <c r="M26" i="59"/>
  <c r="N35" i="63" l="1"/>
  <c r="N54" i="50"/>
  <c r="H27" i="38"/>
  <c r="AF27" i="38"/>
  <c r="D27" i="38"/>
  <c r="N27" i="38" s="1"/>
  <c r="I54" i="40"/>
  <c r="N54" i="40" s="1"/>
  <c r="AF54" i="40"/>
  <c r="M36" i="46"/>
  <c r="M35" i="46"/>
  <c r="BE35" i="39"/>
  <c r="N36" i="23"/>
  <c r="BE35" i="36"/>
  <c r="M27" i="59"/>
  <c r="N36" i="29"/>
  <c r="N35" i="29"/>
  <c r="C35" i="33"/>
  <c r="I54" i="37"/>
  <c r="D56" i="27" l="1"/>
  <c r="D57" i="27" s="1"/>
  <c r="C56" i="30"/>
  <c r="C57" i="30" s="1"/>
  <c r="D56" i="30"/>
  <c r="D57" i="30" s="1"/>
  <c r="D35" i="39"/>
  <c r="N36" i="43"/>
  <c r="AE27" i="35"/>
  <c r="C27" i="35"/>
  <c r="M27" i="35" s="1"/>
  <c r="BD54" i="40"/>
  <c r="M54" i="27"/>
  <c r="M54" i="7"/>
  <c r="M35" i="43"/>
  <c r="N35" i="26"/>
  <c r="N27" i="45"/>
  <c r="D35" i="36"/>
  <c r="N35" i="36" s="1"/>
  <c r="AF35" i="36"/>
  <c r="D27" i="73"/>
  <c r="N27" i="1"/>
  <c r="D35" i="33"/>
  <c r="M54" i="10"/>
  <c r="M54" i="30"/>
  <c r="L38" i="45"/>
  <c r="L38" i="51"/>
  <c r="I54" i="34"/>
  <c r="N54" i="34" s="1"/>
  <c r="AF54" i="34"/>
  <c r="M27" i="1"/>
  <c r="BD54" i="37"/>
  <c r="H27" i="32"/>
  <c r="D26" i="73"/>
  <c r="M36" i="43"/>
  <c r="H27" i="35"/>
  <c r="I27" i="35" l="1"/>
  <c r="C47" i="36"/>
  <c r="C27" i="73"/>
  <c r="M27" i="73" s="1"/>
  <c r="B56" i="30"/>
  <c r="B57" i="30" s="1"/>
  <c r="E55" i="30"/>
  <c r="E56" i="30" s="1"/>
  <c r="E57" i="30" s="1"/>
  <c r="C56" i="27"/>
  <c r="C57" i="27" s="1"/>
  <c r="C56" i="24"/>
  <c r="C57" i="24" s="1"/>
  <c r="B56" i="27"/>
  <c r="B57" i="27" s="1"/>
  <c r="E55" i="27"/>
  <c r="E56" i="27" s="1"/>
  <c r="E57" i="27" s="1"/>
  <c r="C35" i="75"/>
  <c r="I27" i="38"/>
  <c r="I54" i="76"/>
  <c r="N54" i="76" s="1"/>
  <c r="H27" i="73"/>
  <c r="D35" i="75"/>
  <c r="L38" i="48"/>
  <c r="C26" i="35"/>
  <c r="C26" i="73" s="1"/>
  <c r="M54" i="50"/>
  <c r="M54" i="24"/>
  <c r="AE54" i="40"/>
  <c r="H54" i="40"/>
  <c r="M54" i="40" s="1"/>
  <c r="I27" i="32"/>
  <c r="AE54" i="37"/>
  <c r="H54" i="37"/>
  <c r="M54" i="37" s="1"/>
  <c r="N36" i="26"/>
  <c r="D36" i="75"/>
  <c r="C36" i="75"/>
  <c r="C47" i="39"/>
  <c r="C55" i="76" l="1"/>
  <c r="C56" i="76" s="1"/>
  <c r="C57" i="76" s="1"/>
  <c r="B55" i="76"/>
  <c r="B56" i="76" s="1"/>
  <c r="B57" i="76" s="1"/>
  <c r="B56" i="24"/>
  <c r="B57" i="24" s="1"/>
  <c r="E55" i="24"/>
  <c r="D56" i="24"/>
  <c r="D57" i="24" s="1"/>
  <c r="D55" i="76"/>
  <c r="D56" i="76" s="1"/>
  <c r="D57" i="76" s="1"/>
  <c r="E38" i="51"/>
  <c r="C47" i="33"/>
  <c r="N26" i="45"/>
  <c r="N26" i="59"/>
  <c r="M38" i="45"/>
  <c r="E38" i="45"/>
  <c r="BE47" i="33"/>
  <c r="I27" i="73"/>
  <c r="N27" i="73" s="1"/>
  <c r="M47" i="26"/>
  <c r="BE47" i="36"/>
  <c r="H54" i="34"/>
  <c r="M54" i="34" s="1"/>
  <c r="AE54" i="34"/>
  <c r="I26" i="35" l="1"/>
  <c r="E55" i="76"/>
  <c r="E56" i="76" s="1"/>
  <c r="E57" i="76" s="1"/>
  <c r="I26" i="38"/>
  <c r="E56" i="24"/>
  <c r="E57" i="24" s="1"/>
  <c r="I48" i="31"/>
  <c r="D47" i="33"/>
  <c r="I59" i="39"/>
  <c r="H54" i="76"/>
  <c r="M54" i="76" s="1"/>
  <c r="AF47" i="36"/>
  <c r="D47" i="36"/>
  <c r="N47" i="36" s="1"/>
  <c r="J59" i="66"/>
  <c r="BD26" i="38"/>
  <c r="M26" i="5"/>
  <c r="M26" i="25"/>
  <c r="M26" i="8"/>
  <c r="M26" i="28"/>
  <c r="J59" i="26"/>
  <c r="BA59" i="36"/>
  <c r="J59" i="60"/>
  <c r="J59" i="69"/>
  <c r="N59" i="49"/>
  <c r="J59" i="46"/>
  <c r="L38" i="42"/>
  <c r="B38" i="73"/>
  <c r="J59" i="63"/>
  <c r="M47" i="46"/>
  <c r="BA59" i="39"/>
  <c r="J59" i="52"/>
  <c r="I59" i="36"/>
  <c r="E38" i="48"/>
  <c r="N47" i="29"/>
  <c r="J59" i="6"/>
  <c r="L48" i="31" l="1"/>
  <c r="L49" i="31" s="1"/>
  <c r="I49" i="31"/>
  <c r="I55" i="31" s="1"/>
  <c r="L55" i="31" s="1"/>
  <c r="J59" i="23"/>
  <c r="J59" i="43"/>
  <c r="AE59" i="36"/>
  <c r="H59" i="36"/>
  <c r="AB59" i="36"/>
  <c r="AG59" i="36" s="1"/>
  <c r="H59" i="39"/>
  <c r="J59" i="39" s="1"/>
  <c r="AB59" i="39"/>
  <c r="J59" i="57"/>
  <c r="N47" i="23"/>
  <c r="N38" i="42"/>
  <c r="D38" i="73"/>
  <c r="M26" i="22"/>
  <c r="M26" i="56"/>
  <c r="C38" i="73"/>
  <c r="I26" i="32"/>
  <c r="N26" i="32" s="1"/>
  <c r="AF26" i="32"/>
  <c r="L38" i="73"/>
  <c r="M59" i="29"/>
  <c r="J59" i="29"/>
  <c r="O59" i="29" s="1"/>
  <c r="I59" i="33"/>
  <c r="N59" i="33" s="1"/>
  <c r="AF59" i="33"/>
  <c r="BD59" i="33"/>
  <c r="BA59" i="33"/>
  <c r="BF59" i="33" s="1"/>
  <c r="N47" i="43"/>
  <c r="H26" i="35"/>
  <c r="M26" i="35" s="1"/>
  <c r="AE26" i="35"/>
  <c r="H26" i="38"/>
  <c r="M26" i="38" s="1"/>
  <c r="AE26" i="38"/>
  <c r="E38" i="42"/>
  <c r="M59" i="9"/>
  <c r="J59" i="9"/>
  <c r="O59" i="9" s="1"/>
  <c r="I59" i="75" l="1"/>
  <c r="N59" i="75" s="1"/>
  <c r="M59" i="2"/>
  <c r="J59" i="2"/>
  <c r="I26" i="73"/>
  <c r="N26" i="73" s="1"/>
  <c r="N26" i="1"/>
  <c r="N36" i="46"/>
  <c r="N36" i="52"/>
  <c r="H59" i="33"/>
  <c r="AB59" i="33"/>
  <c r="AG59" i="33" s="1"/>
  <c r="M59" i="36"/>
  <c r="J59" i="36"/>
  <c r="O59" i="36" s="1"/>
  <c r="M59" i="49"/>
  <c r="J59" i="49"/>
  <c r="O59" i="49" s="1"/>
  <c r="C47" i="75"/>
  <c r="E38" i="73"/>
  <c r="BE47" i="39"/>
  <c r="D47" i="39"/>
  <c r="H26" i="32"/>
  <c r="M26" i="32" s="1"/>
  <c r="AE26" i="32"/>
  <c r="H26" i="73" l="1"/>
  <c r="M26" i="73" s="1"/>
  <c r="M26" i="1"/>
  <c r="BD36" i="33"/>
  <c r="M36" i="29"/>
  <c r="M36" i="52"/>
  <c r="BD36" i="39"/>
  <c r="I36" i="36"/>
  <c r="N35" i="46"/>
  <c r="I35" i="36"/>
  <c r="N36" i="49"/>
  <c r="N47" i="26"/>
  <c r="D47" i="75"/>
  <c r="M59" i="33"/>
  <c r="J59" i="33"/>
  <c r="O59" i="2"/>
  <c r="N35" i="60"/>
  <c r="AF36" i="39"/>
  <c r="I36" i="39"/>
  <c r="N36" i="39" s="1"/>
  <c r="N35" i="9"/>
  <c r="H59" i="75"/>
  <c r="N35" i="52"/>
  <c r="N35" i="66"/>
  <c r="H36" i="36" l="1"/>
  <c r="N60" i="57"/>
  <c r="D61" i="57"/>
  <c r="D61" i="6"/>
  <c r="N60" i="6"/>
  <c r="B57" i="63"/>
  <c r="L56" i="63"/>
  <c r="E56" i="63"/>
  <c r="N60" i="69"/>
  <c r="D61" i="69"/>
  <c r="W56" i="36"/>
  <c r="W57" i="36" s="1"/>
  <c r="B56" i="36"/>
  <c r="T57" i="36"/>
  <c r="T62" i="36" s="1"/>
  <c r="AV60" i="36"/>
  <c r="AV61" i="36" s="1"/>
  <c r="AT61" i="36"/>
  <c r="AT62" i="36" s="1"/>
  <c r="AV56" i="39"/>
  <c r="AV57" i="39" s="1"/>
  <c r="AS57" i="39"/>
  <c r="AS62" i="39" s="1"/>
  <c r="C61" i="9"/>
  <c r="C62" i="9" s="1"/>
  <c r="E60" i="9"/>
  <c r="E61" i="9" s="1"/>
  <c r="C61" i="6"/>
  <c r="C62" i="6" s="1"/>
  <c r="E60" i="6"/>
  <c r="E61" i="6" s="1"/>
  <c r="W60" i="39"/>
  <c r="W61" i="39" s="1"/>
  <c r="C60" i="39"/>
  <c r="U61" i="39"/>
  <c r="U62" i="39" s="1"/>
  <c r="D60" i="33"/>
  <c r="AF60" i="33"/>
  <c r="V61" i="33"/>
  <c r="V62" i="33" s="1"/>
  <c r="B57" i="69"/>
  <c r="E56" i="69"/>
  <c r="L56" i="69"/>
  <c r="N60" i="49"/>
  <c r="D61" i="49"/>
  <c r="D62" i="49" s="1"/>
  <c r="B57" i="66"/>
  <c r="E56" i="66"/>
  <c r="L56" i="66"/>
  <c r="AV56" i="33"/>
  <c r="AV57" i="33" s="1"/>
  <c r="AS57" i="33"/>
  <c r="AS62" i="33" s="1"/>
  <c r="V61" i="36"/>
  <c r="D60" i="36"/>
  <c r="AF60" i="36"/>
  <c r="AV56" i="36"/>
  <c r="AV57" i="36" s="1"/>
  <c r="AV62" i="36" s="1"/>
  <c r="AS57" i="36"/>
  <c r="AS62" i="36" s="1"/>
  <c r="AT61" i="33"/>
  <c r="AT62" i="33" s="1"/>
  <c r="AV60" i="33"/>
  <c r="AV61" i="33" s="1"/>
  <c r="D61" i="52"/>
  <c r="N60" i="52"/>
  <c r="AU61" i="39"/>
  <c r="BE60" i="39"/>
  <c r="B57" i="52"/>
  <c r="L56" i="52"/>
  <c r="E56" i="52"/>
  <c r="C61" i="63"/>
  <c r="E60" i="63"/>
  <c r="M60" i="63"/>
  <c r="D61" i="46"/>
  <c r="N60" i="46"/>
  <c r="D60" i="39"/>
  <c r="AF60" i="39"/>
  <c r="V61" i="39"/>
  <c r="L56" i="46"/>
  <c r="E56" i="46"/>
  <c r="B57" i="46"/>
  <c r="E60" i="60"/>
  <c r="M60" i="60"/>
  <c r="C61" i="60"/>
  <c r="W60" i="36"/>
  <c r="W61" i="36" s="1"/>
  <c r="C60" i="36"/>
  <c r="U61" i="36"/>
  <c r="U62" i="36" s="1"/>
  <c r="D61" i="60"/>
  <c r="N60" i="60"/>
  <c r="B57" i="60"/>
  <c r="E56" i="60"/>
  <c r="L56" i="60"/>
  <c r="E60" i="69"/>
  <c r="M60" i="69"/>
  <c r="C61" i="69"/>
  <c r="BE60" i="36"/>
  <c r="AU61" i="36"/>
  <c r="E56" i="9"/>
  <c r="E57" i="9" s="1"/>
  <c r="B57" i="9"/>
  <c r="B62" i="9" s="1"/>
  <c r="E60" i="52"/>
  <c r="M60" i="52"/>
  <c r="C61" i="52"/>
  <c r="D61" i="66"/>
  <c r="N60" i="66"/>
  <c r="B57" i="49"/>
  <c r="L56" i="49"/>
  <c r="E56" i="49"/>
  <c r="AV60" i="39"/>
  <c r="AV61" i="39" s="1"/>
  <c r="AT61" i="39"/>
  <c r="AT62" i="39" s="1"/>
  <c r="N60" i="63"/>
  <c r="D61" i="63"/>
  <c r="D61" i="43"/>
  <c r="N60" i="43"/>
  <c r="B56" i="39"/>
  <c r="W56" i="39"/>
  <c r="W57" i="39" s="1"/>
  <c r="W62" i="39" s="1"/>
  <c r="T57" i="39"/>
  <c r="T62" i="39" s="1"/>
  <c r="E60" i="66"/>
  <c r="C61" i="66"/>
  <c r="M60" i="66"/>
  <c r="D61" i="9"/>
  <c r="N60" i="9"/>
  <c r="E56" i="6"/>
  <c r="E57" i="6" s="1"/>
  <c r="B57" i="6"/>
  <c r="B62" i="6" s="1"/>
  <c r="C61" i="49"/>
  <c r="C62" i="49" s="1"/>
  <c r="E60" i="49"/>
  <c r="M60" i="49"/>
  <c r="C61" i="46"/>
  <c r="M60" i="46"/>
  <c r="E60" i="46"/>
  <c r="BE60" i="33"/>
  <c r="AU61" i="33"/>
  <c r="M35" i="66"/>
  <c r="AF35" i="39"/>
  <c r="I35" i="39"/>
  <c r="N35" i="39" s="1"/>
  <c r="N35" i="43"/>
  <c r="BD35" i="33"/>
  <c r="M35" i="60"/>
  <c r="BD35" i="39"/>
  <c r="O59" i="33"/>
  <c r="M35" i="29"/>
  <c r="I36" i="33"/>
  <c r="N36" i="33" s="1"/>
  <c r="AF36" i="33"/>
  <c r="M36" i="49"/>
  <c r="N35" i="49"/>
  <c r="H36" i="39"/>
  <c r="M36" i="39" s="1"/>
  <c r="AE36" i="39"/>
  <c r="M35" i="26"/>
  <c r="M35" i="9"/>
  <c r="M36" i="23"/>
  <c r="M59" i="75"/>
  <c r="J59" i="75"/>
  <c r="O59" i="75" s="1"/>
  <c r="N35" i="57"/>
  <c r="M35" i="52"/>
  <c r="M35" i="6"/>
  <c r="E62" i="6" l="1"/>
  <c r="E62" i="9"/>
  <c r="E61" i="46"/>
  <c r="O61" i="46" s="1"/>
  <c r="O60" i="46"/>
  <c r="E60" i="36"/>
  <c r="E61" i="36" s="1"/>
  <c r="C61" i="36"/>
  <c r="C62" i="36" s="1"/>
  <c r="C60" i="33"/>
  <c r="C60" i="75" s="1"/>
  <c r="W60" i="33"/>
  <c r="W61" i="33" s="1"/>
  <c r="U61" i="33"/>
  <c r="U62" i="33" s="1"/>
  <c r="E56" i="36"/>
  <c r="E57" i="36" s="1"/>
  <c r="B57" i="36"/>
  <c r="B62" i="36" s="1"/>
  <c r="O56" i="63"/>
  <c r="E57" i="63"/>
  <c r="E56" i="39"/>
  <c r="E57" i="39" s="1"/>
  <c r="B57" i="39"/>
  <c r="B62" i="39" s="1"/>
  <c r="AF61" i="39"/>
  <c r="V62" i="39"/>
  <c r="AF62" i="39" s="1"/>
  <c r="E60" i="2"/>
  <c r="C61" i="2"/>
  <c r="C62" i="2" s="1"/>
  <c r="N60" i="36"/>
  <c r="D61" i="36"/>
  <c r="O56" i="69"/>
  <c r="E57" i="69"/>
  <c r="C61" i="39"/>
  <c r="C62" i="39" s="1"/>
  <c r="E60" i="39"/>
  <c r="E61" i="39" s="1"/>
  <c r="W62" i="36"/>
  <c r="M61" i="46"/>
  <c r="C62" i="46"/>
  <c r="M62" i="46" s="1"/>
  <c r="O56" i="60"/>
  <c r="E57" i="60"/>
  <c r="C62" i="60"/>
  <c r="M62" i="60" s="1"/>
  <c r="M61" i="60"/>
  <c r="AF61" i="36"/>
  <c r="V62" i="36"/>
  <c r="AF62" i="36" s="1"/>
  <c r="L57" i="69"/>
  <c r="B62" i="69"/>
  <c r="L62" i="69" s="1"/>
  <c r="AV62" i="39"/>
  <c r="B62" i="63"/>
  <c r="L62" i="63" s="1"/>
  <c r="L57" i="63"/>
  <c r="E61" i="49"/>
  <c r="O60" i="49"/>
  <c r="N61" i="9"/>
  <c r="D62" i="9"/>
  <c r="N62" i="9" s="1"/>
  <c r="O56" i="49"/>
  <c r="E57" i="49"/>
  <c r="D62" i="66"/>
  <c r="N62" i="66" s="1"/>
  <c r="N61" i="66"/>
  <c r="B57" i="57"/>
  <c r="L56" i="57"/>
  <c r="E56" i="57"/>
  <c r="B62" i="60"/>
  <c r="L62" i="60" s="1"/>
  <c r="L57" i="60"/>
  <c r="E56" i="2"/>
  <c r="B57" i="2"/>
  <c r="B62" i="2" s="1"/>
  <c r="N60" i="39"/>
  <c r="D61" i="39"/>
  <c r="O60" i="63"/>
  <c r="E61" i="63"/>
  <c r="O61" i="63" s="1"/>
  <c r="AV62" i="33"/>
  <c r="C62" i="52"/>
  <c r="M62" i="52" s="1"/>
  <c r="M61" i="52"/>
  <c r="E61" i="60"/>
  <c r="O61" i="60" s="1"/>
  <c r="O60" i="60"/>
  <c r="C62" i="63"/>
  <c r="M62" i="63" s="1"/>
  <c r="M61" i="63"/>
  <c r="E60" i="57"/>
  <c r="M60" i="57"/>
  <c r="C61" i="57"/>
  <c r="D61" i="2"/>
  <c r="D60" i="75"/>
  <c r="N60" i="2"/>
  <c r="M61" i="66"/>
  <c r="C62" i="66"/>
  <c r="M62" i="66" s="1"/>
  <c r="B62" i="49"/>
  <c r="L62" i="49" s="1"/>
  <c r="L57" i="49"/>
  <c r="M61" i="69"/>
  <c r="C62" i="69"/>
  <c r="M62" i="69" s="1"/>
  <c r="B62" i="46"/>
  <c r="L62" i="46" s="1"/>
  <c r="L57" i="46"/>
  <c r="O56" i="52"/>
  <c r="AH48" i="54"/>
  <c r="E57" i="52"/>
  <c r="BE61" i="39"/>
  <c r="AU62" i="39"/>
  <c r="BE62" i="39" s="1"/>
  <c r="E60" i="43"/>
  <c r="M60" i="43"/>
  <c r="C61" i="43"/>
  <c r="D62" i="6"/>
  <c r="N62" i="6" s="1"/>
  <c r="N61" i="6"/>
  <c r="AU62" i="33"/>
  <c r="BE62" i="33" s="1"/>
  <c r="BE61" i="33"/>
  <c r="O60" i="66"/>
  <c r="AK48" i="71"/>
  <c r="E61" i="66"/>
  <c r="O61" i="66" s="1"/>
  <c r="D62" i="43"/>
  <c r="N62" i="43" s="1"/>
  <c r="N61" i="43"/>
  <c r="AK48" i="54"/>
  <c r="O60" i="52"/>
  <c r="E61" i="52"/>
  <c r="O61" i="52" s="1"/>
  <c r="O56" i="46"/>
  <c r="E57" i="46"/>
  <c r="D62" i="46"/>
  <c r="N62" i="46" s="1"/>
  <c r="N61" i="46"/>
  <c r="O56" i="66"/>
  <c r="AH48" i="71"/>
  <c r="E57" i="66"/>
  <c r="N61" i="69"/>
  <c r="D62" i="69"/>
  <c r="N62" i="69" s="1"/>
  <c r="D62" i="57"/>
  <c r="N62" i="57" s="1"/>
  <c r="N61" i="57"/>
  <c r="W56" i="33"/>
  <c r="W57" i="33" s="1"/>
  <c r="W62" i="33" s="1"/>
  <c r="B56" i="33"/>
  <c r="B56" i="75" s="1"/>
  <c r="T57" i="33"/>
  <c r="T62" i="33" s="1"/>
  <c r="B57" i="43"/>
  <c r="L56" i="43"/>
  <c r="E56" i="43"/>
  <c r="N61" i="63"/>
  <c r="D62" i="63"/>
  <c r="N62" i="63" s="1"/>
  <c r="AU62" i="36"/>
  <c r="BE62" i="36" s="1"/>
  <c r="BE61" i="36"/>
  <c r="O60" i="69"/>
  <c r="E61" i="69"/>
  <c r="O61" i="69" s="1"/>
  <c r="N61" i="60"/>
  <c r="D62" i="60"/>
  <c r="N62" i="60" s="1"/>
  <c r="B62" i="52"/>
  <c r="L62" i="52" s="1"/>
  <c r="L57" i="52"/>
  <c r="N61" i="52"/>
  <c r="D62" i="52"/>
  <c r="N62" i="52" s="1"/>
  <c r="B62" i="66"/>
  <c r="L62" i="66" s="1"/>
  <c r="L57" i="66"/>
  <c r="N60" i="33"/>
  <c r="D61" i="33"/>
  <c r="D62" i="33" s="1"/>
  <c r="I36" i="75"/>
  <c r="N36" i="75" s="1"/>
  <c r="I35" i="33"/>
  <c r="N35" i="33" s="1"/>
  <c r="AF35" i="33"/>
  <c r="M35" i="57"/>
  <c r="H35" i="36"/>
  <c r="M35" i="36" s="1"/>
  <c r="AE35" i="36"/>
  <c r="N35" i="2"/>
  <c r="M35" i="23"/>
  <c r="H35" i="39"/>
  <c r="M35" i="39" s="1"/>
  <c r="AE35" i="39"/>
  <c r="M35" i="49"/>
  <c r="H36" i="33"/>
  <c r="M36" i="33" s="1"/>
  <c r="AE36" i="33"/>
  <c r="I35" i="75" l="1"/>
  <c r="N35" i="75" s="1"/>
  <c r="E56" i="75"/>
  <c r="E57" i="75" s="1"/>
  <c r="B57" i="75"/>
  <c r="B62" i="75" s="1"/>
  <c r="E57" i="43"/>
  <c r="U48" i="54"/>
  <c r="O56" i="43"/>
  <c r="O60" i="43"/>
  <c r="X48" i="54"/>
  <c r="E61" i="43"/>
  <c r="O61" i="43" s="1"/>
  <c r="D61" i="75"/>
  <c r="D62" i="75" s="1"/>
  <c r="N60" i="75"/>
  <c r="B62" i="57"/>
  <c r="L62" i="57" s="1"/>
  <c r="L57" i="57"/>
  <c r="N61" i="2"/>
  <c r="D62" i="2"/>
  <c r="N62" i="2" s="1"/>
  <c r="O60" i="57"/>
  <c r="X48" i="71"/>
  <c r="E61" i="57"/>
  <c r="O61" i="57" s="1"/>
  <c r="E60" i="33"/>
  <c r="C61" i="33"/>
  <c r="C62" i="33" s="1"/>
  <c r="L57" i="43"/>
  <c r="B62" i="43"/>
  <c r="L62" i="43" s="1"/>
  <c r="E62" i="66"/>
  <c r="O62" i="66" s="1"/>
  <c r="O57" i="66"/>
  <c r="E62" i="39"/>
  <c r="AH49" i="71"/>
  <c r="AI48" i="71"/>
  <c r="AN48" i="71"/>
  <c r="AL48" i="54"/>
  <c r="AK49" i="54"/>
  <c r="O57" i="52"/>
  <c r="E62" i="52"/>
  <c r="O62" i="52" s="1"/>
  <c r="F48" i="11"/>
  <c r="E57" i="2"/>
  <c r="E62" i="49"/>
  <c r="O57" i="49"/>
  <c r="O57" i="60"/>
  <c r="E62" i="60"/>
  <c r="O62" i="60" s="1"/>
  <c r="E60" i="75"/>
  <c r="E61" i="75" s="1"/>
  <c r="C61" i="75"/>
  <c r="C62" i="75" s="1"/>
  <c r="E62" i="63"/>
  <c r="O62" i="63" s="1"/>
  <c r="O57" i="63"/>
  <c r="E56" i="33"/>
  <c r="B57" i="33"/>
  <c r="B62" i="33" s="1"/>
  <c r="AN48" i="54"/>
  <c r="AI48" i="54"/>
  <c r="AH49" i="54"/>
  <c r="I48" i="11"/>
  <c r="E61" i="2"/>
  <c r="O57" i="69"/>
  <c r="E62" i="69"/>
  <c r="O62" i="69" s="1"/>
  <c r="M61" i="43"/>
  <c r="C62" i="43"/>
  <c r="M62" i="43" s="1"/>
  <c r="E57" i="57"/>
  <c r="O56" i="57"/>
  <c r="U48" i="71"/>
  <c r="E62" i="36"/>
  <c r="O57" i="46"/>
  <c r="E62" i="46"/>
  <c r="O62" i="46" s="1"/>
  <c r="AK49" i="71"/>
  <c r="AL48" i="71"/>
  <c r="M61" i="57"/>
  <c r="C62" i="57"/>
  <c r="M62" i="57" s="1"/>
  <c r="N61" i="39"/>
  <c r="D62" i="39"/>
  <c r="N62" i="39" s="1"/>
  <c r="N61" i="36"/>
  <c r="D62" i="36"/>
  <c r="N62" i="36" s="1"/>
  <c r="H35" i="33"/>
  <c r="M35" i="33" s="1"/>
  <c r="AE35" i="33"/>
  <c r="M35" i="2"/>
  <c r="H36" i="75"/>
  <c r="M36" i="75" s="1"/>
  <c r="H35" i="75" l="1"/>
  <c r="M35" i="75" s="1"/>
  <c r="AK55" i="71"/>
  <c r="AL55" i="71" s="1"/>
  <c r="AL49" i="71"/>
  <c r="E62" i="2"/>
  <c r="L48" i="11"/>
  <c r="L49" i="11" s="1"/>
  <c r="F49" i="11"/>
  <c r="F55" i="11" s="1"/>
  <c r="AO48" i="71"/>
  <c r="AN49" i="71"/>
  <c r="AO49" i="71" s="1"/>
  <c r="I48" i="54"/>
  <c r="I49" i="54" s="1"/>
  <c r="I55" i="54" s="1"/>
  <c r="X49" i="54"/>
  <c r="X55" i="54" s="1"/>
  <c r="I49" i="11"/>
  <c r="I55" i="11" s="1"/>
  <c r="I48" i="41"/>
  <c r="I49" i="41" s="1"/>
  <c r="I55" i="41" s="1"/>
  <c r="E61" i="33"/>
  <c r="AH55" i="54"/>
  <c r="AI49" i="54"/>
  <c r="AI49" i="71"/>
  <c r="AH55" i="71"/>
  <c r="U49" i="71"/>
  <c r="U55" i="71" s="1"/>
  <c r="F48" i="71"/>
  <c r="V48" i="71"/>
  <c r="AA48" i="71"/>
  <c r="Y48" i="71"/>
  <c r="I48" i="71"/>
  <c r="X49" i="71"/>
  <c r="U49" i="54"/>
  <c r="V48" i="54"/>
  <c r="F48" i="54"/>
  <c r="AA48" i="54"/>
  <c r="AA49" i="54" s="1"/>
  <c r="AO48" i="54"/>
  <c r="AN49" i="54"/>
  <c r="AO49" i="54" s="1"/>
  <c r="O57" i="43"/>
  <c r="E62" i="43"/>
  <c r="O62" i="43" s="1"/>
  <c r="O57" i="57"/>
  <c r="E62" i="57"/>
  <c r="O62" i="57" s="1"/>
  <c r="F48" i="41"/>
  <c r="E57" i="33"/>
  <c r="E62" i="33" s="1"/>
  <c r="AL49" i="54"/>
  <c r="AK55" i="54"/>
  <c r="AL55" i="54" s="1"/>
  <c r="E62" i="75"/>
  <c r="L55" i="11" l="1"/>
  <c r="L48" i="41"/>
  <c r="L49" i="41" s="1"/>
  <c r="F49" i="41"/>
  <c r="F55" i="41" s="1"/>
  <c r="L55" i="41" s="1"/>
  <c r="AB48" i="71"/>
  <c r="AA49" i="71"/>
  <c r="AI55" i="54"/>
  <c r="AN55" i="54"/>
  <c r="AO55" i="54" s="1"/>
  <c r="F49" i="54"/>
  <c r="G48" i="54"/>
  <c r="L48" i="54"/>
  <c r="L49" i="54" s="1"/>
  <c r="F49" i="71"/>
  <c r="F55" i="71" s="1"/>
  <c r="L48" i="71"/>
  <c r="G48" i="71"/>
  <c r="F48" i="72"/>
  <c r="U55" i="54"/>
  <c r="V49" i="54"/>
  <c r="I48" i="72"/>
  <c r="Y49" i="71"/>
  <c r="X55" i="71"/>
  <c r="Y55" i="71" s="1"/>
  <c r="J48" i="71"/>
  <c r="I49" i="71"/>
  <c r="AI55" i="71"/>
  <c r="AN55" i="71"/>
  <c r="AO55" i="71" s="1"/>
  <c r="G57" i="9"/>
  <c r="L57" i="9" s="1"/>
  <c r="J56" i="9"/>
  <c r="L56" i="9"/>
  <c r="J51" i="70"/>
  <c r="J52" i="70" s="1"/>
  <c r="G52" i="70"/>
  <c r="J47" i="42"/>
  <c r="G48" i="42"/>
  <c r="Y57" i="36"/>
  <c r="AD57" i="36" s="1"/>
  <c r="AB56" i="36"/>
  <c r="G56" i="36"/>
  <c r="AD56" i="36"/>
  <c r="BA47" i="35"/>
  <c r="BA48" i="35" s="1"/>
  <c r="BF48" i="35" s="1"/>
  <c r="AX48" i="35"/>
  <c r="BC48" i="35" s="1"/>
  <c r="G47" i="32"/>
  <c r="AB47" i="32"/>
  <c r="AD47" i="32"/>
  <c r="Y48" i="32"/>
  <c r="AD48" i="32" s="1"/>
  <c r="J51" i="24"/>
  <c r="J52" i="24" s="1"/>
  <c r="G52" i="24"/>
  <c r="J47" i="59"/>
  <c r="J48" i="59" s="1"/>
  <c r="G48" i="59"/>
  <c r="J56" i="49"/>
  <c r="J57" i="49" s="1"/>
  <c r="G57" i="49"/>
  <c r="J51" i="47"/>
  <c r="J52" i="47" s="1"/>
  <c r="G52" i="47"/>
  <c r="Y57" i="39"/>
  <c r="AD57" i="39" s="1"/>
  <c r="AB56" i="39"/>
  <c r="G56" i="39"/>
  <c r="AD56" i="39"/>
  <c r="J51" i="61"/>
  <c r="J52" i="61" s="1"/>
  <c r="G52" i="61"/>
  <c r="AB47" i="35"/>
  <c r="AD47" i="35"/>
  <c r="G47" i="35"/>
  <c r="Y48" i="35"/>
  <c r="AD48" i="35" s="1"/>
  <c r="J56" i="57"/>
  <c r="J57" i="57" s="1"/>
  <c r="G57" i="57"/>
  <c r="J56" i="66"/>
  <c r="J57" i="66" s="1"/>
  <c r="G57" i="66"/>
  <c r="AX57" i="33"/>
  <c r="BC57" i="33" s="1"/>
  <c r="BA56" i="33"/>
  <c r="BC56" i="33"/>
  <c r="J51" i="30"/>
  <c r="J52" i="30" s="1"/>
  <c r="O52" i="30" s="1"/>
  <c r="G52" i="30"/>
  <c r="L52" i="30" s="1"/>
  <c r="AX48" i="38"/>
  <c r="BC48" i="38" s="1"/>
  <c r="BA47" i="38"/>
  <c r="BC47" i="38"/>
  <c r="L47" i="5"/>
  <c r="G48" i="5"/>
  <c r="L48" i="5" s="1"/>
  <c r="J47" i="5"/>
  <c r="J51" i="67"/>
  <c r="J52" i="67" s="1"/>
  <c r="G52" i="67"/>
  <c r="J51" i="50"/>
  <c r="J52" i="50" s="1"/>
  <c r="G52" i="50"/>
  <c r="J51" i="58"/>
  <c r="J52" i="58" s="1"/>
  <c r="G52" i="58"/>
  <c r="J56" i="52"/>
  <c r="J57" i="52" s="1"/>
  <c r="G57" i="52"/>
  <c r="J56" i="63"/>
  <c r="J57" i="63" s="1"/>
  <c r="G57" i="63"/>
  <c r="J56" i="43"/>
  <c r="J57" i="43" s="1"/>
  <c r="G57" i="43"/>
  <c r="Y52" i="40"/>
  <c r="AD52" i="40" s="1"/>
  <c r="G51" i="40"/>
  <c r="AB51" i="40"/>
  <c r="AD51" i="40"/>
  <c r="J51" i="64"/>
  <c r="J52" i="64" s="1"/>
  <c r="O52" i="64" s="1"/>
  <c r="G52" i="64"/>
  <c r="L52" i="64" s="1"/>
  <c r="J47" i="51"/>
  <c r="G48" i="51"/>
  <c r="J56" i="60"/>
  <c r="J57" i="60" s="1"/>
  <c r="G57" i="60"/>
  <c r="G57" i="6"/>
  <c r="L57" i="6" s="1"/>
  <c r="J56" i="6"/>
  <c r="L56" i="6"/>
  <c r="J47" i="22"/>
  <c r="G48" i="22"/>
  <c r="G48" i="8"/>
  <c r="L48" i="8" s="1"/>
  <c r="J47" i="8"/>
  <c r="L47" i="8"/>
  <c r="J51" i="7"/>
  <c r="J52" i="7" s="1"/>
  <c r="O52" i="7" s="1"/>
  <c r="G52" i="7"/>
  <c r="L52" i="7" s="1"/>
  <c r="J51" i="27"/>
  <c r="J52" i="27" s="1"/>
  <c r="O52" i="27" s="1"/>
  <c r="G52" i="27"/>
  <c r="L52" i="27" s="1"/>
  <c r="J56" i="26"/>
  <c r="J57" i="26" s="1"/>
  <c r="G57" i="26"/>
  <c r="J51" i="53"/>
  <c r="J52" i="53" s="1"/>
  <c r="G52" i="53"/>
  <c r="J47" i="28"/>
  <c r="J48" i="28" s="1"/>
  <c r="O48" i="28" s="1"/>
  <c r="G48" i="28"/>
  <c r="L48" i="28" s="1"/>
  <c r="BA51" i="40"/>
  <c r="BC51" i="40"/>
  <c r="AX52" i="40"/>
  <c r="BC52" i="40" s="1"/>
  <c r="BC47" i="32"/>
  <c r="AX48" i="32"/>
  <c r="BC48" i="32" s="1"/>
  <c r="BA47" i="32"/>
  <c r="Y52" i="34"/>
  <c r="AD52" i="34" s="1"/>
  <c r="G51" i="34"/>
  <c r="AB51" i="34"/>
  <c r="AD51" i="34"/>
  <c r="J47" i="62"/>
  <c r="J48" i="62" s="1"/>
  <c r="O48" i="62" s="1"/>
  <c r="G48" i="62"/>
  <c r="L48" i="62" s="1"/>
  <c r="J47" i="65"/>
  <c r="G48" i="65"/>
  <c r="J51" i="44"/>
  <c r="J52" i="44" s="1"/>
  <c r="G52" i="44"/>
  <c r="J47" i="25"/>
  <c r="J48" i="25" s="1"/>
  <c r="O48" i="25" s="1"/>
  <c r="G48" i="25"/>
  <c r="L48" i="25" s="1"/>
  <c r="AD47" i="38"/>
  <c r="Y48" i="38"/>
  <c r="AD48" i="38" s="1"/>
  <c r="G47" i="38"/>
  <c r="AB47" i="38"/>
  <c r="BC51" i="34"/>
  <c r="AX52" i="34"/>
  <c r="BC52" i="34" s="1"/>
  <c r="BA51" i="34"/>
  <c r="J51" i="10"/>
  <c r="J52" i="10" s="1"/>
  <c r="O52" i="10" s="1"/>
  <c r="G52" i="10"/>
  <c r="L52" i="10" s="1"/>
  <c r="J47" i="56"/>
  <c r="G48" i="56"/>
  <c r="AX57" i="39"/>
  <c r="BC57" i="39" s="1"/>
  <c r="BA56" i="39"/>
  <c r="BC56" i="39"/>
  <c r="Y57" i="33"/>
  <c r="AD57" i="33" s="1"/>
  <c r="AB56" i="33"/>
  <c r="G56" i="33"/>
  <c r="AD56" i="33"/>
  <c r="J56" i="46"/>
  <c r="J57" i="46" s="1"/>
  <c r="G57" i="46"/>
  <c r="J47" i="45"/>
  <c r="J48" i="45" s="1"/>
  <c r="G48" i="45"/>
  <c r="J56" i="69"/>
  <c r="J57" i="69" s="1"/>
  <c r="G57" i="69"/>
  <c r="AX57" i="36"/>
  <c r="BC57" i="36" s="1"/>
  <c r="BA56" i="36"/>
  <c r="BC56" i="36"/>
  <c r="Y52" i="37"/>
  <c r="AD52" i="37" s="1"/>
  <c r="AB51" i="37"/>
  <c r="AB52" i="37" s="1"/>
  <c r="AG52" i="37" s="1"/>
  <c r="G51" i="37"/>
  <c r="J56" i="23"/>
  <c r="J57" i="23" s="1"/>
  <c r="G57" i="23"/>
  <c r="BA51" i="37"/>
  <c r="BA52" i="37" s="1"/>
  <c r="AX52" i="37"/>
  <c r="J47" i="68"/>
  <c r="J48" i="68" s="1"/>
  <c r="G48" i="68"/>
  <c r="J56" i="29"/>
  <c r="J57" i="29" s="1"/>
  <c r="G57" i="29"/>
  <c r="J47" i="48"/>
  <c r="J48" i="48" s="1"/>
  <c r="G48" i="48"/>
  <c r="AA55" i="71" l="1"/>
  <c r="AA55" i="54"/>
  <c r="V55" i="54"/>
  <c r="G49" i="54"/>
  <c r="F55" i="54"/>
  <c r="L48" i="72"/>
  <c r="F49" i="72"/>
  <c r="F55" i="72" s="1"/>
  <c r="I55" i="71"/>
  <c r="J55" i="71" s="1"/>
  <c r="J49" i="71"/>
  <c r="M48" i="71"/>
  <c r="L49" i="71"/>
  <c r="I49" i="72"/>
  <c r="I55" i="72" s="1"/>
  <c r="L51" i="34"/>
  <c r="G52" i="34"/>
  <c r="L52" i="34" s="1"/>
  <c r="J51" i="34"/>
  <c r="O47" i="8"/>
  <c r="J48" i="8"/>
  <c r="O48" i="8" s="1"/>
  <c r="O47" i="5"/>
  <c r="J48" i="5"/>
  <c r="O48" i="5" s="1"/>
  <c r="AG47" i="35"/>
  <c r="AB48" i="35"/>
  <c r="AG48" i="35" s="1"/>
  <c r="BF56" i="36"/>
  <c r="BA57" i="36"/>
  <c r="BF57" i="36" s="1"/>
  <c r="AG48" i="54"/>
  <c r="AG49" i="54" s="1"/>
  <c r="AG55" i="54" s="1"/>
  <c r="J48" i="51"/>
  <c r="M38" i="51"/>
  <c r="T48" i="54"/>
  <c r="J48" i="42"/>
  <c r="T48" i="71"/>
  <c r="J48" i="56"/>
  <c r="BF47" i="32"/>
  <c r="BA48" i="32"/>
  <c r="BF48" i="32" s="1"/>
  <c r="BF51" i="40"/>
  <c r="BA52" i="40"/>
  <c r="BF52" i="40" s="1"/>
  <c r="BF56" i="33"/>
  <c r="BA57" i="33"/>
  <c r="BF57" i="33" s="1"/>
  <c r="AG47" i="38"/>
  <c r="AB48" i="38"/>
  <c r="AG48" i="38" s="1"/>
  <c r="G57" i="2"/>
  <c r="L57" i="2" s="1"/>
  <c r="J56" i="2"/>
  <c r="G56" i="75"/>
  <c r="L56" i="2"/>
  <c r="O56" i="6"/>
  <c r="J57" i="6"/>
  <c r="O57" i="6" s="1"/>
  <c r="O56" i="9"/>
  <c r="J57" i="9"/>
  <c r="O57" i="9" s="1"/>
  <c r="J51" i="37"/>
  <c r="J52" i="37" s="1"/>
  <c r="O52" i="37" s="1"/>
  <c r="G52" i="37"/>
  <c r="L52" i="37" s="1"/>
  <c r="BF56" i="39"/>
  <c r="BA57" i="39"/>
  <c r="BF57" i="39" s="1"/>
  <c r="J47" i="38"/>
  <c r="L47" i="38"/>
  <c r="G48" i="38"/>
  <c r="L48" i="38" s="1"/>
  <c r="J47" i="1"/>
  <c r="G47" i="73"/>
  <c r="L47" i="1"/>
  <c r="G48" i="1"/>
  <c r="L48" i="1" s="1"/>
  <c r="N38" i="51"/>
  <c r="E48" i="31"/>
  <c r="E49" i="31" s="1"/>
  <c r="J48" i="22"/>
  <c r="AG51" i="40"/>
  <c r="AB52" i="40"/>
  <c r="AG52" i="40" s="1"/>
  <c r="BF47" i="38"/>
  <c r="BA48" i="38"/>
  <c r="BF48" i="38" s="1"/>
  <c r="G57" i="39"/>
  <c r="L57" i="39" s="1"/>
  <c r="J56" i="39"/>
  <c r="L56" i="39"/>
  <c r="AG47" i="32"/>
  <c r="AB48" i="32"/>
  <c r="AG48" i="32" s="1"/>
  <c r="N38" i="45"/>
  <c r="J56" i="33"/>
  <c r="G57" i="33"/>
  <c r="L57" i="33" s="1"/>
  <c r="L56" i="33"/>
  <c r="AG48" i="71"/>
  <c r="AG49" i="71" s="1"/>
  <c r="AG55" i="71" s="1"/>
  <c r="J48" i="65"/>
  <c r="G52" i="40"/>
  <c r="L52" i="40" s="1"/>
  <c r="J51" i="40"/>
  <c r="L51" i="40"/>
  <c r="G48" i="35"/>
  <c r="L48" i="35" s="1"/>
  <c r="J47" i="35"/>
  <c r="L47" i="35"/>
  <c r="AG56" i="39"/>
  <c r="AB57" i="39"/>
  <c r="AG57" i="39" s="1"/>
  <c r="L47" i="32"/>
  <c r="J47" i="32"/>
  <c r="G48" i="32"/>
  <c r="L48" i="32" s="1"/>
  <c r="G57" i="36"/>
  <c r="L57" i="36" s="1"/>
  <c r="J56" i="36"/>
  <c r="L56" i="36"/>
  <c r="G52" i="3"/>
  <c r="L52" i="3" s="1"/>
  <c r="J51" i="3"/>
  <c r="J52" i="3" s="1"/>
  <c r="O52" i="3" s="1"/>
  <c r="G51" i="76"/>
  <c r="AG56" i="33"/>
  <c r="AB57" i="33"/>
  <c r="AG57" i="33" s="1"/>
  <c r="BF51" i="34"/>
  <c r="BA52" i="34"/>
  <c r="BF52" i="34" s="1"/>
  <c r="AG51" i="34"/>
  <c r="AB52" i="34"/>
  <c r="AG52" i="34" s="1"/>
  <c r="AG56" i="36"/>
  <c r="AB57" i="36"/>
  <c r="AG57" i="36" s="1"/>
  <c r="L55" i="72" l="1"/>
  <c r="H38" i="38"/>
  <c r="L49" i="72"/>
  <c r="L55" i="71"/>
  <c r="L55" i="54"/>
  <c r="G55" i="54"/>
  <c r="I39" i="68"/>
  <c r="I38" i="35"/>
  <c r="I38" i="38"/>
  <c r="H38" i="35"/>
  <c r="E48" i="41"/>
  <c r="O47" i="32"/>
  <c r="J48" i="32"/>
  <c r="O48" i="32" s="1"/>
  <c r="G52" i="76"/>
  <c r="L52" i="76" s="1"/>
  <c r="J51" i="76"/>
  <c r="L51" i="76"/>
  <c r="I38" i="32"/>
  <c r="E55" i="31"/>
  <c r="G55" i="31" s="1"/>
  <c r="G49" i="31"/>
  <c r="O51" i="34"/>
  <c r="J52" i="34"/>
  <c r="O52" i="34" s="1"/>
  <c r="O51" i="40"/>
  <c r="J52" i="40"/>
  <c r="O52" i="40" s="1"/>
  <c r="O56" i="39"/>
  <c r="J57" i="39"/>
  <c r="O57" i="39" s="1"/>
  <c r="J47" i="73"/>
  <c r="L47" i="73"/>
  <c r="G48" i="73"/>
  <c r="L48" i="73" s="1"/>
  <c r="G57" i="75"/>
  <c r="L57" i="75" s="1"/>
  <c r="L56" i="75"/>
  <c r="J56" i="75"/>
  <c r="E48" i="71"/>
  <c r="E49" i="71" s="1"/>
  <c r="T49" i="71"/>
  <c r="M38" i="42"/>
  <c r="O47" i="1"/>
  <c r="J48" i="1"/>
  <c r="O48" i="1" s="1"/>
  <c r="E48" i="11"/>
  <c r="M38" i="48"/>
  <c r="J57" i="2"/>
  <c r="O57" i="2" s="1"/>
  <c r="O56" i="2"/>
  <c r="E48" i="54"/>
  <c r="E49" i="54" s="1"/>
  <c r="T49" i="54"/>
  <c r="T55" i="54" s="1"/>
  <c r="H38" i="32"/>
  <c r="O56" i="36"/>
  <c r="J57" i="36"/>
  <c r="O57" i="36" s="1"/>
  <c r="O56" i="33"/>
  <c r="J57" i="33"/>
  <c r="O57" i="33" s="1"/>
  <c r="O47" i="35"/>
  <c r="J48" i="35"/>
  <c r="O48" i="35" s="1"/>
  <c r="N38" i="48"/>
  <c r="N47" i="46"/>
  <c r="AZ48" i="39"/>
  <c r="M47" i="52"/>
  <c r="O47" i="38"/>
  <c r="J48" i="38"/>
  <c r="O48" i="38" s="1"/>
  <c r="AF37" i="38"/>
  <c r="AA39" i="38"/>
  <c r="N37" i="25"/>
  <c r="I39" i="25"/>
  <c r="N46" i="2"/>
  <c r="N46" i="52"/>
  <c r="N46" i="57"/>
  <c r="N46" i="46"/>
  <c r="I46" i="36"/>
  <c r="N46" i="9"/>
  <c r="AF46" i="33"/>
  <c r="I46" i="33"/>
  <c r="I46" i="39"/>
  <c r="AA48" i="39"/>
  <c r="AF46" i="39"/>
  <c r="AZ39" i="32"/>
  <c r="I39" i="62"/>
  <c r="N46" i="49"/>
  <c r="N46" i="6"/>
  <c r="AZ39" i="35"/>
  <c r="N46" i="60"/>
  <c r="AZ39" i="38"/>
  <c r="N46" i="66"/>
  <c r="N46" i="43"/>
  <c r="I39" i="42" l="1"/>
  <c r="I48" i="9"/>
  <c r="N48" i="9" s="1"/>
  <c r="I48" i="6"/>
  <c r="N48" i="6" s="1"/>
  <c r="N47" i="52"/>
  <c r="I48" i="69"/>
  <c r="I48" i="66"/>
  <c r="H48" i="26"/>
  <c r="I48" i="46"/>
  <c r="N48" i="46" s="1"/>
  <c r="H48" i="6"/>
  <c r="I48" i="60"/>
  <c r="N48" i="60" s="1"/>
  <c r="I48" i="29"/>
  <c r="E55" i="54"/>
  <c r="O56" i="75"/>
  <c r="J57" i="75"/>
  <c r="O57" i="75" s="1"/>
  <c r="AF47" i="39"/>
  <c r="I47" i="39"/>
  <c r="N47" i="39" s="1"/>
  <c r="I48" i="63"/>
  <c r="Z48" i="36"/>
  <c r="I46" i="75"/>
  <c r="N46" i="75" s="1"/>
  <c r="Z48" i="39"/>
  <c r="I48" i="26"/>
  <c r="AZ48" i="33"/>
  <c r="BD47" i="36"/>
  <c r="H38" i="73"/>
  <c r="M38" i="73" s="1"/>
  <c r="BD47" i="39"/>
  <c r="O51" i="76"/>
  <c r="J52" i="76"/>
  <c r="O52" i="76" s="1"/>
  <c r="G48" i="41"/>
  <c r="E49" i="41"/>
  <c r="M47" i="43"/>
  <c r="I48" i="23"/>
  <c r="I38" i="73"/>
  <c r="N38" i="73" s="1"/>
  <c r="V49" i="71"/>
  <c r="T55" i="71"/>
  <c r="V55" i="71" s="1"/>
  <c r="E55" i="71"/>
  <c r="G55" i="71" s="1"/>
  <c r="G49" i="71"/>
  <c r="O47" i="73"/>
  <c r="J48" i="73"/>
  <c r="O48" i="73" s="1"/>
  <c r="H48" i="69"/>
  <c r="H48" i="57"/>
  <c r="H48" i="63"/>
  <c r="M47" i="29"/>
  <c r="AZ48" i="36"/>
  <c r="BD47" i="33"/>
  <c r="E49" i="11"/>
  <c r="G48" i="11"/>
  <c r="E48" i="72"/>
  <c r="N37" i="59"/>
  <c r="I39" i="59"/>
  <c r="N37" i="8"/>
  <c r="I39" i="8"/>
  <c r="H46" i="39"/>
  <c r="AE46" i="39"/>
  <c r="AB46" i="39"/>
  <c r="J46" i="69"/>
  <c r="M46" i="2"/>
  <c r="J46" i="2"/>
  <c r="N37" i="51"/>
  <c r="I39" i="51"/>
  <c r="M46" i="29"/>
  <c r="J46" i="29"/>
  <c r="N37" i="28"/>
  <c r="I39" i="28"/>
  <c r="H48" i="66"/>
  <c r="M46" i="66"/>
  <c r="J46" i="66"/>
  <c r="N37" i="5"/>
  <c r="I39" i="5"/>
  <c r="H48" i="46"/>
  <c r="J46" i="46"/>
  <c r="M46" i="23"/>
  <c r="J46" i="23"/>
  <c r="N39" i="25"/>
  <c r="N37" i="22"/>
  <c r="I39" i="22"/>
  <c r="H48" i="60"/>
  <c r="M46" i="60"/>
  <c r="J46" i="60"/>
  <c r="M46" i="26"/>
  <c r="J46" i="26"/>
  <c r="AF39" i="38"/>
  <c r="J46" i="63"/>
  <c r="N37" i="65"/>
  <c r="I39" i="65"/>
  <c r="N46" i="33"/>
  <c r="N37" i="45"/>
  <c r="I39" i="45"/>
  <c r="H48" i="52"/>
  <c r="M46" i="52"/>
  <c r="J46" i="52"/>
  <c r="AE46" i="33"/>
  <c r="H46" i="33"/>
  <c r="AB46" i="33"/>
  <c r="M46" i="43"/>
  <c r="J46" i="43"/>
  <c r="I37" i="38"/>
  <c r="BD46" i="33"/>
  <c r="BA46" i="33"/>
  <c r="M46" i="6"/>
  <c r="J46" i="6"/>
  <c r="N48" i="66"/>
  <c r="M46" i="49"/>
  <c r="J46" i="49"/>
  <c r="AF48" i="39"/>
  <c r="AY48" i="39"/>
  <c r="BD46" i="39"/>
  <c r="BA46" i="39"/>
  <c r="I37" i="32"/>
  <c r="AF37" i="32"/>
  <c r="AA39" i="32"/>
  <c r="BD46" i="36"/>
  <c r="BA46" i="36"/>
  <c r="I48" i="39"/>
  <c r="N46" i="39"/>
  <c r="M46" i="57"/>
  <c r="J46" i="57"/>
  <c r="H48" i="9"/>
  <c r="M46" i="9"/>
  <c r="J46" i="9"/>
  <c r="I37" i="35"/>
  <c r="I39" i="35" s="1"/>
  <c r="AA39" i="35"/>
  <c r="N37" i="1"/>
  <c r="AE46" i="36"/>
  <c r="H46" i="36"/>
  <c r="AB46" i="36"/>
  <c r="N37" i="48"/>
  <c r="I39" i="48"/>
  <c r="N37" i="56"/>
  <c r="I39" i="56"/>
  <c r="I48" i="52" l="1"/>
  <c r="N48" i="52" s="1"/>
  <c r="H48" i="43"/>
  <c r="AY48" i="33"/>
  <c r="I39" i="1"/>
  <c r="H48" i="29"/>
  <c r="M47" i="23"/>
  <c r="H48" i="23"/>
  <c r="AY48" i="36"/>
  <c r="BD48" i="36" s="1"/>
  <c r="I48" i="57"/>
  <c r="N48" i="57" s="1"/>
  <c r="G48" i="72"/>
  <c r="E49" i="72"/>
  <c r="I47" i="33"/>
  <c r="AF47" i="33"/>
  <c r="AA48" i="33"/>
  <c r="AF48" i="33" s="1"/>
  <c r="AE47" i="36"/>
  <c r="H47" i="36"/>
  <c r="M47" i="36" s="1"/>
  <c r="E55" i="41"/>
  <c r="G55" i="41" s="1"/>
  <c r="G49" i="41"/>
  <c r="I47" i="36"/>
  <c r="I48" i="36" s="1"/>
  <c r="AA48" i="36"/>
  <c r="G49" i="11"/>
  <c r="E55" i="11"/>
  <c r="G55" i="11" s="1"/>
  <c r="H47" i="33"/>
  <c r="M47" i="33" s="1"/>
  <c r="AE47" i="33"/>
  <c r="AE47" i="39"/>
  <c r="H47" i="39"/>
  <c r="M47" i="39" s="1"/>
  <c r="Z48" i="33"/>
  <c r="I48" i="43"/>
  <c r="N48" i="43" s="1"/>
  <c r="H46" i="75"/>
  <c r="I37" i="73"/>
  <c r="N37" i="73" s="1"/>
  <c r="N39" i="48"/>
  <c r="BF46" i="36"/>
  <c r="O46" i="6"/>
  <c r="W26" i="54"/>
  <c r="O46" i="43"/>
  <c r="M48" i="66"/>
  <c r="AE48" i="36"/>
  <c r="N48" i="39"/>
  <c r="AG46" i="33"/>
  <c r="M48" i="26"/>
  <c r="O46" i="60"/>
  <c r="N39" i="28"/>
  <c r="O46" i="29"/>
  <c r="AE48" i="39"/>
  <c r="N39" i="1"/>
  <c r="O46" i="9"/>
  <c r="BF46" i="39"/>
  <c r="O46" i="49"/>
  <c r="M48" i="6"/>
  <c r="M48" i="43"/>
  <c r="M46" i="33"/>
  <c r="J46" i="33"/>
  <c r="M46" i="39"/>
  <c r="J46" i="39"/>
  <c r="AF39" i="32"/>
  <c r="BF46" i="33"/>
  <c r="AE48" i="33"/>
  <c r="M48" i="60"/>
  <c r="O46" i="46"/>
  <c r="M48" i="29"/>
  <c r="M48" i="9"/>
  <c r="BD48" i="39"/>
  <c r="AJ26" i="54"/>
  <c r="O46" i="52"/>
  <c r="H26" i="31"/>
  <c r="O46" i="23"/>
  <c r="N39" i="51"/>
  <c r="N39" i="59"/>
  <c r="O46" i="57"/>
  <c r="W26" i="71"/>
  <c r="N37" i="32"/>
  <c r="I39" i="32"/>
  <c r="BD48" i="33"/>
  <c r="N39" i="65"/>
  <c r="N39" i="5"/>
  <c r="N39" i="8"/>
  <c r="N39" i="56"/>
  <c r="AG46" i="36"/>
  <c r="N37" i="38"/>
  <c r="I39" i="38"/>
  <c r="M48" i="52"/>
  <c r="M48" i="23"/>
  <c r="AJ26" i="71"/>
  <c r="O46" i="66"/>
  <c r="H26" i="11"/>
  <c r="O46" i="2"/>
  <c r="M46" i="36"/>
  <c r="J46" i="36"/>
  <c r="M48" i="57"/>
  <c r="N39" i="45"/>
  <c r="O46" i="63"/>
  <c r="O46" i="26"/>
  <c r="N39" i="22"/>
  <c r="AG46" i="39"/>
  <c r="H48" i="39" l="1"/>
  <c r="H48" i="36"/>
  <c r="I39" i="73"/>
  <c r="H48" i="33"/>
  <c r="N47" i="33"/>
  <c r="I48" i="33"/>
  <c r="N48" i="33" s="1"/>
  <c r="E55" i="72"/>
  <c r="G55" i="72" s="1"/>
  <c r="G49" i="72"/>
  <c r="M47" i="49"/>
  <c r="H48" i="49"/>
  <c r="M48" i="49" s="1"/>
  <c r="N47" i="49"/>
  <c r="I48" i="49"/>
  <c r="N48" i="49" s="1"/>
  <c r="J46" i="75"/>
  <c r="M46" i="75"/>
  <c r="O46" i="36"/>
  <c r="O46" i="39"/>
  <c r="H26" i="54"/>
  <c r="N39" i="32"/>
  <c r="M48" i="36"/>
  <c r="M48" i="39"/>
  <c r="H26" i="41"/>
  <c r="O46" i="33"/>
  <c r="N39" i="73"/>
  <c r="H26" i="71"/>
  <c r="M48" i="33"/>
  <c r="O46" i="75"/>
  <c r="N39" i="38"/>
  <c r="H47" i="75" l="1"/>
  <c r="H48" i="2"/>
  <c r="M48" i="2" s="1"/>
  <c r="I47" i="75"/>
  <c r="I48" i="2"/>
  <c r="N48" i="2" s="1"/>
  <c r="H52" i="62"/>
  <c r="H53" i="62" s="1"/>
  <c r="BD37" i="38"/>
  <c r="AY39" i="38"/>
  <c r="BA37" i="38"/>
  <c r="H52" i="65"/>
  <c r="H53" i="65" s="1"/>
  <c r="M37" i="65"/>
  <c r="H39" i="65"/>
  <c r="J37" i="65"/>
  <c r="H26" i="72"/>
  <c r="M37" i="5"/>
  <c r="H39" i="5"/>
  <c r="J37" i="5"/>
  <c r="H52" i="45"/>
  <c r="H53" i="45" s="1"/>
  <c r="H39" i="62"/>
  <c r="J37" i="62"/>
  <c r="H52" i="28"/>
  <c r="M37" i="48"/>
  <c r="H39" i="48"/>
  <c r="J37" i="48"/>
  <c r="H52" i="25"/>
  <c r="M37" i="22"/>
  <c r="H39" i="22"/>
  <c r="J37" i="22"/>
  <c r="M37" i="1"/>
  <c r="H39" i="1"/>
  <c r="J37" i="1"/>
  <c r="H39" i="45"/>
  <c r="J37" i="45"/>
  <c r="M37" i="56"/>
  <c r="H39" i="56"/>
  <c r="J37" i="56"/>
  <c r="BD37" i="35"/>
  <c r="AY39" i="35"/>
  <c r="BA37" i="35"/>
  <c r="AE37" i="38"/>
  <c r="H37" i="38"/>
  <c r="Z39" i="38"/>
  <c r="AB37" i="38"/>
  <c r="M37" i="51"/>
  <c r="H39" i="51"/>
  <c r="J37" i="51"/>
  <c r="M37" i="59"/>
  <c r="H39" i="59"/>
  <c r="J37" i="59"/>
  <c r="H39" i="68"/>
  <c r="J37" i="68"/>
  <c r="H52" i="51"/>
  <c r="H53" i="51" s="1"/>
  <c r="H52" i="56"/>
  <c r="H53" i="56" s="1"/>
  <c r="M37" i="25"/>
  <c r="H39" i="25"/>
  <c r="J37" i="25"/>
  <c r="M37" i="42"/>
  <c r="H39" i="42"/>
  <c r="J37" i="42"/>
  <c r="AE37" i="35"/>
  <c r="H37" i="35"/>
  <c r="Z39" i="35"/>
  <c r="AB37" i="35"/>
  <c r="H52" i="22"/>
  <c r="M37" i="8"/>
  <c r="H39" i="8"/>
  <c r="J37" i="8"/>
  <c r="M37" i="28"/>
  <c r="H39" i="28"/>
  <c r="J37" i="28"/>
  <c r="BD37" i="32"/>
  <c r="AY39" i="32"/>
  <c r="BA37" i="32"/>
  <c r="H52" i="42"/>
  <c r="H53" i="42" s="1"/>
  <c r="AE37" i="32"/>
  <c r="H37" i="32"/>
  <c r="Z39" i="32"/>
  <c r="AB37" i="32"/>
  <c r="H52" i="59"/>
  <c r="H53" i="59" s="1"/>
  <c r="H52" i="68"/>
  <c r="H53" i="68" s="1"/>
  <c r="J18" i="68" l="1"/>
  <c r="J19" i="68" s="1"/>
  <c r="G19" i="68"/>
  <c r="G18" i="38"/>
  <c r="AB18" i="38"/>
  <c r="AB19" i="38" s="1"/>
  <c r="AG19" i="38" s="1"/>
  <c r="Y19" i="38"/>
  <c r="AD19" i="38" s="1"/>
  <c r="N47" i="75"/>
  <c r="I48" i="75"/>
  <c r="N48" i="75" s="1"/>
  <c r="J38" i="5"/>
  <c r="J39" i="5" s="1"/>
  <c r="G39" i="5"/>
  <c r="L39" i="5" s="1"/>
  <c r="J38" i="8"/>
  <c r="J39" i="8" s="1"/>
  <c r="G39" i="8"/>
  <c r="L39" i="8" s="1"/>
  <c r="J18" i="5"/>
  <c r="J19" i="5" s="1"/>
  <c r="O19" i="5" s="1"/>
  <c r="G19" i="5"/>
  <c r="L19" i="5" s="1"/>
  <c r="BA38" i="35"/>
  <c r="BA39" i="35" s="1"/>
  <c r="AX39" i="35"/>
  <c r="J18" i="8"/>
  <c r="J19" i="8" s="1"/>
  <c r="O19" i="8" s="1"/>
  <c r="G19" i="8"/>
  <c r="L19" i="8" s="1"/>
  <c r="J38" i="51"/>
  <c r="J39" i="51" s="1"/>
  <c r="G39" i="51"/>
  <c r="BA38" i="32"/>
  <c r="AX39" i="32"/>
  <c r="BC39" i="32" s="1"/>
  <c r="BA18" i="35"/>
  <c r="BA19" i="35" s="1"/>
  <c r="BF19" i="35" s="1"/>
  <c r="AX19" i="35"/>
  <c r="BC19" i="35" s="1"/>
  <c r="J38" i="45"/>
  <c r="O38" i="45" s="1"/>
  <c r="G39" i="45"/>
  <c r="J38" i="28"/>
  <c r="G39" i="28"/>
  <c r="J18" i="51"/>
  <c r="G19" i="51"/>
  <c r="BA18" i="32"/>
  <c r="BA19" i="32" s="1"/>
  <c r="BF19" i="32" s="1"/>
  <c r="AX19" i="32"/>
  <c r="BC19" i="32" s="1"/>
  <c r="J38" i="59"/>
  <c r="J39" i="59" s="1"/>
  <c r="G39" i="59"/>
  <c r="J18" i="45"/>
  <c r="J19" i="45" s="1"/>
  <c r="G19" i="45"/>
  <c r="M47" i="75"/>
  <c r="H48" i="75"/>
  <c r="M48" i="75" s="1"/>
  <c r="J18" i="28"/>
  <c r="J19" i="28" s="1"/>
  <c r="O19" i="28" s="1"/>
  <c r="G19" i="28"/>
  <c r="L19" i="28" s="1"/>
  <c r="J38" i="25"/>
  <c r="J39" i="25" s="1"/>
  <c r="G39" i="25"/>
  <c r="J38" i="65"/>
  <c r="AG27" i="71" s="1"/>
  <c r="G39" i="65"/>
  <c r="J18" i="59"/>
  <c r="J19" i="59" s="1"/>
  <c r="O19" i="59" s="1"/>
  <c r="G19" i="59"/>
  <c r="L19" i="59" s="1"/>
  <c r="BA38" i="38"/>
  <c r="BA39" i="38" s="1"/>
  <c r="AX39" i="38"/>
  <c r="BC39" i="38" s="1"/>
  <c r="AB38" i="35"/>
  <c r="G38" i="35"/>
  <c r="Y39" i="35"/>
  <c r="AD39" i="35" s="1"/>
  <c r="J18" i="25"/>
  <c r="J19" i="25" s="1"/>
  <c r="O19" i="25" s="1"/>
  <c r="G19" i="25"/>
  <c r="L19" i="25" s="1"/>
  <c r="J18" i="65"/>
  <c r="G19" i="65"/>
  <c r="L19" i="65" s="1"/>
  <c r="BA18" i="38"/>
  <c r="BA19" i="38" s="1"/>
  <c r="BF19" i="38" s="1"/>
  <c r="AX19" i="38"/>
  <c r="BC19" i="38" s="1"/>
  <c r="G18" i="35"/>
  <c r="AB18" i="35"/>
  <c r="AB19" i="35" s="1"/>
  <c r="AG19" i="35" s="1"/>
  <c r="Y19" i="35"/>
  <c r="AD19" i="35" s="1"/>
  <c r="J38" i="62"/>
  <c r="G39" i="62"/>
  <c r="L39" i="62" s="1"/>
  <c r="J38" i="68"/>
  <c r="J39" i="68" s="1"/>
  <c r="G39" i="68"/>
  <c r="G38" i="38"/>
  <c r="AB38" i="38"/>
  <c r="Y39" i="38"/>
  <c r="AD39" i="38" s="1"/>
  <c r="J18" i="62"/>
  <c r="J19" i="62" s="1"/>
  <c r="O19" i="62" s="1"/>
  <c r="G19" i="62"/>
  <c r="L19" i="62" s="1"/>
  <c r="H37" i="73"/>
  <c r="M37" i="32"/>
  <c r="H39" i="32"/>
  <c r="J37" i="32"/>
  <c r="O37" i="8"/>
  <c r="AZ61" i="33"/>
  <c r="AZ62" i="33" s="1"/>
  <c r="AB39" i="35"/>
  <c r="AG37" i="35"/>
  <c r="AZ61" i="36"/>
  <c r="AZ62" i="36" s="1"/>
  <c r="O37" i="25"/>
  <c r="O37" i="59"/>
  <c r="I61" i="69"/>
  <c r="I62" i="69" s="1"/>
  <c r="I52" i="28"/>
  <c r="I56" i="58"/>
  <c r="I57" i="58" s="1"/>
  <c r="H61" i="60"/>
  <c r="H62" i="60" s="1"/>
  <c r="I52" i="65"/>
  <c r="I53" i="65" s="1"/>
  <c r="O37" i="45"/>
  <c r="J39" i="45"/>
  <c r="M39" i="22"/>
  <c r="BD51" i="35"/>
  <c r="AY52" i="35"/>
  <c r="I52" i="42"/>
  <c r="I53" i="42" s="1"/>
  <c r="H56" i="47"/>
  <c r="H57" i="47" s="1"/>
  <c r="H61" i="63"/>
  <c r="H62" i="63" s="1"/>
  <c r="O37" i="28"/>
  <c r="J39" i="28"/>
  <c r="H56" i="70"/>
  <c r="H57" i="70" s="1"/>
  <c r="M39" i="8"/>
  <c r="I61" i="52"/>
  <c r="I62" i="52" s="1"/>
  <c r="AE39" i="35"/>
  <c r="M51" i="8"/>
  <c r="H52" i="8"/>
  <c r="I61" i="43"/>
  <c r="I62" i="43" s="1"/>
  <c r="M39" i="25"/>
  <c r="I52" i="51"/>
  <c r="I53" i="51" s="1"/>
  <c r="M39" i="59"/>
  <c r="H61" i="69"/>
  <c r="H62" i="69" s="1"/>
  <c r="AG26" i="54"/>
  <c r="O37" i="51"/>
  <c r="AZ56" i="37"/>
  <c r="AZ57" i="37" s="1"/>
  <c r="H51" i="38"/>
  <c r="AE51" i="38"/>
  <c r="Z52" i="38"/>
  <c r="H61" i="49"/>
  <c r="H53" i="25"/>
  <c r="M53" i="25" s="1"/>
  <c r="M52" i="25"/>
  <c r="I56" i="67"/>
  <c r="I57" i="67" s="1"/>
  <c r="AY56" i="34"/>
  <c r="AY57" i="34" s="1"/>
  <c r="I56" i="61"/>
  <c r="I57" i="61" s="1"/>
  <c r="AZ61" i="39"/>
  <c r="AZ62" i="39" s="1"/>
  <c r="M39" i="28"/>
  <c r="AZ52" i="38"/>
  <c r="AZ53" i="38" s="1"/>
  <c r="M37" i="35"/>
  <c r="H39" i="35"/>
  <c r="J37" i="35"/>
  <c r="H61" i="29"/>
  <c r="H56" i="67"/>
  <c r="H57" i="67" s="1"/>
  <c r="AZ52" i="32"/>
  <c r="AZ53" i="32" s="1"/>
  <c r="M39" i="51"/>
  <c r="H51" i="35"/>
  <c r="AE51" i="35"/>
  <c r="Z52" i="35"/>
  <c r="H56" i="7"/>
  <c r="BF37" i="38"/>
  <c r="H56" i="44"/>
  <c r="H57" i="44" s="1"/>
  <c r="H51" i="32"/>
  <c r="AE51" i="32"/>
  <c r="Z52" i="32"/>
  <c r="I61" i="6"/>
  <c r="I62" i="6" s="1"/>
  <c r="H53" i="22"/>
  <c r="M53" i="22" s="1"/>
  <c r="M52" i="22"/>
  <c r="I56" i="53"/>
  <c r="I57" i="53" s="1"/>
  <c r="I61" i="46"/>
  <c r="I62" i="46" s="1"/>
  <c r="I56" i="50"/>
  <c r="H52" i="48"/>
  <c r="M51" i="48"/>
  <c r="AB39" i="38"/>
  <c r="AG37" i="38"/>
  <c r="BF37" i="35"/>
  <c r="I61" i="29"/>
  <c r="I62" i="29" s="1"/>
  <c r="I61" i="66"/>
  <c r="I62" i="66" s="1"/>
  <c r="BD39" i="38"/>
  <c r="I56" i="64"/>
  <c r="I57" i="64" s="1"/>
  <c r="H56" i="64"/>
  <c r="H57" i="64" s="1"/>
  <c r="I56" i="7"/>
  <c r="I57" i="7" s="1"/>
  <c r="M51" i="5"/>
  <c r="H52" i="5"/>
  <c r="AE39" i="38"/>
  <c r="BD39" i="35"/>
  <c r="E26" i="11"/>
  <c r="O37" i="1"/>
  <c r="H56" i="53"/>
  <c r="H57" i="53" s="1"/>
  <c r="O37" i="48"/>
  <c r="H53" i="28"/>
  <c r="M53" i="28" s="1"/>
  <c r="M52" i="28"/>
  <c r="AZ56" i="40"/>
  <c r="AZ57" i="40" s="1"/>
  <c r="H61" i="43"/>
  <c r="H62" i="43" s="1"/>
  <c r="I61" i="60"/>
  <c r="I62" i="60" s="1"/>
  <c r="H61" i="26"/>
  <c r="H62" i="26" s="1"/>
  <c r="I56" i="70"/>
  <c r="I57" i="70" s="1"/>
  <c r="AZ52" i="35"/>
  <c r="AZ53" i="35" s="1"/>
  <c r="AZ56" i="34"/>
  <c r="AZ57" i="34" s="1"/>
  <c r="I56" i="44"/>
  <c r="I57" i="44" s="1"/>
  <c r="I56" i="10"/>
  <c r="I57" i="10" s="1"/>
  <c r="H61" i="57"/>
  <c r="H62" i="57" s="1"/>
  <c r="I61" i="57"/>
  <c r="I62" i="57" s="1"/>
  <c r="I61" i="49"/>
  <c r="BD51" i="38"/>
  <c r="AY52" i="38"/>
  <c r="M37" i="38"/>
  <c r="H39" i="38"/>
  <c r="J37" i="38"/>
  <c r="M39" i="1"/>
  <c r="I61" i="26"/>
  <c r="I62" i="26" s="1"/>
  <c r="M39" i="48"/>
  <c r="I61" i="23"/>
  <c r="I62" i="23" s="1"/>
  <c r="I61" i="9"/>
  <c r="I62" i="9" s="1"/>
  <c r="AG37" i="32"/>
  <c r="BA39" i="32"/>
  <c r="BF37" i="32"/>
  <c r="I52" i="25"/>
  <c r="I61" i="63"/>
  <c r="I62" i="63" s="1"/>
  <c r="T26" i="54"/>
  <c r="O37" i="42"/>
  <c r="AY56" i="37"/>
  <c r="I52" i="62"/>
  <c r="I53" i="62" s="1"/>
  <c r="T26" i="71"/>
  <c r="O37" i="56"/>
  <c r="AY52" i="32"/>
  <c r="BD51" i="32"/>
  <c r="O37" i="5"/>
  <c r="AG26" i="71"/>
  <c r="J39" i="65"/>
  <c r="O37" i="65"/>
  <c r="I52" i="68"/>
  <c r="I53" i="68" s="1"/>
  <c r="AE39" i="32"/>
  <c r="BD39" i="32"/>
  <c r="H56" i="61"/>
  <c r="H57" i="61" s="1"/>
  <c r="M39" i="42"/>
  <c r="H56" i="10"/>
  <c r="H61" i="23"/>
  <c r="H62" i="23" s="1"/>
  <c r="I52" i="56"/>
  <c r="I53" i="56" s="1"/>
  <c r="H61" i="46"/>
  <c r="H62" i="46" s="1"/>
  <c r="H61" i="52"/>
  <c r="H62" i="52" s="1"/>
  <c r="I52" i="22"/>
  <c r="I53" i="22" s="1"/>
  <c r="H56" i="58"/>
  <c r="H57" i="58" s="1"/>
  <c r="I52" i="48"/>
  <c r="M39" i="56"/>
  <c r="O37" i="22"/>
  <c r="E26" i="31"/>
  <c r="I52" i="8"/>
  <c r="I53" i="8" s="1"/>
  <c r="H61" i="66"/>
  <c r="H62" i="66" s="1"/>
  <c r="J39" i="62"/>
  <c r="O37" i="62"/>
  <c r="I52" i="59"/>
  <c r="I53" i="59" s="1"/>
  <c r="M39" i="5"/>
  <c r="I56" i="47"/>
  <c r="M39" i="65"/>
  <c r="I52" i="5"/>
  <c r="I53" i="5" s="1"/>
  <c r="G18" i="32" l="1"/>
  <c r="G18" i="73" s="1"/>
  <c r="AB18" i="32"/>
  <c r="AB19" i="32" s="1"/>
  <c r="AG19" i="32" s="1"/>
  <c r="Y19" i="32"/>
  <c r="AD19" i="32" s="1"/>
  <c r="J18" i="42"/>
  <c r="G19" i="42"/>
  <c r="J18" i="56"/>
  <c r="G19" i="56"/>
  <c r="L19" i="56" s="1"/>
  <c r="J38" i="22"/>
  <c r="G39" i="22"/>
  <c r="J38" i="42"/>
  <c r="G39" i="42"/>
  <c r="J38" i="35"/>
  <c r="G39" i="35"/>
  <c r="L39" i="35" s="1"/>
  <c r="AG27" i="54"/>
  <c r="O38" i="51"/>
  <c r="J18" i="38"/>
  <c r="J19" i="38" s="1"/>
  <c r="O19" i="38" s="1"/>
  <c r="G19" i="38"/>
  <c r="L19" i="38" s="1"/>
  <c r="J18" i="35"/>
  <c r="J19" i="35" s="1"/>
  <c r="O19" i="35" s="1"/>
  <c r="G19" i="35"/>
  <c r="L19" i="35" s="1"/>
  <c r="AB38" i="32"/>
  <c r="AB39" i="32" s="1"/>
  <c r="G38" i="32"/>
  <c r="Y39" i="32"/>
  <c r="AD39" i="32" s="1"/>
  <c r="J18" i="1"/>
  <c r="G19" i="1"/>
  <c r="L19" i="1" s="1"/>
  <c r="J38" i="56"/>
  <c r="G39" i="56"/>
  <c r="L39" i="56" s="1"/>
  <c r="J38" i="38"/>
  <c r="G39" i="38"/>
  <c r="L39" i="38" s="1"/>
  <c r="AG15" i="54"/>
  <c r="J19" i="51"/>
  <c r="J18" i="48"/>
  <c r="J19" i="48" s="1"/>
  <c r="G19" i="48"/>
  <c r="J18" i="22"/>
  <c r="G19" i="22"/>
  <c r="L19" i="22" s="1"/>
  <c r="J38" i="48"/>
  <c r="G39" i="48"/>
  <c r="AG15" i="71"/>
  <c r="AG41" i="71" s="1"/>
  <c r="J19" i="65"/>
  <c r="O19" i="65" s="1"/>
  <c r="O39" i="62"/>
  <c r="G61" i="29"/>
  <c r="G62" i="29" s="1"/>
  <c r="J60" i="29"/>
  <c r="J61" i="29" s="1"/>
  <c r="J55" i="50"/>
  <c r="G61" i="52"/>
  <c r="G62" i="52" s="1"/>
  <c r="J60" i="52"/>
  <c r="J61" i="52" s="1"/>
  <c r="J62" i="52" s="1"/>
  <c r="I53" i="25"/>
  <c r="N52" i="25"/>
  <c r="G52" i="51"/>
  <c r="G53" i="51" s="1"/>
  <c r="J51" i="51"/>
  <c r="I62" i="49"/>
  <c r="N61" i="49"/>
  <c r="G51" i="35"/>
  <c r="Y52" i="35"/>
  <c r="Y53" i="35" s="1"/>
  <c r="AB51" i="35"/>
  <c r="I55" i="34"/>
  <c r="I56" i="34" s="1"/>
  <c r="AA56" i="34"/>
  <c r="J55" i="47"/>
  <c r="BA55" i="37"/>
  <c r="Z53" i="32"/>
  <c r="AE53" i="32" s="1"/>
  <c r="AE52" i="32"/>
  <c r="M39" i="35"/>
  <c r="BD60" i="39"/>
  <c r="AY61" i="39"/>
  <c r="Z53" i="38"/>
  <c r="AE53" i="38" s="1"/>
  <c r="AE52" i="38"/>
  <c r="M55" i="50"/>
  <c r="H56" i="50"/>
  <c r="O39" i="59"/>
  <c r="H56" i="27"/>
  <c r="M55" i="27"/>
  <c r="N52" i="48"/>
  <c r="I53" i="48"/>
  <c r="H55" i="40"/>
  <c r="AE55" i="40"/>
  <c r="Z56" i="40"/>
  <c r="AY53" i="32"/>
  <c r="BD53" i="32" s="1"/>
  <c r="BD52" i="32"/>
  <c r="I51" i="32"/>
  <c r="I52" i="32" s="1"/>
  <c r="AA52" i="32"/>
  <c r="AA56" i="37"/>
  <c r="AA57" i="37" s="1"/>
  <c r="I55" i="37"/>
  <c r="I56" i="37" s="1"/>
  <c r="I57" i="37" s="1"/>
  <c r="G52" i="8"/>
  <c r="G53" i="8" s="1"/>
  <c r="J51" i="8"/>
  <c r="G61" i="66"/>
  <c r="G62" i="66" s="1"/>
  <c r="J60" i="66"/>
  <c r="J61" i="66" s="1"/>
  <c r="J62" i="66" s="1"/>
  <c r="H53" i="5"/>
  <c r="M53" i="5" s="1"/>
  <c r="M52" i="5"/>
  <c r="J55" i="61"/>
  <c r="J55" i="64"/>
  <c r="AG39" i="38"/>
  <c r="G61" i="63"/>
  <c r="G62" i="63" s="1"/>
  <c r="J60" i="63"/>
  <c r="J61" i="63" s="1"/>
  <c r="J62" i="63" s="1"/>
  <c r="AA52" i="38"/>
  <c r="AA53" i="38" s="1"/>
  <c r="I51" i="38"/>
  <c r="I52" i="38" s="1"/>
  <c r="I53" i="38" s="1"/>
  <c r="Z53" i="35"/>
  <c r="AE53" i="35" s="1"/>
  <c r="AE52" i="35"/>
  <c r="G61" i="49"/>
  <c r="G62" i="49" s="1"/>
  <c r="J60" i="49"/>
  <c r="J61" i="49" s="1"/>
  <c r="J55" i="10"/>
  <c r="I56" i="24"/>
  <c r="N55" i="24"/>
  <c r="H51" i="73"/>
  <c r="M51" i="1"/>
  <c r="H52" i="1"/>
  <c r="L55" i="30"/>
  <c r="J55" i="30"/>
  <c r="G55" i="37"/>
  <c r="AB55" i="37"/>
  <c r="N51" i="45"/>
  <c r="I52" i="45"/>
  <c r="BA55" i="34"/>
  <c r="Y52" i="38"/>
  <c r="Y53" i="38" s="1"/>
  <c r="G51" i="38"/>
  <c r="AB51" i="38"/>
  <c r="J55" i="53"/>
  <c r="AY53" i="35"/>
  <c r="BD53" i="35" s="1"/>
  <c r="BD52" i="35"/>
  <c r="G52" i="65"/>
  <c r="G53" i="65" s="1"/>
  <c r="J51" i="65"/>
  <c r="AG39" i="35"/>
  <c r="E26" i="41"/>
  <c r="O37" i="32"/>
  <c r="I55" i="40"/>
  <c r="I56" i="40" s="1"/>
  <c r="AA56" i="40"/>
  <c r="Y52" i="32"/>
  <c r="Y53" i="32" s="1"/>
  <c r="G51" i="32"/>
  <c r="G51" i="73" s="1"/>
  <c r="AB51" i="32"/>
  <c r="G60" i="36"/>
  <c r="Y61" i="36"/>
  <c r="Y62" i="36" s="1"/>
  <c r="AB60" i="36"/>
  <c r="G52" i="22"/>
  <c r="G53" i="22" s="1"/>
  <c r="J51" i="22"/>
  <c r="N55" i="27"/>
  <c r="I56" i="27"/>
  <c r="H60" i="33"/>
  <c r="Z61" i="33"/>
  <c r="AE60" i="33"/>
  <c r="H55" i="34"/>
  <c r="AE55" i="34"/>
  <c r="Z56" i="34"/>
  <c r="BD55" i="40"/>
  <c r="AY56" i="40"/>
  <c r="G52" i="48"/>
  <c r="G53" i="48" s="1"/>
  <c r="J51" i="48"/>
  <c r="M51" i="32"/>
  <c r="H52" i="32"/>
  <c r="M51" i="38"/>
  <c r="H52" i="38"/>
  <c r="Z61" i="39"/>
  <c r="H60" i="39"/>
  <c r="AE60" i="39"/>
  <c r="G61" i="26"/>
  <c r="G62" i="26" s="1"/>
  <c r="J60" i="26"/>
  <c r="J61" i="26" s="1"/>
  <c r="J62" i="26" s="1"/>
  <c r="O39" i="25"/>
  <c r="M39" i="32"/>
  <c r="H57" i="10"/>
  <c r="M56" i="10"/>
  <c r="I60" i="33"/>
  <c r="I61" i="33" s="1"/>
  <c r="AA61" i="33"/>
  <c r="G61" i="69"/>
  <c r="G62" i="69" s="1"/>
  <c r="J60" i="69"/>
  <c r="J61" i="69" s="1"/>
  <c r="J62" i="69" s="1"/>
  <c r="E26" i="54"/>
  <c r="T40" i="54"/>
  <c r="BF39" i="32"/>
  <c r="I55" i="76"/>
  <c r="I56" i="3"/>
  <c r="I57" i="3" s="1"/>
  <c r="H53" i="48"/>
  <c r="M53" i="48" s="1"/>
  <c r="M52" i="48"/>
  <c r="G52" i="56"/>
  <c r="G53" i="56" s="1"/>
  <c r="J51" i="56"/>
  <c r="M60" i="9"/>
  <c r="H61" i="9"/>
  <c r="H52" i="35"/>
  <c r="M51" i="35"/>
  <c r="G52" i="42"/>
  <c r="G53" i="42" s="1"/>
  <c r="J51" i="42"/>
  <c r="J55" i="44"/>
  <c r="I60" i="39"/>
  <c r="I61" i="39" s="1"/>
  <c r="I62" i="39" s="1"/>
  <c r="AA61" i="39"/>
  <c r="AA62" i="39" s="1"/>
  <c r="H53" i="8"/>
  <c r="M53" i="8" s="1"/>
  <c r="M52" i="8"/>
  <c r="G61" i="6"/>
  <c r="G62" i="6" s="1"/>
  <c r="J60" i="6"/>
  <c r="G52" i="28"/>
  <c r="G53" i="28" s="1"/>
  <c r="J51" i="28"/>
  <c r="J52" i="28" s="1"/>
  <c r="H55" i="37"/>
  <c r="AE55" i="37"/>
  <c r="Z56" i="37"/>
  <c r="N56" i="47"/>
  <c r="I57" i="47"/>
  <c r="G61" i="23"/>
  <c r="G62" i="23" s="1"/>
  <c r="J60" i="23"/>
  <c r="J61" i="23" s="1"/>
  <c r="J62" i="23" s="1"/>
  <c r="O39" i="5"/>
  <c r="I52" i="1"/>
  <c r="I53" i="1" s="1"/>
  <c r="AX61" i="39"/>
  <c r="AX62" i="39" s="1"/>
  <c r="BA60" i="39"/>
  <c r="G52" i="68"/>
  <c r="G53" i="68" s="1"/>
  <c r="J51" i="68"/>
  <c r="J52" i="68" s="1"/>
  <c r="J53" i="68" s="1"/>
  <c r="AY57" i="37"/>
  <c r="BD56" i="37"/>
  <c r="AY61" i="33"/>
  <c r="BD60" i="33"/>
  <c r="I61" i="2"/>
  <c r="I62" i="2" s="1"/>
  <c r="AY53" i="38"/>
  <c r="BD53" i="38" s="1"/>
  <c r="BD52" i="38"/>
  <c r="AX61" i="33"/>
  <c r="AX62" i="33" s="1"/>
  <c r="BA60" i="33"/>
  <c r="G61" i="43"/>
  <c r="G62" i="43" s="1"/>
  <c r="J60" i="43"/>
  <c r="J61" i="43" s="1"/>
  <c r="J62" i="43" s="1"/>
  <c r="G52" i="25"/>
  <c r="G53" i="25" s="1"/>
  <c r="J51" i="25"/>
  <c r="J52" i="25" s="1"/>
  <c r="BF39" i="35"/>
  <c r="L55" i="24"/>
  <c r="J55" i="24"/>
  <c r="BF39" i="38"/>
  <c r="G52" i="5"/>
  <c r="G53" i="5" s="1"/>
  <c r="J51" i="5"/>
  <c r="H57" i="7"/>
  <c r="M56" i="7"/>
  <c r="H56" i="30"/>
  <c r="M55" i="30"/>
  <c r="AX52" i="32"/>
  <c r="AX53" i="32" s="1"/>
  <c r="BA51" i="32"/>
  <c r="N52" i="28"/>
  <c r="I53" i="28"/>
  <c r="AX52" i="38"/>
  <c r="AX53" i="38" s="1"/>
  <c r="BA51" i="38"/>
  <c r="M37" i="73"/>
  <c r="H39" i="73"/>
  <c r="J37" i="73"/>
  <c r="H56" i="24"/>
  <c r="M55" i="24"/>
  <c r="I56" i="30"/>
  <c r="N55" i="30"/>
  <c r="AX61" i="36"/>
  <c r="AX62" i="36" s="1"/>
  <c r="BA60" i="36"/>
  <c r="J55" i="58"/>
  <c r="G55" i="34"/>
  <c r="AB55" i="34"/>
  <c r="O39" i="65"/>
  <c r="J55" i="7"/>
  <c r="AX52" i="35"/>
  <c r="AX53" i="35" s="1"/>
  <c r="BA51" i="35"/>
  <c r="G61" i="57"/>
  <c r="G62" i="57" s="1"/>
  <c r="J60" i="57"/>
  <c r="J61" i="57" s="1"/>
  <c r="J62" i="57" s="1"/>
  <c r="G60" i="33"/>
  <c r="Y61" i="33"/>
  <c r="Y62" i="33" s="1"/>
  <c r="AB60" i="33"/>
  <c r="G60" i="39"/>
  <c r="Y61" i="39"/>
  <c r="Y62" i="39" s="1"/>
  <c r="AB60" i="39"/>
  <c r="L55" i="27"/>
  <c r="J55" i="27"/>
  <c r="I57" i="50"/>
  <c r="N56" i="50"/>
  <c r="I51" i="35"/>
  <c r="I52" i="35" s="1"/>
  <c r="I53" i="35" s="1"/>
  <c r="AA52" i="35"/>
  <c r="AA53" i="35" s="1"/>
  <c r="J55" i="70"/>
  <c r="G52" i="45"/>
  <c r="G53" i="45" s="1"/>
  <c r="J51" i="45"/>
  <c r="G55" i="40"/>
  <c r="AB55" i="40"/>
  <c r="G52" i="1"/>
  <c r="G53" i="1" s="1"/>
  <c r="J51" i="1"/>
  <c r="H62" i="49"/>
  <c r="M61" i="49"/>
  <c r="O39" i="51"/>
  <c r="G61" i="46"/>
  <c r="G62" i="46" s="1"/>
  <c r="J60" i="46"/>
  <c r="J61" i="46" s="1"/>
  <c r="J62" i="46" s="1"/>
  <c r="AG40" i="71"/>
  <c r="J39" i="38"/>
  <c r="O37" i="38"/>
  <c r="G52" i="59"/>
  <c r="G53" i="59" s="1"/>
  <c r="J51" i="59"/>
  <c r="J52" i="59" s="1"/>
  <c r="J53" i="59" s="1"/>
  <c r="G61" i="9"/>
  <c r="G62" i="9" s="1"/>
  <c r="J60" i="9"/>
  <c r="M61" i="29"/>
  <c r="H62" i="29"/>
  <c r="O39" i="28"/>
  <c r="BA55" i="40"/>
  <c r="M60" i="6"/>
  <c r="H61" i="6"/>
  <c r="O39" i="45"/>
  <c r="O39" i="8"/>
  <c r="E40" i="31"/>
  <c r="G52" i="62"/>
  <c r="G53" i="62" s="1"/>
  <c r="J51" i="62"/>
  <c r="J52" i="62" s="1"/>
  <c r="J53" i="62" s="1"/>
  <c r="O53" i="62" s="1"/>
  <c r="AA61" i="36"/>
  <c r="AA62" i="36" s="1"/>
  <c r="I60" i="36"/>
  <c r="I61" i="36" s="1"/>
  <c r="I62" i="36" s="1"/>
  <c r="J55" i="67"/>
  <c r="E26" i="71"/>
  <c r="T40" i="71"/>
  <c r="H61" i="2"/>
  <c r="M60" i="2"/>
  <c r="AG39" i="32"/>
  <c r="J55" i="3"/>
  <c r="M39" i="38"/>
  <c r="G61" i="60"/>
  <c r="G62" i="60" s="1"/>
  <c r="J60" i="60"/>
  <c r="J61" i="60" s="1"/>
  <c r="J62" i="60" s="1"/>
  <c r="E40" i="11"/>
  <c r="G61" i="2"/>
  <c r="G62" i="2" s="1"/>
  <c r="J60" i="2"/>
  <c r="H56" i="3"/>
  <c r="H57" i="3" s="1"/>
  <c r="O37" i="35"/>
  <c r="J39" i="35"/>
  <c r="H60" i="36"/>
  <c r="Z61" i="36"/>
  <c r="AE60" i="36"/>
  <c r="AG40" i="54"/>
  <c r="AY61" i="36"/>
  <c r="BD60" i="36"/>
  <c r="H55" i="76" l="1"/>
  <c r="H56" i="76" s="1"/>
  <c r="AG41" i="54"/>
  <c r="G55" i="76"/>
  <c r="L55" i="76" s="1"/>
  <c r="E15" i="31"/>
  <c r="J19" i="22"/>
  <c r="O19" i="22" s="1"/>
  <c r="J18" i="32"/>
  <c r="G19" i="32"/>
  <c r="L19" i="32" s="1"/>
  <c r="G60" i="75"/>
  <c r="G61" i="75" s="1"/>
  <c r="G62" i="75" s="1"/>
  <c r="J38" i="1"/>
  <c r="G39" i="1"/>
  <c r="L39" i="1" s="1"/>
  <c r="E15" i="11"/>
  <c r="J19" i="1"/>
  <c r="O19" i="1" s="1"/>
  <c r="E27" i="31"/>
  <c r="J39" i="22"/>
  <c r="O39" i="22" s="1"/>
  <c r="J18" i="73"/>
  <c r="J19" i="73" s="1"/>
  <c r="O19" i="73" s="1"/>
  <c r="G19" i="73"/>
  <c r="L19" i="73" s="1"/>
  <c r="T27" i="54"/>
  <c r="E27" i="54" s="1"/>
  <c r="O38" i="42"/>
  <c r="J39" i="42"/>
  <c r="O39" i="42" s="1"/>
  <c r="G38" i="73"/>
  <c r="J38" i="32"/>
  <c r="G39" i="32"/>
  <c r="L39" i="32" s="1"/>
  <c r="T15" i="71"/>
  <c r="J19" i="56"/>
  <c r="O19" i="56" s="1"/>
  <c r="O38" i="48"/>
  <c r="J39" i="48"/>
  <c r="O39" i="48" s="1"/>
  <c r="T15" i="54"/>
  <c r="J19" i="42"/>
  <c r="T27" i="71"/>
  <c r="E27" i="71" s="1"/>
  <c r="J39" i="56"/>
  <c r="O39" i="56" s="1"/>
  <c r="AY62" i="36"/>
  <c r="BD61" i="36"/>
  <c r="J55" i="76"/>
  <c r="E40" i="71"/>
  <c r="H62" i="6"/>
  <c r="M61" i="6"/>
  <c r="AG55" i="40"/>
  <c r="AD62" i="33"/>
  <c r="BC62" i="36"/>
  <c r="BF51" i="38"/>
  <c r="BA52" i="38"/>
  <c r="BC53" i="32"/>
  <c r="Z57" i="37"/>
  <c r="AE56" i="37"/>
  <c r="L62" i="6"/>
  <c r="E40" i="54"/>
  <c r="H53" i="38"/>
  <c r="M53" i="38" s="1"/>
  <c r="M52" i="38"/>
  <c r="O51" i="48"/>
  <c r="J52" i="48"/>
  <c r="AF56" i="40"/>
  <c r="AA57" i="40"/>
  <c r="I57" i="24"/>
  <c r="N56" i="24"/>
  <c r="AA53" i="32"/>
  <c r="AF52" i="32"/>
  <c r="G61" i="33"/>
  <c r="G62" i="33" s="1"/>
  <c r="J60" i="33"/>
  <c r="BC53" i="38"/>
  <c r="H53" i="32"/>
  <c r="M53" i="32" s="1"/>
  <c r="M52" i="32"/>
  <c r="N56" i="40"/>
  <c r="I57" i="40"/>
  <c r="E26" i="72"/>
  <c r="E40" i="41"/>
  <c r="I53" i="45"/>
  <c r="N52" i="45"/>
  <c r="H53" i="1"/>
  <c r="M53" i="1" s="1"/>
  <c r="M52" i="1"/>
  <c r="I53" i="32"/>
  <c r="N52" i="32"/>
  <c r="M55" i="40"/>
  <c r="H56" i="40"/>
  <c r="N53" i="25"/>
  <c r="O61" i="29"/>
  <c r="J62" i="29"/>
  <c r="L53" i="62"/>
  <c r="O60" i="2"/>
  <c r="J61" i="2"/>
  <c r="BF55" i="40"/>
  <c r="J55" i="40"/>
  <c r="AG60" i="39"/>
  <c r="AB61" i="39"/>
  <c r="AG55" i="34"/>
  <c r="I57" i="30"/>
  <c r="N56" i="30"/>
  <c r="N53" i="28"/>
  <c r="BA61" i="33"/>
  <c r="BF60" i="33"/>
  <c r="BA61" i="39"/>
  <c r="BF60" i="39"/>
  <c r="H56" i="37"/>
  <c r="M55" i="37"/>
  <c r="H62" i="9"/>
  <c r="M61" i="9"/>
  <c r="M57" i="10"/>
  <c r="M60" i="39"/>
  <c r="H61" i="39"/>
  <c r="AY57" i="40"/>
  <c r="BD56" i="40"/>
  <c r="Z57" i="34"/>
  <c r="AE56" i="34"/>
  <c r="N53" i="48"/>
  <c r="H57" i="50"/>
  <c r="M56" i="50"/>
  <c r="AG51" i="35"/>
  <c r="AB52" i="35"/>
  <c r="M62" i="29"/>
  <c r="O51" i="45"/>
  <c r="J52" i="45"/>
  <c r="AD62" i="39"/>
  <c r="O55" i="24"/>
  <c r="BC62" i="33"/>
  <c r="BC62" i="39"/>
  <c r="I56" i="76"/>
  <c r="N55" i="76"/>
  <c r="AA62" i="33"/>
  <c r="AF61" i="33"/>
  <c r="Z62" i="39"/>
  <c r="AE61" i="39"/>
  <c r="J52" i="22"/>
  <c r="H48" i="31"/>
  <c r="AG55" i="37"/>
  <c r="M51" i="73"/>
  <c r="H52" i="73"/>
  <c r="AD53" i="35"/>
  <c r="L62" i="2"/>
  <c r="Z62" i="36"/>
  <c r="AE61" i="36"/>
  <c r="M61" i="2"/>
  <c r="H62" i="2"/>
  <c r="M62" i="49"/>
  <c r="G61" i="39"/>
  <c r="G62" i="39" s="1"/>
  <c r="J60" i="39"/>
  <c r="BF51" i="35"/>
  <c r="BA52" i="35"/>
  <c r="J55" i="34"/>
  <c r="H57" i="24"/>
  <c r="M56" i="24"/>
  <c r="M57" i="7"/>
  <c r="W48" i="54"/>
  <c r="J52" i="42"/>
  <c r="J53" i="42" s="1"/>
  <c r="W48" i="71"/>
  <c r="J52" i="56"/>
  <c r="J53" i="56" s="1"/>
  <c r="I62" i="33"/>
  <c r="N61" i="33"/>
  <c r="M55" i="34"/>
  <c r="H56" i="34"/>
  <c r="AJ48" i="71"/>
  <c r="J52" i="65"/>
  <c r="J53" i="65" s="1"/>
  <c r="AG51" i="38"/>
  <c r="AB52" i="38"/>
  <c r="H57" i="27"/>
  <c r="M56" i="27"/>
  <c r="G52" i="35"/>
  <c r="G53" i="35" s="1"/>
  <c r="J51" i="35"/>
  <c r="N57" i="50"/>
  <c r="BC53" i="35"/>
  <c r="O37" i="73"/>
  <c r="O51" i="5"/>
  <c r="J52" i="5"/>
  <c r="O52" i="25"/>
  <c r="J53" i="25"/>
  <c r="O53" i="25" s="1"/>
  <c r="AY62" i="33"/>
  <c r="BD61" i="33"/>
  <c r="I51" i="73"/>
  <c r="J51" i="73" s="1"/>
  <c r="O52" i="28"/>
  <c r="J53" i="28"/>
  <c r="O53" i="28" s="1"/>
  <c r="AG60" i="36"/>
  <c r="AB61" i="36"/>
  <c r="AG51" i="32"/>
  <c r="AB52" i="32"/>
  <c r="G52" i="38"/>
  <c r="G53" i="38" s="1"/>
  <c r="J51" i="38"/>
  <c r="J55" i="37"/>
  <c r="O61" i="49"/>
  <c r="J62" i="49"/>
  <c r="J52" i="8"/>
  <c r="O51" i="8"/>
  <c r="AA57" i="34"/>
  <c r="AF56" i="34"/>
  <c r="N62" i="49"/>
  <c r="H61" i="36"/>
  <c r="M60" i="36"/>
  <c r="H60" i="75"/>
  <c r="H48" i="11"/>
  <c r="O51" i="1"/>
  <c r="J52" i="1"/>
  <c r="O39" i="35"/>
  <c r="O60" i="9"/>
  <c r="J61" i="9"/>
  <c r="L53" i="1"/>
  <c r="M39" i="73"/>
  <c r="L53" i="5"/>
  <c r="L53" i="25"/>
  <c r="N57" i="47"/>
  <c r="L53" i="28"/>
  <c r="Z62" i="33"/>
  <c r="AE61" i="33"/>
  <c r="AD62" i="36"/>
  <c r="G52" i="32"/>
  <c r="G53" i="32" s="1"/>
  <c r="J51" i="32"/>
  <c r="AD53" i="38"/>
  <c r="O55" i="30"/>
  <c r="L53" i="8"/>
  <c r="I57" i="34"/>
  <c r="N56" i="34"/>
  <c r="AJ48" i="54"/>
  <c r="J52" i="51"/>
  <c r="J53" i="51" s="1"/>
  <c r="L62" i="9"/>
  <c r="O39" i="38"/>
  <c r="G52" i="73"/>
  <c r="G53" i="73" s="1"/>
  <c r="O55" i="27"/>
  <c r="AG60" i="33"/>
  <c r="AB61" i="33"/>
  <c r="BA61" i="36"/>
  <c r="BF60" i="36"/>
  <c r="BA52" i="32"/>
  <c r="BF51" i="32"/>
  <c r="H57" i="30"/>
  <c r="M56" i="30"/>
  <c r="I60" i="75"/>
  <c r="I61" i="75" s="1"/>
  <c r="BD57" i="37"/>
  <c r="O60" i="6"/>
  <c r="J61" i="6"/>
  <c r="M52" i="35"/>
  <c r="H53" i="35"/>
  <c r="M53" i="35" s="1"/>
  <c r="H61" i="33"/>
  <c r="M60" i="33"/>
  <c r="I57" i="27"/>
  <c r="N56" i="27"/>
  <c r="G61" i="36"/>
  <c r="G62" i="36" s="1"/>
  <c r="J60" i="36"/>
  <c r="AD53" i="32"/>
  <c r="Z57" i="40"/>
  <c r="AE56" i="40"/>
  <c r="AY62" i="39"/>
  <c r="BD61" i="39"/>
  <c r="O55" i="50"/>
  <c r="M55" i="76" l="1"/>
  <c r="E41" i="31"/>
  <c r="E15" i="54"/>
  <c r="E41" i="54" s="1"/>
  <c r="T41" i="54"/>
  <c r="E27" i="41"/>
  <c r="J39" i="32"/>
  <c r="O39" i="32" s="1"/>
  <c r="J38" i="73"/>
  <c r="G39" i="73"/>
  <c r="L39" i="73" s="1"/>
  <c r="E27" i="11"/>
  <c r="J39" i="1"/>
  <c r="O39" i="1" s="1"/>
  <c r="E15" i="71"/>
  <c r="E41" i="71" s="1"/>
  <c r="T41" i="71"/>
  <c r="E15" i="41"/>
  <c r="J19" i="32"/>
  <c r="O19" i="32" s="1"/>
  <c r="BF52" i="32"/>
  <c r="BA53" i="32"/>
  <c r="BF53" i="32" s="1"/>
  <c r="L53" i="32"/>
  <c r="H61" i="75"/>
  <c r="M60" i="75"/>
  <c r="O52" i="8"/>
  <c r="J53" i="8"/>
  <c r="O53" i="8" s="1"/>
  <c r="AM48" i="71"/>
  <c r="H57" i="34"/>
  <c r="M56" i="34"/>
  <c r="BF52" i="35"/>
  <c r="BA53" i="35"/>
  <c r="BF53" i="35" s="1"/>
  <c r="L62" i="75"/>
  <c r="AE62" i="39"/>
  <c r="BF61" i="39"/>
  <c r="BA62" i="39"/>
  <c r="O61" i="2"/>
  <c r="J62" i="2"/>
  <c r="N57" i="24"/>
  <c r="O61" i="6"/>
  <c r="J62" i="6"/>
  <c r="AM48" i="54"/>
  <c r="O51" i="38"/>
  <c r="J52" i="38"/>
  <c r="O52" i="5"/>
  <c r="J53" i="5"/>
  <c r="O53" i="5" s="1"/>
  <c r="Z48" i="54"/>
  <c r="Y48" i="54"/>
  <c r="H48" i="54"/>
  <c r="O60" i="36"/>
  <c r="J61" i="36"/>
  <c r="I62" i="75"/>
  <c r="N61" i="75"/>
  <c r="BF61" i="36"/>
  <c r="BA62" i="36"/>
  <c r="M61" i="36"/>
  <c r="H62" i="36"/>
  <c r="L53" i="38"/>
  <c r="N51" i="73"/>
  <c r="I52" i="73"/>
  <c r="O60" i="39"/>
  <c r="J61" i="39"/>
  <c r="AE62" i="36"/>
  <c r="I57" i="76"/>
  <c r="N56" i="76"/>
  <c r="M57" i="50"/>
  <c r="M61" i="39"/>
  <c r="H62" i="39"/>
  <c r="AG61" i="39"/>
  <c r="AB62" i="39"/>
  <c r="AE57" i="37"/>
  <c r="BF52" i="38"/>
  <c r="BA53" i="38"/>
  <c r="BF53" i="38" s="1"/>
  <c r="BD62" i="39"/>
  <c r="L62" i="36"/>
  <c r="O51" i="73"/>
  <c r="J52" i="73"/>
  <c r="N57" i="34"/>
  <c r="O52" i="1"/>
  <c r="J53" i="1"/>
  <c r="O53" i="1" s="1"/>
  <c r="L62" i="39"/>
  <c r="M52" i="73"/>
  <c r="H53" i="73"/>
  <c r="M53" i="73" s="1"/>
  <c r="J48" i="31"/>
  <c r="K48" i="31"/>
  <c r="M62" i="9"/>
  <c r="H57" i="40"/>
  <c r="M56" i="40"/>
  <c r="E40" i="72"/>
  <c r="L53" i="73"/>
  <c r="AF57" i="34"/>
  <c r="BD62" i="33"/>
  <c r="O51" i="35"/>
  <c r="J52" i="35"/>
  <c r="O52" i="22"/>
  <c r="J53" i="22"/>
  <c r="O53" i="22" s="1"/>
  <c r="BF61" i="33"/>
  <c r="BA62" i="33"/>
  <c r="O55" i="40"/>
  <c r="N57" i="40"/>
  <c r="AE57" i="40"/>
  <c r="N57" i="27"/>
  <c r="AE62" i="33"/>
  <c r="O61" i="9"/>
  <c r="J62" i="9"/>
  <c r="J48" i="11"/>
  <c r="K48" i="11"/>
  <c r="O62" i="49"/>
  <c r="AG52" i="32"/>
  <c r="AB53" i="32"/>
  <c r="AG53" i="32" s="1"/>
  <c r="L53" i="35"/>
  <c r="AG52" i="38"/>
  <c r="AB53" i="38"/>
  <c r="AG53" i="38" s="1"/>
  <c r="M57" i="24"/>
  <c r="O52" i="45"/>
  <c r="J53" i="45"/>
  <c r="O53" i="45" s="1"/>
  <c r="AG52" i="35"/>
  <c r="AB53" i="35"/>
  <c r="AG53" i="35" s="1"/>
  <c r="AE57" i="34"/>
  <c r="H57" i="37"/>
  <c r="M56" i="37"/>
  <c r="N57" i="30"/>
  <c r="M56" i="76"/>
  <c r="H57" i="76"/>
  <c r="N53" i="45"/>
  <c r="AF57" i="40"/>
  <c r="O52" i="48"/>
  <c r="J53" i="48"/>
  <c r="O53" i="48" s="1"/>
  <c r="M57" i="30"/>
  <c r="O55" i="34"/>
  <c r="AF62" i="33"/>
  <c r="O62" i="29"/>
  <c r="O60" i="33"/>
  <c r="J61" i="33"/>
  <c r="AF53" i="32"/>
  <c r="O55" i="76"/>
  <c r="BD62" i="36"/>
  <c r="M61" i="33"/>
  <c r="H62" i="33"/>
  <c r="AG61" i="33"/>
  <c r="AB62" i="33"/>
  <c r="J52" i="32"/>
  <c r="O51" i="32"/>
  <c r="H48" i="41"/>
  <c r="O55" i="37"/>
  <c r="AG61" i="36"/>
  <c r="AB62" i="36"/>
  <c r="M57" i="27"/>
  <c r="N62" i="33"/>
  <c r="Z48" i="71"/>
  <c r="H48" i="71"/>
  <c r="M62" i="2"/>
  <c r="J60" i="75"/>
  <c r="BD57" i="40"/>
  <c r="N53" i="32"/>
  <c r="L62" i="33"/>
  <c r="M62" i="6"/>
  <c r="E27" i="72" l="1"/>
  <c r="E15" i="72"/>
  <c r="O38" i="73"/>
  <c r="J39" i="73"/>
  <c r="O39" i="73" s="1"/>
  <c r="E41" i="11"/>
  <c r="E41" i="41"/>
  <c r="AG62" i="36"/>
  <c r="J48" i="41"/>
  <c r="K48" i="41"/>
  <c r="M57" i="76"/>
  <c r="M48" i="11"/>
  <c r="O52" i="35"/>
  <c r="J53" i="35"/>
  <c r="O53" i="35" s="1"/>
  <c r="M48" i="31"/>
  <c r="N57" i="76"/>
  <c r="BF62" i="39"/>
  <c r="M62" i="36"/>
  <c r="M57" i="34"/>
  <c r="O52" i="32"/>
  <c r="J53" i="32"/>
  <c r="O53" i="32" s="1"/>
  <c r="M62" i="33"/>
  <c r="H48" i="72"/>
  <c r="BF62" i="33"/>
  <c r="O52" i="73"/>
  <c r="J53" i="73"/>
  <c r="O53" i="73" s="1"/>
  <c r="N62" i="75"/>
  <c r="M62" i="39"/>
  <c r="O61" i="36"/>
  <c r="J62" i="36"/>
  <c r="O60" i="75"/>
  <c r="J61" i="75"/>
  <c r="K48" i="71"/>
  <c r="O61" i="33"/>
  <c r="J62" i="33"/>
  <c r="O62" i="9"/>
  <c r="M57" i="40"/>
  <c r="J48" i="54"/>
  <c r="K48" i="54"/>
  <c r="O52" i="38"/>
  <c r="J53" i="38"/>
  <c r="O53" i="38" s="1"/>
  <c r="M57" i="37"/>
  <c r="O61" i="39"/>
  <c r="J62" i="39"/>
  <c r="I53" i="73"/>
  <c r="N52" i="73"/>
  <c r="AG62" i="33"/>
  <c r="AB48" i="54"/>
  <c r="O62" i="2"/>
  <c r="AG62" i="39"/>
  <c r="BF62" i="36"/>
  <c r="O62" i="6"/>
  <c r="M61" i="75"/>
  <c r="H62" i="75"/>
  <c r="E41" i="72" l="1"/>
  <c r="O62" i="39"/>
  <c r="M48" i="54"/>
  <c r="M48" i="41"/>
  <c r="O61" i="75"/>
  <c r="J62" i="75"/>
  <c r="O62" i="36"/>
  <c r="M62" i="75"/>
  <c r="O62" i="33"/>
  <c r="J48" i="72"/>
  <c r="K48" i="72"/>
  <c r="N53" i="73"/>
  <c r="M48" i="72" l="1"/>
  <c r="O62" i="75"/>
  <c r="AD27" i="38" l="1"/>
  <c r="W27" i="38"/>
  <c r="AG27" i="38" s="1"/>
  <c r="B27" i="38"/>
  <c r="E27" i="5"/>
  <c r="O27" i="5" s="1"/>
  <c r="L27" i="5"/>
  <c r="L27" i="8"/>
  <c r="E27" i="8"/>
  <c r="O27" i="8" s="1"/>
  <c r="L27" i="68"/>
  <c r="E27" i="68"/>
  <c r="O27" i="68" s="1"/>
  <c r="L27" i="59"/>
  <c r="E27" i="59"/>
  <c r="O27" i="59" s="1"/>
  <c r="B27" i="35"/>
  <c r="AD27" i="35"/>
  <c r="W27" i="35"/>
  <c r="AG27" i="35" s="1"/>
  <c r="BC27" i="38"/>
  <c r="AV27" i="38"/>
  <c r="BF27" i="38" s="1"/>
  <c r="BC27" i="35"/>
  <c r="AV27" i="35"/>
  <c r="BF27" i="35" s="1"/>
  <c r="L27" i="25"/>
  <c r="E27" i="25"/>
  <c r="O27" i="25" s="1"/>
  <c r="L27" i="65"/>
  <c r="E27" i="65"/>
  <c r="O27" i="65" s="1"/>
  <c r="L27" i="51"/>
  <c r="E27" i="51"/>
  <c r="O27" i="51" s="1"/>
  <c r="L27" i="45"/>
  <c r="E27" i="45"/>
  <c r="BC27" i="32" l="1"/>
  <c r="AV27" i="32"/>
  <c r="BF27" i="32" s="1"/>
  <c r="L27" i="62"/>
  <c r="E27" i="62"/>
  <c r="O27" i="62" s="1"/>
  <c r="L27" i="28"/>
  <c r="E27" i="28"/>
  <c r="O27" i="28" s="1"/>
  <c r="L27" i="35"/>
  <c r="E27" i="35"/>
  <c r="O27" i="35" s="1"/>
  <c r="L27" i="56"/>
  <c r="E27" i="56"/>
  <c r="O27" i="56" s="1"/>
  <c r="L27" i="48"/>
  <c r="E27" i="48"/>
  <c r="O27" i="48" s="1"/>
  <c r="E27" i="38"/>
  <c r="O27" i="38" s="1"/>
  <c r="L27" i="38"/>
  <c r="E27" i="42"/>
  <c r="O27" i="42" s="1"/>
  <c r="L27" i="42"/>
  <c r="L27" i="22" l="1"/>
  <c r="E27" i="22"/>
  <c r="O27" i="22" s="1"/>
  <c r="AD27" i="32"/>
  <c r="W27" i="32"/>
  <c r="AG27" i="32" s="1"/>
  <c r="B27" i="32"/>
  <c r="L27" i="32" l="1"/>
  <c r="E27" i="32"/>
  <c r="O27" i="32" s="1"/>
  <c r="L26" i="25" l="1"/>
  <c r="E26" i="25"/>
  <c r="AV26" i="38"/>
  <c r="E26" i="8"/>
  <c r="L26" i="45"/>
  <c r="E26" i="45"/>
  <c r="L26" i="65"/>
  <c r="E26" i="65"/>
  <c r="O26" i="65" s="1"/>
  <c r="E26" i="68"/>
  <c r="O26" i="68" s="1"/>
  <c r="L26" i="68"/>
  <c r="E26" i="59"/>
  <c r="L26" i="59"/>
  <c r="W26" i="38"/>
  <c r="B26" i="38"/>
  <c r="E26" i="51"/>
  <c r="O26" i="51" s="1"/>
  <c r="L26" i="51"/>
  <c r="E26" i="5"/>
  <c r="BC26" i="35"/>
  <c r="AV26" i="35"/>
  <c r="BF26" i="35" s="1"/>
  <c r="W26" i="35"/>
  <c r="B26" i="35"/>
  <c r="E26" i="38" l="1"/>
  <c r="E26" i="56"/>
  <c r="E26" i="28"/>
  <c r="L26" i="28"/>
  <c r="AV26" i="32"/>
  <c r="E26" i="35"/>
  <c r="E26" i="62"/>
  <c r="L26" i="42"/>
  <c r="E26" i="42"/>
  <c r="O26" i="42" s="1"/>
  <c r="L27" i="1"/>
  <c r="B27" i="73"/>
  <c r="E27" i="1"/>
  <c r="O27" i="1" s="1"/>
  <c r="E26" i="48"/>
  <c r="O26" i="48" s="1"/>
  <c r="L26" i="48"/>
  <c r="L26" i="22" l="1"/>
  <c r="E26" i="22"/>
  <c r="W26" i="32"/>
  <c r="B26" i="32"/>
  <c r="B26" i="73" s="1"/>
  <c r="E26" i="1"/>
  <c r="E27" i="73"/>
  <c r="L27" i="73"/>
  <c r="E26" i="73" l="1"/>
  <c r="E26" i="32"/>
  <c r="B36" i="39" l="1"/>
  <c r="W36" i="39"/>
  <c r="L36" i="46"/>
  <c r="E36" i="46"/>
  <c r="B36" i="36"/>
  <c r="W36" i="36"/>
  <c r="AG36" i="36" s="1"/>
  <c r="AD36" i="36"/>
  <c r="AV36" i="39"/>
  <c r="BC36" i="39"/>
  <c r="AV36" i="33"/>
  <c r="L35" i="46"/>
  <c r="E35" i="46"/>
  <c r="E35" i="52"/>
  <c r="L35" i="52"/>
  <c r="BC36" i="36"/>
  <c r="AV36" i="36"/>
  <c r="BF36" i="36" s="1"/>
  <c r="E36" i="52"/>
  <c r="L36" i="52"/>
  <c r="AD36" i="33" l="1"/>
  <c r="W36" i="33"/>
  <c r="B36" i="33"/>
  <c r="J26" i="65"/>
  <c r="J26" i="68"/>
  <c r="BA26" i="35"/>
  <c r="J26" i="28"/>
  <c r="O26" i="28" s="1"/>
  <c r="J26" i="51"/>
  <c r="J26" i="59"/>
  <c r="O26" i="59" s="1"/>
  <c r="J26" i="45"/>
  <c r="O26" i="45" s="1"/>
  <c r="E36" i="49"/>
  <c r="L36" i="49"/>
  <c r="L36" i="36"/>
  <c r="E36" i="36"/>
  <c r="O36" i="36" s="1"/>
  <c r="L36" i="26"/>
  <c r="E36" i="26"/>
  <c r="O36" i="26" s="1"/>
  <c r="E35" i="43"/>
  <c r="L35" i="43"/>
  <c r="L36" i="29"/>
  <c r="E36" i="29"/>
  <c r="E36" i="39"/>
  <c r="E36" i="43"/>
  <c r="O36" i="43" s="1"/>
  <c r="L36" i="43"/>
  <c r="E35" i="49"/>
  <c r="L35" i="49"/>
  <c r="J27" i="65"/>
  <c r="J27" i="59"/>
  <c r="J27" i="51"/>
  <c r="J27" i="45"/>
  <c r="O27" i="45" s="1"/>
  <c r="J27" i="62"/>
  <c r="BA27" i="38"/>
  <c r="J27" i="5"/>
  <c r="J27" i="8"/>
  <c r="J27" i="25"/>
  <c r="BA27" i="32"/>
  <c r="J27" i="28"/>
  <c r="J27" i="68"/>
  <c r="BA27" i="35"/>
  <c r="J27" i="56" l="1"/>
  <c r="AB27" i="35"/>
  <c r="G27" i="35"/>
  <c r="J27" i="35" s="1"/>
  <c r="J26" i="22"/>
  <c r="E36" i="33"/>
  <c r="J27" i="48"/>
  <c r="BA26" i="32"/>
  <c r="BF26" i="32" s="1"/>
  <c r="BC26" i="32"/>
  <c r="J26" i="62"/>
  <c r="O26" i="62" s="1"/>
  <c r="L26" i="62"/>
  <c r="J26" i="25"/>
  <c r="O26" i="25" s="1"/>
  <c r="J26" i="48"/>
  <c r="AB27" i="38"/>
  <c r="G27" i="38"/>
  <c r="J27" i="38" s="1"/>
  <c r="J26" i="42"/>
  <c r="G26" i="35"/>
  <c r="AB26" i="35"/>
  <c r="AG26" i="35" s="1"/>
  <c r="AD26" i="35"/>
  <c r="AB26" i="38"/>
  <c r="AG26" i="38" s="1"/>
  <c r="AD26" i="38"/>
  <c r="J27" i="22"/>
  <c r="AG24" i="54"/>
  <c r="AG36" i="54" s="1"/>
  <c r="AG24" i="71"/>
  <c r="AG36" i="71" s="1"/>
  <c r="J27" i="42"/>
  <c r="AB26" i="32" l="1"/>
  <c r="AG26" i="32" s="1"/>
  <c r="G26" i="32"/>
  <c r="AD26" i="32"/>
  <c r="J26" i="8"/>
  <c r="O26" i="8" s="1"/>
  <c r="L26" i="8"/>
  <c r="AB27" i="32"/>
  <c r="G27" i="32"/>
  <c r="J27" i="32" s="1"/>
  <c r="J26" i="35"/>
  <c r="O26" i="35" s="1"/>
  <c r="L26" i="35"/>
  <c r="E36" i="23"/>
  <c r="L36" i="23"/>
  <c r="B36" i="75"/>
  <c r="E24" i="31"/>
  <c r="E36" i="31" s="1"/>
  <c r="O26" i="22"/>
  <c r="E18" i="46"/>
  <c r="O18" i="46" s="1"/>
  <c r="L18" i="46"/>
  <c r="BA26" i="38"/>
  <c r="BF26" i="38" s="1"/>
  <c r="BC26" i="38"/>
  <c r="G26" i="38"/>
  <c r="L18" i="52"/>
  <c r="E18" i="52"/>
  <c r="O18" i="52" s="1"/>
  <c r="J26" i="56"/>
  <c r="L26" i="56"/>
  <c r="T24" i="54"/>
  <c r="J26" i="5"/>
  <c r="O26" i="5" s="1"/>
  <c r="L26" i="5"/>
  <c r="E36" i="75" l="1"/>
  <c r="AV35" i="39"/>
  <c r="BC35" i="39"/>
  <c r="W35" i="39"/>
  <c r="B35" i="39"/>
  <c r="E24" i="54"/>
  <c r="E36" i="54" s="1"/>
  <c r="T36" i="54"/>
  <c r="J26" i="32"/>
  <c r="L26" i="32"/>
  <c r="E18" i="43"/>
  <c r="O18" i="43" s="1"/>
  <c r="L18" i="43"/>
  <c r="E18" i="49"/>
  <c r="O18" i="49" s="1"/>
  <c r="L18" i="49"/>
  <c r="W35" i="36"/>
  <c r="B35" i="36"/>
  <c r="J26" i="38"/>
  <c r="O26" i="38" s="1"/>
  <c r="L26" i="38"/>
  <c r="AV35" i="36"/>
  <c r="BF35" i="36" s="1"/>
  <c r="BC35" i="36"/>
  <c r="AV35" i="33"/>
  <c r="T24" i="71"/>
  <c r="O26" i="56"/>
  <c r="G26" i="73"/>
  <c r="J26" i="1"/>
  <c r="L26" i="1"/>
  <c r="J27" i="1"/>
  <c r="G27" i="73"/>
  <c r="J27" i="73" s="1"/>
  <c r="O27" i="73" s="1"/>
  <c r="L47" i="46" l="1"/>
  <c r="E47" i="46"/>
  <c r="L35" i="69"/>
  <c r="E35" i="69"/>
  <c r="O35" i="69" s="1"/>
  <c r="E35" i="36"/>
  <c r="J27" i="46"/>
  <c r="E24" i="11"/>
  <c r="O26" i="1"/>
  <c r="E27" i="46"/>
  <c r="O27" i="46" s="1"/>
  <c r="L27" i="46"/>
  <c r="B18" i="36"/>
  <c r="W18" i="36"/>
  <c r="AV18" i="36"/>
  <c r="J26" i="73"/>
  <c r="O26" i="73" s="1"/>
  <c r="L26" i="73"/>
  <c r="L47" i="52"/>
  <c r="E47" i="52"/>
  <c r="W18" i="39"/>
  <c r="B18" i="39"/>
  <c r="E27" i="52"/>
  <c r="O27" i="52" s="1"/>
  <c r="L27" i="52"/>
  <c r="AV18" i="33"/>
  <c r="E35" i="39"/>
  <c r="E35" i="60"/>
  <c r="E35" i="66"/>
  <c r="L35" i="66"/>
  <c r="J27" i="52"/>
  <c r="AJ15" i="54" s="1"/>
  <c r="W35" i="33"/>
  <c r="B35" i="33"/>
  <c r="AD35" i="33"/>
  <c r="E24" i="41"/>
  <c r="E36" i="41" s="1"/>
  <c r="O26" i="32"/>
  <c r="E35" i="63"/>
  <c r="E24" i="71"/>
  <c r="E36" i="71" s="1"/>
  <c r="T36" i="71"/>
  <c r="AV18" i="39"/>
  <c r="E18" i="63" l="1"/>
  <c r="L35" i="29"/>
  <c r="E35" i="29"/>
  <c r="E35" i="26"/>
  <c r="E22" i="46"/>
  <c r="O22" i="46" s="1"/>
  <c r="L22" i="46"/>
  <c r="J47" i="52"/>
  <c r="O47" i="52" s="1"/>
  <c r="G48" i="52"/>
  <c r="E47" i="43"/>
  <c r="L47" i="43"/>
  <c r="W18" i="33"/>
  <c r="B18" i="33"/>
  <c r="E35" i="33"/>
  <c r="E18" i="66"/>
  <c r="B23" i="43"/>
  <c r="L19" i="43"/>
  <c r="E19" i="43"/>
  <c r="E27" i="43"/>
  <c r="O27" i="43" s="1"/>
  <c r="L27" i="43"/>
  <c r="E18" i="69"/>
  <c r="O18" i="69" s="1"/>
  <c r="L18" i="69"/>
  <c r="E27" i="49"/>
  <c r="O27" i="49" s="1"/>
  <c r="L27" i="49"/>
  <c r="E24" i="72"/>
  <c r="E36" i="11"/>
  <c r="B23" i="46"/>
  <c r="L19" i="46"/>
  <c r="E19" i="46"/>
  <c r="E35" i="57"/>
  <c r="E18" i="60"/>
  <c r="B23" i="52"/>
  <c r="L19" i="52"/>
  <c r="E19" i="52"/>
  <c r="J47" i="46"/>
  <c r="J48" i="46" s="1"/>
  <c r="O48" i="46" s="1"/>
  <c r="G48" i="46"/>
  <c r="B23" i="49"/>
  <c r="L19" i="49"/>
  <c r="E19" i="49"/>
  <c r="E18" i="39"/>
  <c r="J27" i="49"/>
  <c r="E47" i="49"/>
  <c r="L47" i="49"/>
  <c r="E18" i="36"/>
  <c r="J27" i="43"/>
  <c r="B67" i="46" l="1"/>
  <c r="B67" i="49"/>
  <c r="W15" i="54"/>
  <c r="E21" i="43"/>
  <c r="O21" i="43" s="1"/>
  <c r="L21" i="43"/>
  <c r="O19" i="52"/>
  <c r="E23" i="52"/>
  <c r="O23" i="52" s="1"/>
  <c r="J47" i="49"/>
  <c r="J48" i="49" s="1"/>
  <c r="O48" i="49" s="1"/>
  <c r="G48" i="49"/>
  <c r="E23" i="46"/>
  <c r="O23" i="46" s="1"/>
  <c r="O19" i="46"/>
  <c r="O19" i="49"/>
  <c r="E23" i="49"/>
  <c r="O23" i="49" s="1"/>
  <c r="E22" i="43"/>
  <c r="O22" i="43" s="1"/>
  <c r="L22" i="43"/>
  <c r="L23" i="43"/>
  <c r="B26" i="43"/>
  <c r="E21" i="49"/>
  <c r="O21" i="49" s="1"/>
  <c r="L21" i="49"/>
  <c r="H15" i="54"/>
  <c r="L22" i="52"/>
  <c r="E22" i="52"/>
  <c r="O22" i="52" s="1"/>
  <c r="B26" i="52"/>
  <c r="L23" i="52"/>
  <c r="L23" i="46"/>
  <c r="B26" i="46"/>
  <c r="E22" i="49"/>
  <c r="O22" i="49" s="1"/>
  <c r="L22" i="49"/>
  <c r="E20" i="46"/>
  <c r="O20" i="46" s="1"/>
  <c r="L20" i="46"/>
  <c r="E35" i="23"/>
  <c r="L23" i="49"/>
  <c r="B26" i="49"/>
  <c r="E18" i="57"/>
  <c r="L20" i="49"/>
  <c r="E20" i="49"/>
  <c r="O20" i="49" s="1"/>
  <c r="O47" i="46"/>
  <c r="L21" i="46"/>
  <c r="E21" i="46"/>
  <c r="O21" i="46" s="1"/>
  <c r="E18" i="29"/>
  <c r="J47" i="43"/>
  <c r="G48" i="43"/>
  <c r="E36" i="72"/>
  <c r="E18" i="26"/>
  <c r="O19" i="43"/>
  <c r="E23" i="43"/>
  <c r="O23" i="43" s="1"/>
  <c r="E18" i="33"/>
  <c r="AJ27" i="54"/>
  <c r="AJ41" i="54" s="1"/>
  <c r="J48" i="52"/>
  <c r="O48" i="52" s="1"/>
  <c r="O47" i="49" l="1"/>
  <c r="E47" i="66"/>
  <c r="O47" i="66" s="1"/>
  <c r="L47" i="66"/>
  <c r="E27" i="66"/>
  <c r="O27" i="66" s="1"/>
  <c r="L27" i="66"/>
  <c r="AS23" i="33"/>
  <c r="AS26" i="33" s="1"/>
  <c r="AV19" i="33"/>
  <c r="AV23" i="33" s="1"/>
  <c r="T23" i="36"/>
  <c r="T26" i="36" s="1"/>
  <c r="B19" i="36"/>
  <c r="W19" i="36"/>
  <c r="W23" i="36" s="1"/>
  <c r="L27" i="60"/>
  <c r="E27" i="60"/>
  <c r="O27" i="60" s="1"/>
  <c r="B22" i="36"/>
  <c r="W22" i="36"/>
  <c r="L26" i="43"/>
  <c r="B28" i="43"/>
  <c r="E26" i="43"/>
  <c r="B27" i="36"/>
  <c r="W27" i="36"/>
  <c r="AS23" i="39"/>
  <c r="AS26" i="39" s="1"/>
  <c r="AV19" i="39"/>
  <c r="AV23" i="39" s="1"/>
  <c r="AV27" i="33"/>
  <c r="AV27" i="39"/>
  <c r="J27" i="66"/>
  <c r="AJ15" i="71" s="1"/>
  <c r="J27" i="60"/>
  <c r="L47" i="69"/>
  <c r="E47" i="69"/>
  <c r="O47" i="69" s="1"/>
  <c r="W27" i="54"/>
  <c r="J48" i="43"/>
  <c r="O48" i="43" s="1"/>
  <c r="O47" i="43"/>
  <c r="L47" i="63"/>
  <c r="E47" i="63"/>
  <c r="O47" i="63" s="1"/>
  <c r="E27" i="69"/>
  <c r="O27" i="69" s="1"/>
  <c r="L27" i="69"/>
  <c r="L27" i="63"/>
  <c r="E27" i="63"/>
  <c r="O27" i="63" s="1"/>
  <c r="B19" i="33"/>
  <c r="W19" i="33"/>
  <c r="W23" i="33" s="1"/>
  <c r="T23" i="33"/>
  <c r="T26" i="33" s="1"/>
  <c r="J27" i="69"/>
  <c r="J27" i="63"/>
  <c r="W47" i="39"/>
  <c r="B47" i="39"/>
  <c r="AV47" i="33"/>
  <c r="AV22" i="36"/>
  <c r="B19" i="39"/>
  <c r="W19" i="39"/>
  <c r="W23" i="39" s="1"/>
  <c r="T23" i="39"/>
  <c r="T26" i="39" s="1"/>
  <c r="B28" i="52"/>
  <c r="L26" i="52"/>
  <c r="E26" i="52"/>
  <c r="B27" i="39"/>
  <c r="W27" i="39"/>
  <c r="AV22" i="33"/>
  <c r="AV47" i="39"/>
  <c r="BC47" i="39"/>
  <c r="AV47" i="36"/>
  <c r="BC47" i="36"/>
  <c r="E21" i="52"/>
  <c r="O21" i="52" s="1"/>
  <c r="L21" i="52"/>
  <c r="L26" i="49"/>
  <c r="E26" i="49"/>
  <c r="B28" i="49"/>
  <c r="E26" i="46"/>
  <c r="B28" i="46"/>
  <c r="L26" i="46"/>
  <c r="AV22" i="39"/>
  <c r="AV27" i="36"/>
  <c r="AS23" i="36"/>
  <c r="AS26" i="36" s="1"/>
  <c r="AV19" i="36"/>
  <c r="AV23" i="36" s="1"/>
  <c r="E18" i="23"/>
  <c r="O18" i="23" s="1"/>
  <c r="L18" i="23"/>
  <c r="E47" i="60"/>
  <c r="O47" i="60" s="1"/>
  <c r="L47" i="60"/>
  <c r="B47" i="36"/>
  <c r="W47" i="36"/>
  <c r="AD47" i="36"/>
  <c r="E21" i="60" l="1"/>
  <c r="B30" i="46"/>
  <c r="L28" i="46"/>
  <c r="E47" i="36"/>
  <c r="L47" i="36"/>
  <c r="W27" i="33"/>
  <c r="B27" i="33"/>
  <c r="E19" i="39"/>
  <c r="E23" i="39" s="1"/>
  <c r="B23" i="39"/>
  <c r="B26" i="39" s="1"/>
  <c r="B23" i="57"/>
  <c r="B26" i="57" s="1"/>
  <c r="E19" i="57"/>
  <c r="AS28" i="39"/>
  <c r="AS30" i="39" s="1"/>
  <c r="AV26" i="39"/>
  <c r="AV26" i="33"/>
  <c r="AS28" i="33"/>
  <c r="AS30" i="33" s="1"/>
  <c r="AD20" i="36"/>
  <c r="W20" i="36"/>
  <c r="AG20" i="36" s="1"/>
  <c r="E47" i="39"/>
  <c r="E35" i="9"/>
  <c r="E22" i="36"/>
  <c r="E19" i="36"/>
  <c r="E23" i="36" s="1"/>
  <c r="B23" i="36"/>
  <c r="B26" i="36" s="1"/>
  <c r="J47" i="69"/>
  <c r="J48" i="69" s="1"/>
  <c r="G48" i="69"/>
  <c r="H27" i="54"/>
  <c r="H41" i="54" s="1"/>
  <c r="W41" i="54"/>
  <c r="E35" i="6"/>
  <c r="B23" i="60"/>
  <c r="B26" i="60" s="1"/>
  <c r="E19" i="60"/>
  <c r="E23" i="60" s="1"/>
  <c r="T28" i="36"/>
  <c r="T30" i="36" s="1"/>
  <c r="W26" i="36"/>
  <c r="AD27" i="33"/>
  <c r="E21" i="66"/>
  <c r="AS28" i="36"/>
  <c r="AS30" i="36" s="1"/>
  <c r="AV26" i="36"/>
  <c r="B47" i="33"/>
  <c r="W47" i="33"/>
  <c r="E27" i="39"/>
  <c r="L20" i="52"/>
  <c r="E20" i="52"/>
  <c r="O20" i="52" s="1"/>
  <c r="B67" i="52"/>
  <c r="W26" i="33"/>
  <c r="T28" i="33"/>
  <c r="T30" i="33" s="1"/>
  <c r="W22" i="39"/>
  <c r="B22" i="39"/>
  <c r="J47" i="60"/>
  <c r="J48" i="60" s="1"/>
  <c r="O48" i="60" s="1"/>
  <c r="G48" i="60"/>
  <c r="L48" i="60" s="1"/>
  <c r="E22" i="29"/>
  <c r="B23" i="69"/>
  <c r="L19" i="69"/>
  <c r="E19" i="69"/>
  <c r="AV21" i="33"/>
  <c r="AV21" i="36"/>
  <c r="BC20" i="39"/>
  <c r="AV20" i="39"/>
  <c r="BF20" i="39" s="1"/>
  <c r="B30" i="49"/>
  <c r="L28" i="49"/>
  <c r="O26" i="52"/>
  <c r="E28" i="52"/>
  <c r="E19" i="66"/>
  <c r="B23" i="66"/>
  <c r="B26" i="66" s="1"/>
  <c r="AS67" i="39"/>
  <c r="J27" i="57"/>
  <c r="W15" i="71" s="1"/>
  <c r="E22" i="69"/>
  <c r="O22" i="69" s="1"/>
  <c r="L22" i="69"/>
  <c r="E28" i="49"/>
  <c r="O26" i="49"/>
  <c r="E19" i="33"/>
  <c r="B23" i="33"/>
  <c r="B26" i="33" s="1"/>
  <c r="E18" i="9"/>
  <c r="L47" i="26"/>
  <c r="E47" i="26"/>
  <c r="O47" i="26" s="1"/>
  <c r="E27" i="36"/>
  <c r="E47" i="57"/>
  <c r="O47" i="57" s="1"/>
  <c r="L47" i="57"/>
  <c r="B21" i="36"/>
  <c r="W21" i="36"/>
  <c r="L28" i="52"/>
  <c r="B30" i="52"/>
  <c r="W26" i="39"/>
  <c r="T28" i="39"/>
  <c r="T30" i="39" s="1"/>
  <c r="B23" i="63"/>
  <c r="B26" i="63" s="1"/>
  <c r="E19" i="63"/>
  <c r="E23" i="63" s="1"/>
  <c r="J27" i="26"/>
  <c r="E28" i="43"/>
  <c r="O26" i="43"/>
  <c r="E18" i="6"/>
  <c r="E28" i="46"/>
  <c r="O26" i="46"/>
  <c r="J47" i="63"/>
  <c r="J48" i="63" s="1"/>
  <c r="O48" i="63" s="1"/>
  <c r="G48" i="63"/>
  <c r="L48" i="63" s="1"/>
  <c r="L27" i="26"/>
  <c r="E27" i="26"/>
  <c r="O27" i="26" s="1"/>
  <c r="W22" i="33"/>
  <c r="B22" i="33"/>
  <c r="E27" i="57"/>
  <c r="O27" i="57" s="1"/>
  <c r="L27" i="57"/>
  <c r="E20" i="43"/>
  <c r="O20" i="43" s="1"/>
  <c r="L20" i="43"/>
  <c r="B67" i="43"/>
  <c r="J47" i="66"/>
  <c r="G48" i="66"/>
  <c r="B30" i="43"/>
  <c r="L28" i="43"/>
  <c r="T67" i="36"/>
  <c r="W21" i="33"/>
  <c r="B21" i="33"/>
  <c r="E20" i="66" l="1"/>
  <c r="O20" i="66" s="1"/>
  <c r="L20" i="66"/>
  <c r="B67" i="66"/>
  <c r="B28" i="63"/>
  <c r="B30" i="63" s="1"/>
  <c r="E26" i="63"/>
  <c r="E21" i="36"/>
  <c r="W21" i="39"/>
  <c r="B21" i="39"/>
  <c r="G27" i="39"/>
  <c r="AB27" i="39"/>
  <c r="AG27" i="39" s="1"/>
  <c r="AD27" i="39"/>
  <c r="AV28" i="36"/>
  <c r="AV30" i="36" s="1"/>
  <c r="J54" i="53"/>
  <c r="G56" i="53"/>
  <c r="G57" i="53" s="1"/>
  <c r="AS51" i="33"/>
  <c r="E22" i="66"/>
  <c r="B51" i="43"/>
  <c r="L30" i="43"/>
  <c r="J54" i="64"/>
  <c r="J56" i="64" s="1"/>
  <c r="J57" i="64" s="1"/>
  <c r="O57" i="64" s="1"/>
  <c r="G56" i="64"/>
  <c r="G57" i="64" s="1"/>
  <c r="L57" i="64" s="1"/>
  <c r="O28" i="52"/>
  <c r="E30" i="52"/>
  <c r="E22" i="63"/>
  <c r="E22" i="26"/>
  <c r="AS51" i="36"/>
  <c r="AD47" i="33"/>
  <c r="G47" i="33"/>
  <c r="AB47" i="33"/>
  <c r="Y48" i="33"/>
  <c r="J54" i="47"/>
  <c r="G56" i="47"/>
  <c r="G57" i="47" s="1"/>
  <c r="AV28" i="33"/>
  <c r="AV30" i="33" s="1"/>
  <c r="E23" i="57"/>
  <c r="E22" i="33"/>
  <c r="E22" i="57"/>
  <c r="H15" i="71"/>
  <c r="E19" i="23"/>
  <c r="B23" i="23"/>
  <c r="L19" i="23"/>
  <c r="J47" i="57"/>
  <c r="G48" i="57"/>
  <c r="L48" i="57" s="1"/>
  <c r="J54" i="7"/>
  <c r="G56" i="7"/>
  <c r="G57" i="7" s="1"/>
  <c r="L57" i="7" s="1"/>
  <c r="E26" i="57"/>
  <c r="B28" i="57"/>
  <c r="B30" i="57" s="1"/>
  <c r="B51" i="46"/>
  <c r="L30" i="46"/>
  <c r="BA54" i="34"/>
  <c r="BA56" i="34" s="1"/>
  <c r="BA57" i="34" s="1"/>
  <c r="BF57" i="34" s="1"/>
  <c r="AX56" i="34"/>
  <c r="AX57" i="34" s="1"/>
  <c r="BC57" i="34" s="1"/>
  <c r="BA27" i="39"/>
  <c r="BF27" i="39" s="1"/>
  <c r="BC27" i="39"/>
  <c r="J47" i="26"/>
  <c r="J48" i="26" s="1"/>
  <c r="O48" i="26" s="1"/>
  <c r="G48" i="26"/>
  <c r="L48" i="26" s="1"/>
  <c r="BA47" i="39"/>
  <c r="AX48" i="39"/>
  <c r="B23" i="29"/>
  <c r="B26" i="29" s="1"/>
  <c r="E19" i="29"/>
  <c r="E23" i="29" s="1"/>
  <c r="AV21" i="39"/>
  <c r="BC20" i="36"/>
  <c r="AV20" i="36"/>
  <c r="BF20" i="36" s="1"/>
  <c r="AS67" i="36"/>
  <c r="W28" i="36"/>
  <c r="W30" i="36" s="1"/>
  <c r="J54" i="61"/>
  <c r="J56" i="61" s="1"/>
  <c r="J57" i="61" s="1"/>
  <c r="G56" i="61"/>
  <c r="G57" i="61" s="1"/>
  <c r="E26" i="39"/>
  <c r="B28" i="39"/>
  <c r="B30" i="39" s="1"/>
  <c r="BA27" i="33"/>
  <c r="BF27" i="33" s="1"/>
  <c r="BC27" i="33"/>
  <c r="E30" i="46"/>
  <c r="O28" i="46"/>
  <c r="AD27" i="36"/>
  <c r="G27" i="36"/>
  <c r="AB27" i="36"/>
  <c r="AG27" i="36" s="1"/>
  <c r="E22" i="60"/>
  <c r="J54" i="30"/>
  <c r="G56" i="30"/>
  <c r="T51" i="39"/>
  <c r="G47" i="36"/>
  <c r="AB47" i="36"/>
  <c r="Y48" i="36"/>
  <c r="AD48" i="36" s="1"/>
  <c r="B23" i="26"/>
  <c r="B26" i="26" s="1"/>
  <c r="E19" i="26"/>
  <c r="E23" i="26" s="1"/>
  <c r="O19" i="69"/>
  <c r="E23" i="69"/>
  <c r="O23" i="69" s="1"/>
  <c r="J54" i="10"/>
  <c r="G56" i="10"/>
  <c r="G57" i="10" s="1"/>
  <c r="L57" i="10" s="1"/>
  <c r="E47" i="33"/>
  <c r="L47" i="33"/>
  <c r="AV20" i="33"/>
  <c r="BF20" i="33" s="1"/>
  <c r="BC20" i="33"/>
  <c r="AS67" i="33"/>
  <c r="T51" i="36"/>
  <c r="J54" i="67"/>
  <c r="G56" i="67"/>
  <c r="G57" i="67" s="1"/>
  <c r="E21" i="29"/>
  <c r="E35" i="2"/>
  <c r="B35" i="75"/>
  <c r="E21" i="33"/>
  <c r="AJ27" i="71"/>
  <c r="AJ41" i="71" s="1"/>
  <c r="J48" i="66"/>
  <c r="O48" i="66" s="1"/>
  <c r="BA47" i="33"/>
  <c r="AX48" i="33"/>
  <c r="BC48" i="33" s="1"/>
  <c r="BC47" i="33"/>
  <c r="W28" i="39"/>
  <c r="W30" i="39" s="1"/>
  <c r="G54" i="37"/>
  <c r="AB54" i="37"/>
  <c r="Y56" i="37"/>
  <c r="Y57" i="37" s="1"/>
  <c r="AD57" i="37" s="1"/>
  <c r="E26" i="33"/>
  <c r="B28" i="33"/>
  <c r="B30" i="33" s="1"/>
  <c r="B20" i="33"/>
  <c r="AD20" i="33"/>
  <c r="W20" i="33"/>
  <c r="AG20" i="33" s="1"/>
  <c r="T67" i="33"/>
  <c r="E26" i="66"/>
  <c r="B28" i="66"/>
  <c r="B30" i="66" s="1"/>
  <c r="E22" i="39"/>
  <c r="T51" i="33"/>
  <c r="AV28" i="39"/>
  <c r="AV30" i="39" s="1"/>
  <c r="E47" i="29"/>
  <c r="L47" i="29"/>
  <c r="E27" i="33"/>
  <c r="AX48" i="36"/>
  <c r="BA47" i="36"/>
  <c r="L30" i="52"/>
  <c r="B51" i="52"/>
  <c r="E23" i="33"/>
  <c r="E23" i="66"/>
  <c r="L23" i="69"/>
  <c r="B26" i="69"/>
  <c r="J54" i="70"/>
  <c r="J56" i="70" s="1"/>
  <c r="J57" i="70" s="1"/>
  <c r="G56" i="70"/>
  <c r="G57" i="70" s="1"/>
  <c r="W28" i="33"/>
  <c r="W30" i="33" s="1"/>
  <c r="G47" i="39"/>
  <c r="AB47" i="39"/>
  <c r="Y48" i="39"/>
  <c r="AD48" i="39" s="1"/>
  <c r="AD47" i="39"/>
  <c r="J54" i="27"/>
  <c r="G56" i="27"/>
  <c r="B28" i="36"/>
  <c r="B30" i="36" s="1"/>
  <c r="E26" i="36"/>
  <c r="B20" i="36"/>
  <c r="BA27" i="36"/>
  <c r="BF27" i="36" s="1"/>
  <c r="BC27" i="36"/>
  <c r="AS51" i="39"/>
  <c r="E27" i="29"/>
  <c r="E21" i="57"/>
  <c r="E30" i="43"/>
  <c r="O28" i="43"/>
  <c r="O28" i="49"/>
  <c r="E30" i="49"/>
  <c r="BA54" i="40"/>
  <c r="AX56" i="40"/>
  <c r="AX57" i="40" s="1"/>
  <c r="BC57" i="40" s="1"/>
  <c r="B20" i="39"/>
  <c r="W20" i="39"/>
  <c r="AG20" i="39" s="1"/>
  <c r="AD20" i="39"/>
  <c r="T67" i="39"/>
  <c r="B51" i="49"/>
  <c r="L30" i="49"/>
  <c r="AB27" i="33"/>
  <c r="AG27" i="33" s="1"/>
  <c r="G27" i="33"/>
  <c r="J27" i="33" s="1"/>
  <c r="E26" i="60"/>
  <c r="B28" i="60"/>
  <c r="B30" i="60" s="1"/>
  <c r="BA54" i="37"/>
  <c r="AX56" i="37"/>
  <c r="AX57" i="37" s="1"/>
  <c r="G54" i="40"/>
  <c r="AB54" i="40"/>
  <c r="Y56" i="40"/>
  <c r="Y57" i="40" s="1"/>
  <c r="AD57" i="40" s="1"/>
  <c r="J27" i="29"/>
  <c r="O27" i="29" l="1"/>
  <c r="L27" i="29"/>
  <c r="L20" i="26"/>
  <c r="E20" i="26"/>
  <c r="O20" i="26" s="1"/>
  <c r="B67" i="26"/>
  <c r="L20" i="29"/>
  <c r="E20" i="29"/>
  <c r="O20" i="29" s="1"/>
  <c r="B67" i="29"/>
  <c r="BF54" i="40"/>
  <c r="BA56" i="40"/>
  <c r="B64" i="49"/>
  <c r="L64" i="49" s="1"/>
  <c r="L51" i="49"/>
  <c r="AS64" i="39"/>
  <c r="E47" i="23"/>
  <c r="L47" i="23"/>
  <c r="AG47" i="39"/>
  <c r="AB48" i="39"/>
  <c r="AG48" i="39" s="1"/>
  <c r="L20" i="69"/>
  <c r="E20" i="69"/>
  <c r="O20" i="69" s="1"/>
  <c r="B67" i="69"/>
  <c r="E28" i="66"/>
  <c r="E30" i="66" s="1"/>
  <c r="E35" i="75"/>
  <c r="B64" i="43"/>
  <c r="L64" i="43" s="1"/>
  <c r="L51" i="43"/>
  <c r="E27" i="23"/>
  <c r="L56" i="27"/>
  <c r="G57" i="27"/>
  <c r="L57" i="27" s="1"/>
  <c r="J47" i="39"/>
  <c r="G48" i="39"/>
  <c r="L48" i="39" s="1"/>
  <c r="L47" i="39"/>
  <c r="L27" i="33"/>
  <c r="E21" i="69"/>
  <c r="O21" i="69" s="1"/>
  <c r="L21" i="69"/>
  <c r="AG54" i="37"/>
  <c r="AB56" i="37"/>
  <c r="G54" i="34"/>
  <c r="AB54" i="34"/>
  <c r="Y56" i="34"/>
  <c r="Y57" i="34" s="1"/>
  <c r="AD57" i="34" s="1"/>
  <c r="E19" i="6"/>
  <c r="E23" i="6" s="1"/>
  <c r="B23" i="6"/>
  <c r="B26" i="6" s="1"/>
  <c r="AJ47" i="71"/>
  <c r="J56" i="67"/>
  <c r="J57" i="67" s="1"/>
  <c r="T64" i="39"/>
  <c r="L20" i="57"/>
  <c r="E20" i="57"/>
  <c r="O20" i="57" s="1"/>
  <c r="B67" i="57"/>
  <c r="L51" i="46"/>
  <c r="B64" i="46"/>
  <c r="L64" i="46" s="1"/>
  <c r="AG47" i="33"/>
  <c r="AB48" i="33"/>
  <c r="AG48" i="33" s="1"/>
  <c r="E21" i="39"/>
  <c r="AG54" i="40"/>
  <c r="AB56" i="40"/>
  <c r="O54" i="27"/>
  <c r="J56" i="27"/>
  <c r="O27" i="33"/>
  <c r="J54" i="50"/>
  <c r="G56" i="50"/>
  <c r="G57" i="50" s="1"/>
  <c r="E18" i="2"/>
  <c r="B18" i="75"/>
  <c r="J54" i="37"/>
  <c r="G56" i="37"/>
  <c r="G57" i="37" s="1"/>
  <c r="L57" i="37" s="1"/>
  <c r="O54" i="10"/>
  <c r="J56" i="10"/>
  <c r="G57" i="30"/>
  <c r="L57" i="30" s="1"/>
  <c r="L56" i="30"/>
  <c r="J54" i="44"/>
  <c r="G56" i="44"/>
  <c r="G57" i="44" s="1"/>
  <c r="BF47" i="39"/>
  <c r="BA48" i="39"/>
  <c r="BF48" i="39" s="1"/>
  <c r="W27" i="71"/>
  <c r="J48" i="57"/>
  <c r="O48" i="57" s="1"/>
  <c r="AV51" i="33"/>
  <c r="J47" i="33"/>
  <c r="G48" i="33"/>
  <c r="L48" i="33" s="1"/>
  <c r="AV51" i="36"/>
  <c r="J54" i="58"/>
  <c r="G56" i="58"/>
  <c r="G57" i="58" s="1"/>
  <c r="B51" i="36"/>
  <c r="E28" i="60"/>
  <c r="E30" i="60" s="1"/>
  <c r="E20" i="39"/>
  <c r="O20" i="39" s="1"/>
  <c r="L20" i="39"/>
  <c r="B67" i="39"/>
  <c r="X16" i="54"/>
  <c r="E51" i="43"/>
  <c r="O30" i="43"/>
  <c r="E20" i="36"/>
  <c r="O20" i="36" s="1"/>
  <c r="L20" i="36"/>
  <c r="B67" i="36"/>
  <c r="W51" i="33"/>
  <c r="T64" i="33"/>
  <c r="L20" i="63"/>
  <c r="E20" i="63"/>
  <c r="O20" i="63" s="1"/>
  <c r="B67" i="63"/>
  <c r="T64" i="36"/>
  <c r="E26" i="26"/>
  <c r="B28" i="26"/>
  <c r="B30" i="26" s="1"/>
  <c r="O54" i="30"/>
  <c r="J56" i="30"/>
  <c r="E28" i="36"/>
  <c r="E30" i="36" s="1"/>
  <c r="W51" i="39"/>
  <c r="BF47" i="33"/>
  <c r="BA48" i="33"/>
  <c r="BF48" i="33" s="1"/>
  <c r="E21" i="63"/>
  <c r="O30" i="46"/>
  <c r="E51" i="46"/>
  <c r="E26" i="29"/>
  <c r="B28" i="29"/>
  <c r="B30" i="29" s="1"/>
  <c r="O54" i="7"/>
  <c r="J56" i="7"/>
  <c r="L47" i="6"/>
  <c r="E47" i="6"/>
  <c r="O47" i="6" s="1"/>
  <c r="O30" i="52"/>
  <c r="AK16" i="54"/>
  <c r="E51" i="52"/>
  <c r="AS64" i="33"/>
  <c r="J27" i="23"/>
  <c r="H15" i="31" s="1"/>
  <c r="E28" i="63"/>
  <c r="E30" i="63" s="1"/>
  <c r="E51" i="63" s="1"/>
  <c r="BF54" i="37"/>
  <c r="BA56" i="37"/>
  <c r="B64" i="52"/>
  <c r="L64" i="52" s="1"/>
  <c r="L51" i="52"/>
  <c r="AV51" i="39"/>
  <c r="E21" i="26"/>
  <c r="AG47" i="36"/>
  <c r="AB48" i="36"/>
  <c r="AG48" i="36" s="1"/>
  <c r="L47" i="9"/>
  <c r="E47" i="9"/>
  <c r="O47" i="9" s="1"/>
  <c r="B51" i="57"/>
  <c r="L27" i="6"/>
  <c r="E27" i="6"/>
  <c r="O27" i="6" s="1"/>
  <c r="L23" i="23"/>
  <c r="B26" i="23"/>
  <c r="B51" i="63"/>
  <c r="J54" i="40"/>
  <c r="G56" i="40"/>
  <c r="G57" i="40" s="1"/>
  <c r="L57" i="40" s="1"/>
  <c r="BF47" i="36"/>
  <c r="BA48" i="36"/>
  <c r="BF48" i="36" s="1"/>
  <c r="B51" i="60"/>
  <c r="E51" i="49"/>
  <c r="O30" i="49"/>
  <c r="B28" i="69"/>
  <c r="E26" i="69"/>
  <c r="L26" i="69"/>
  <c r="E20" i="33"/>
  <c r="O20" i="33" s="1"/>
  <c r="L20" i="33"/>
  <c r="B67" i="33"/>
  <c r="B51" i="33"/>
  <c r="L22" i="23"/>
  <c r="E22" i="23"/>
  <c r="O22" i="23" s="1"/>
  <c r="J47" i="36"/>
  <c r="G48" i="36"/>
  <c r="L48" i="36" s="1"/>
  <c r="E27" i="9"/>
  <c r="O27" i="9" s="1"/>
  <c r="L27" i="9"/>
  <c r="B51" i="39"/>
  <c r="W51" i="36"/>
  <c r="E28" i="57"/>
  <c r="E30" i="57" s="1"/>
  <c r="E20" i="60"/>
  <c r="O20" i="60" s="1"/>
  <c r="L20" i="60"/>
  <c r="B67" i="60"/>
  <c r="J27" i="6"/>
  <c r="E23" i="23"/>
  <c r="O23" i="23" s="1"/>
  <c r="O19" i="23"/>
  <c r="J54" i="24"/>
  <c r="G56" i="24"/>
  <c r="B51" i="66"/>
  <c r="E28" i="33"/>
  <c r="E30" i="33" s="1"/>
  <c r="J27" i="9"/>
  <c r="J27" i="36"/>
  <c r="O27" i="36" s="1"/>
  <c r="L27" i="36"/>
  <c r="E28" i="39"/>
  <c r="E30" i="39" s="1"/>
  <c r="O54" i="47"/>
  <c r="J56" i="47"/>
  <c r="AS64" i="36"/>
  <c r="AJ47" i="54"/>
  <c r="J56" i="53"/>
  <c r="J57" i="53" s="1"/>
  <c r="J27" i="39"/>
  <c r="O27" i="39" s="1"/>
  <c r="L27" i="39"/>
  <c r="O54" i="40" l="1"/>
  <c r="J56" i="40"/>
  <c r="L56" i="24"/>
  <c r="G57" i="24"/>
  <c r="L57" i="24" s="1"/>
  <c r="B64" i="39"/>
  <c r="G54" i="76"/>
  <c r="J54" i="3"/>
  <c r="G56" i="3"/>
  <c r="G57" i="3" s="1"/>
  <c r="L57" i="3" s="1"/>
  <c r="B51" i="26"/>
  <c r="E21" i="23"/>
  <c r="O21" i="23" s="1"/>
  <c r="L21" i="23"/>
  <c r="AV64" i="33"/>
  <c r="O47" i="39"/>
  <c r="J48" i="39"/>
  <c r="O48" i="39" s="1"/>
  <c r="B64" i="60"/>
  <c r="B64" i="63"/>
  <c r="B28" i="23"/>
  <c r="B30" i="23" s="1"/>
  <c r="E26" i="23"/>
  <c r="E64" i="63"/>
  <c r="E64" i="52"/>
  <c r="E64" i="46"/>
  <c r="E28" i="26"/>
  <c r="E30" i="26" s="1"/>
  <c r="O54" i="50"/>
  <c r="J56" i="50"/>
  <c r="E51" i="33"/>
  <c r="I16" i="41"/>
  <c r="B64" i="33"/>
  <c r="E28" i="69"/>
  <c r="O26" i="69"/>
  <c r="AL16" i="54"/>
  <c r="AH54" i="54"/>
  <c r="AK42" i="54"/>
  <c r="B51" i="29"/>
  <c r="H27" i="71"/>
  <c r="H41" i="71" s="1"/>
  <c r="W41" i="71"/>
  <c r="W47" i="54"/>
  <c r="J56" i="44"/>
  <c r="J57" i="44" s="1"/>
  <c r="E26" i="6"/>
  <c r="B28" i="6"/>
  <c r="B30" i="6" s="1"/>
  <c r="J47" i="9"/>
  <c r="J48" i="9" s="1"/>
  <c r="O48" i="9" s="1"/>
  <c r="G48" i="9"/>
  <c r="L48" i="9" s="1"/>
  <c r="O54" i="24"/>
  <c r="H47" i="31"/>
  <c r="J56" i="24"/>
  <c r="AM47" i="54"/>
  <c r="AM49" i="54" s="1"/>
  <c r="AJ49" i="54"/>
  <c r="AJ55" i="54" s="1"/>
  <c r="AM55" i="54" s="1"/>
  <c r="L28" i="69"/>
  <c r="B30" i="69"/>
  <c r="E28" i="29"/>
  <c r="E30" i="29" s="1"/>
  <c r="E64" i="43"/>
  <c r="B64" i="36"/>
  <c r="O56" i="27"/>
  <c r="J57" i="27"/>
  <c r="O57" i="27" s="1"/>
  <c r="AK16" i="71"/>
  <c r="E51" i="66"/>
  <c r="H15" i="41"/>
  <c r="O47" i="36"/>
  <c r="J48" i="36"/>
  <c r="O48" i="36" s="1"/>
  <c r="B64" i="57"/>
  <c r="BF56" i="37"/>
  <c r="BA57" i="37"/>
  <c r="BF57" i="37" s="1"/>
  <c r="W64" i="33"/>
  <c r="I16" i="54"/>
  <c r="U54" i="54"/>
  <c r="X42" i="54"/>
  <c r="Y16" i="54"/>
  <c r="O54" i="37"/>
  <c r="J56" i="37"/>
  <c r="AG56" i="40"/>
  <c r="AB57" i="40"/>
  <c r="AG57" i="40" s="1"/>
  <c r="L27" i="23"/>
  <c r="E51" i="39"/>
  <c r="J47" i="6"/>
  <c r="J48" i="6" s="1"/>
  <c r="O48" i="6" s="1"/>
  <c r="G48" i="6"/>
  <c r="L48" i="6" s="1"/>
  <c r="W64" i="36"/>
  <c r="E22" i="9"/>
  <c r="W64" i="39"/>
  <c r="E51" i="36"/>
  <c r="O56" i="30"/>
  <c r="J57" i="30"/>
  <c r="O57" i="30" s="1"/>
  <c r="W47" i="71"/>
  <c r="J56" i="58"/>
  <c r="J57" i="58" s="1"/>
  <c r="O56" i="10"/>
  <c r="J57" i="10"/>
  <c r="O57" i="10" s="1"/>
  <c r="AG54" i="34"/>
  <c r="AB56" i="34"/>
  <c r="O27" i="23"/>
  <c r="B64" i="66"/>
  <c r="X16" i="71"/>
  <c r="E51" i="57"/>
  <c r="E64" i="49"/>
  <c r="O56" i="7"/>
  <c r="J57" i="7"/>
  <c r="O57" i="7" s="1"/>
  <c r="E51" i="60"/>
  <c r="H27" i="41"/>
  <c r="J48" i="33"/>
  <c r="O48" i="33" s="1"/>
  <c r="E18" i="75"/>
  <c r="B67" i="9"/>
  <c r="AM47" i="71"/>
  <c r="AM49" i="71" s="1"/>
  <c r="AJ49" i="71"/>
  <c r="AJ55" i="71" s="1"/>
  <c r="AM55" i="71" s="1"/>
  <c r="J54" i="34"/>
  <c r="G56" i="34"/>
  <c r="G57" i="34" s="1"/>
  <c r="L57" i="34" s="1"/>
  <c r="BF56" i="40"/>
  <c r="BA57" i="40"/>
  <c r="BF57" i="40" s="1"/>
  <c r="O56" i="47"/>
  <c r="J57" i="47"/>
  <c r="O57" i="47" s="1"/>
  <c r="AV64" i="39"/>
  <c r="E22" i="6"/>
  <c r="AV64" i="36"/>
  <c r="E19" i="9"/>
  <c r="E23" i="9" s="1"/>
  <c r="B23" i="9"/>
  <c r="B26" i="9" s="1"/>
  <c r="AG56" i="37"/>
  <c r="AB57" i="37"/>
  <c r="AG57" i="37" s="1"/>
  <c r="J47" i="29"/>
  <c r="G48" i="29"/>
  <c r="O47" i="33"/>
  <c r="X58" i="54" l="1"/>
  <c r="H41" i="41"/>
  <c r="E64" i="33"/>
  <c r="O54" i="34"/>
  <c r="H47" i="41"/>
  <c r="J56" i="34"/>
  <c r="O56" i="37"/>
  <c r="J57" i="37"/>
  <c r="O57" i="37" s="1"/>
  <c r="U56" i="54"/>
  <c r="V56" i="54" s="1"/>
  <c r="AA54" i="54"/>
  <c r="V54" i="54"/>
  <c r="E21" i="9"/>
  <c r="L20" i="23"/>
  <c r="E20" i="23"/>
  <c r="O20" i="23" s="1"/>
  <c r="B67" i="23"/>
  <c r="I42" i="54"/>
  <c r="J16" i="54"/>
  <c r="F54" i="54"/>
  <c r="E64" i="66"/>
  <c r="B64" i="29"/>
  <c r="O56" i="40"/>
  <c r="J57" i="40"/>
  <c r="O57" i="40" s="1"/>
  <c r="E26" i="9"/>
  <c r="B28" i="9"/>
  <c r="B30" i="9" s="1"/>
  <c r="E64" i="36"/>
  <c r="AK42" i="71"/>
  <c r="AK58" i="71" s="1"/>
  <c r="AH54" i="71"/>
  <c r="AK58" i="54"/>
  <c r="E30" i="69"/>
  <c r="O28" i="69"/>
  <c r="E21" i="6"/>
  <c r="O56" i="24"/>
  <c r="J57" i="24"/>
  <c r="O57" i="24" s="1"/>
  <c r="B51" i="6"/>
  <c r="AN54" i="54"/>
  <c r="AI54" i="54"/>
  <c r="AH56" i="54"/>
  <c r="AI56" i="54" s="1"/>
  <c r="E51" i="26"/>
  <c r="E28" i="23"/>
  <c r="E30" i="23" s="1"/>
  <c r="H47" i="11"/>
  <c r="J56" i="3"/>
  <c r="J57" i="3" s="1"/>
  <c r="O57" i="3" s="1"/>
  <c r="L20" i="6"/>
  <c r="E20" i="6"/>
  <c r="O20" i="6" s="1"/>
  <c r="B67" i="6"/>
  <c r="E64" i="57"/>
  <c r="J47" i="31"/>
  <c r="K47" i="31"/>
  <c r="H49" i="31"/>
  <c r="E28" i="6"/>
  <c r="E30" i="6" s="1"/>
  <c r="O56" i="50"/>
  <c r="J57" i="50"/>
  <c r="O57" i="50" s="1"/>
  <c r="B51" i="23"/>
  <c r="J54" i="76"/>
  <c r="G56" i="76"/>
  <c r="J48" i="29"/>
  <c r="O48" i="29" s="1"/>
  <c r="O47" i="29"/>
  <c r="X42" i="71"/>
  <c r="U54" i="71"/>
  <c r="I16" i="71"/>
  <c r="AG56" i="34"/>
  <c r="AB57" i="34"/>
  <c r="AG57" i="34" s="1"/>
  <c r="E64" i="39"/>
  <c r="B51" i="69"/>
  <c r="L30" i="69"/>
  <c r="L20" i="9"/>
  <c r="E20" i="9"/>
  <c r="O20" i="9" s="1"/>
  <c r="E64" i="60"/>
  <c r="H47" i="71"/>
  <c r="Z47" i="71"/>
  <c r="W49" i="71"/>
  <c r="W55" i="71" s="1"/>
  <c r="Z55" i="71" s="1"/>
  <c r="AB55" i="71" s="1"/>
  <c r="E51" i="29"/>
  <c r="H47" i="54"/>
  <c r="Y47" i="54"/>
  <c r="Z47" i="54"/>
  <c r="W49" i="54"/>
  <c r="I42" i="41"/>
  <c r="F54" i="41"/>
  <c r="B23" i="2"/>
  <c r="B26" i="2" s="1"/>
  <c r="B19" i="75"/>
  <c r="E19" i="2"/>
  <c r="B64" i="26"/>
  <c r="L51" i="69" l="1"/>
  <c r="B64" i="69"/>
  <c r="L64" i="69" s="1"/>
  <c r="X58" i="71"/>
  <c r="M47" i="31"/>
  <c r="K49" i="31"/>
  <c r="M49" i="31" s="1"/>
  <c r="H47" i="72"/>
  <c r="J47" i="11"/>
  <c r="K47" i="11"/>
  <c r="H49" i="11"/>
  <c r="O30" i="69"/>
  <c r="E51" i="69"/>
  <c r="B64" i="6"/>
  <c r="E26" i="2"/>
  <c r="B28" i="2"/>
  <c r="B30" i="2" s="1"/>
  <c r="I58" i="41"/>
  <c r="E64" i="29"/>
  <c r="E23" i="2"/>
  <c r="W55" i="54"/>
  <c r="Y49" i="54"/>
  <c r="AB47" i="71"/>
  <c r="Z49" i="71"/>
  <c r="AB49" i="71" s="1"/>
  <c r="B64" i="23"/>
  <c r="G48" i="23"/>
  <c r="L48" i="23" s="1"/>
  <c r="J47" i="23"/>
  <c r="G54" i="54"/>
  <c r="L54" i="54"/>
  <c r="F56" i="54"/>
  <c r="B23" i="75"/>
  <c r="B26" i="75" s="1"/>
  <c r="E19" i="75"/>
  <c r="E23" i="75" s="1"/>
  <c r="AB47" i="54"/>
  <c r="Z49" i="54"/>
  <c r="AB49" i="54" s="1"/>
  <c r="K47" i="71"/>
  <c r="H49" i="71"/>
  <c r="E51" i="23"/>
  <c r="I16" i="31"/>
  <c r="AN56" i="54"/>
  <c r="B51" i="9"/>
  <c r="E28" i="9"/>
  <c r="E30" i="9" s="1"/>
  <c r="AA56" i="54"/>
  <c r="B21" i="75"/>
  <c r="E21" i="75" s="1"/>
  <c r="E21" i="2"/>
  <c r="J47" i="54"/>
  <c r="K47" i="54"/>
  <c r="H49" i="54"/>
  <c r="B27" i="75"/>
  <c r="E27" i="2"/>
  <c r="O27" i="2" s="1"/>
  <c r="L27" i="2"/>
  <c r="E64" i="26"/>
  <c r="I42" i="71"/>
  <c r="F54" i="71"/>
  <c r="L56" i="76"/>
  <c r="G57" i="76"/>
  <c r="L57" i="76" s="1"/>
  <c r="E51" i="6"/>
  <c r="O56" i="34"/>
  <c r="J57" i="34"/>
  <c r="O57" i="34" s="1"/>
  <c r="L54" i="41"/>
  <c r="F56" i="41"/>
  <c r="AA54" i="71"/>
  <c r="U56" i="71"/>
  <c r="O54" i="76"/>
  <c r="J56" i="76"/>
  <c r="J49" i="31"/>
  <c r="H55" i="31"/>
  <c r="E22" i="2"/>
  <c r="B22" i="75"/>
  <c r="E22" i="75" s="1"/>
  <c r="AN54" i="71"/>
  <c r="AH56" i="71"/>
  <c r="J47" i="41"/>
  <c r="K47" i="41"/>
  <c r="H49" i="41"/>
  <c r="H55" i="41" l="1"/>
  <c r="J49" i="41"/>
  <c r="B47" i="75"/>
  <c r="E47" i="2"/>
  <c r="O47" i="2" s="1"/>
  <c r="L47" i="2"/>
  <c r="L54" i="71"/>
  <c r="F56" i="71"/>
  <c r="J36" i="26"/>
  <c r="J36" i="6"/>
  <c r="J36" i="9"/>
  <c r="J36" i="29"/>
  <c r="O36" i="29" s="1"/>
  <c r="BA36" i="36"/>
  <c r="J36" i="66"/>
  <c r="J36" i="69"/>
  <c r="J36" i="52"/>
  <c r="O36" i="52" s="1"/>
  <c r="J36" i="63"/>
  <c r="BA36" i="39"/>
  <c r="BF36" i="39" s="1"/>
  <c r="J36" i="60"/>
  <c r="J36" i="46"/>
  <c r="O36" i="46" s="1"/>
  <c r="H55" i="11"/>
  <c r="J49" i="11"/>
  <c r="M47" i="41"/>
  <c r="K49" i="41"/>
  <c r="M49" i="41" s="1"/>
  <c r="J55" i="31"/>
  <c r="K55" i="31"/>
  <c r="M55" i="31" s="1"/>
  <c r="L56" i="41"/>
  <c r="M47" i="11"/>
  <c r="K49" i="11"/>
  <c r="M49" i="11" s="1"/>
  <c r="AN56" i="71"/>
  <c r="E20" i="2"/>
  <c r="O20" i="2" s="1"/>
  <c r="L20" i="2"/>
  <c r="B20" i="75"/>
  <c r="B67" i="2"/>
  <c r="E64" i="6"/>
  <c r="H55" i="54"/>
  <c r="J49" i="54"/>
  <c r="H27" i="31"/>
  <c r="H41" i="31" s="1"/>
  <c r="J48" i="23"/>
  <c r="O48" i="23" s="1"/>
  <c r="O47" i="23"/>
  <c r="B51" i="2"/>
  <c r="M47" i="54"/>
  <c r="K49" i="54"/>
  <c r="M49" i="54" s="1"/>
  <c r="E51" i="9"/>
  <c r="E28" i="2"/>
  <c r="E30" i="2" s="1"/>
  <c r="E64" i="69"/>
  <c r="O64" i="69" s="1"/>
  <c r="O51" i="69"/>
  <c r="J47" i="72"/>
  <c r="K47" i="72"/>
  <c r="H49" i="72"/>
  <c r="O56" i="76"/>
  <c r="J57" i="76"/>
  <c r="O57" i="76" s="1"/>
  <c r="B64" i="9"/>
  <c r="I42" i="31"/>
  <c r="F54" i="31"/>
  <c r="E26" i="75"/>
  <c r="E28" i="75" s="1"/>
  <c r="E30" i="75" s="1"/>
  <c r="B28" i="75"/>
  <c r="B30" i="75" s="1"/>
  <c r="B51" i="75" s="1"/>
  <c r="J18" i="52"/>
  <c r="AA56" i="71"/>
  <c r="E27" i="75"/>
  <c r="E64" i="23"/>
  <c r="H55" i="71"/>
  <c r="K55" i="71" s="1"/>
  <c r="M55" i="71" s="1"/>
  <c r="G56" i="54"/>
  <c r="Y55" i="54"/>
  <c r="Z55" i="54"/>
  <c r="AB55" i="54" s="1"/>
  <c r="J27" i="2"/>
  <c r="H15" i="11" s="1"/>
  <c r="G27" i="75"/>
  <c r="J27" i="75" s="1"/>
  <c r="M47" i="71"/>
  <c r="K49" i="71"/>
  <c r="M49" i="71" s="1"/>
  <c r="L56" i="54"/>
  <c r="J18" i="69"/>
  <c r="J18" i="46"/>
  <c r="J47" i="2" l="1"/>
  <c r="G47" i="75"/>
  <c r="G48" i="2"/>
  <c r="L48" i="2" s="1"/>
  <c r="BA18" i="39"/>
  <c r="BF18" i="39" s="1"/>
  <c r="BC18" i="39"/>
  <c r="J18" i="43"/>
  <c r="J18" i="29"/>
  <c r="O18" i="29" s="1"/>
  <c r="L18" i="29"/>
  <c r="J18" i="49"/>
  <c r="J35" i="29"/>
  <c r="O35" i="29" s="1"/>
  <c r="BA35" i="36"/>
  <c r="AJ10" i="54"/>
  <c r="I58" i="31"/>
  <c r="G18" i="39"/>
  <c r="AB18" i="39"/>
  <c r="AG18" i="39" s="1"/>
  <c r="AD18" i="39"/>
  <c r="E20" i="75"/>
  <c r="O20" i="75" s="1"/>
  <c r="L20" i="75"/>
  <c r="AB36" i="39"/>
  <c r="AG36" i="39" s="1"/>
  <c r="G36" i="39"/>
  <c r="AD36" i="39"/>
  <c r="J18" i="60"/>
  <c r="O18" i="60" s="1"/>
  <c r="L18" i="60"/>
  <c r="B64" i="75"/>
  <c r="BA18" i="36"/>
  <c r="BF18" i="36" s="1"/>
  <c r="BC18" i="36"/>
  <c r="J22" i="49"/>
  <c r="J22" i="69"/>
  <c r="J22" i="23"/>
  <c r="J36" i="57"/>
  <c r="J36" i="49"/>
  <c r="O36" i="49" s="1"/>
  <c r="E47" i="75"/>
  <c r="L47" i="75"/>
  <c r="J55" i="41"/>
  <c r="K55" i="41"/>
  <c r="M55" i="41" s="1"/>
  <c r="L27" i="75"/>
  <c r="E51" i="75"/>
  <c r="I16" i="11"/>
  <c r="E51" i="2"/>
  <c r="AB18" i="36"/>
  <c r="AG18" i="36" s="1"/>
  <c r="G18" i="36"/>
  <c r="AD18" i="36"/>
  <c r="J55" i="54"/>
  <c r="K55" i="54"/>
  <c r="M55" i="54" s="1"/>
  <c r="J35" i="52"/>
  <c r="O27" i="75"/>
  <c r="BA18" i="33"/>
  <c r="BF18" i="33" s="1"/>
  <c r="BC18" i="33"/>
  <c r="E64" i="9"/>
  <c r="J35" i="46"/>
  <c r="O35" i="46" s="1"/>
  <c r="J55" i="11"/>
  <c r="K55" i="11"/>
  <c r="M55" i="11" s="1"/>
  <c r="BA36" i="33"/>
  <c r="BF36" i="33" s="1"/>
  <c r="BC36" i="33"/>
  <c r="H55" i="72"/>
  <c r="J49" i="72"/>
  <c r="B64" i="2"/>
  <c r="J18" i="66"/>
  <c r="L18" i="66"/>
  <c r="J36" i="23"/>
  <c r="O36" i="23" s="1"/>
  <c r="G36" i="36"/>
  <c r="J36" i="36" s="1"/>
  <c r="AB36" i="36"/>
  <c r="H15" i="72"/>
  <c r="J18" i="63"/>
  <c r="O18" i="63" s="1"/>
  <c r="L18" i="63"/>
  <c r="M47" i="72"/>
  <c r="K49" i="72"/>
  <c r="M49" i="72" s="1"/>
  <c r="J35" i="69"/>
  <c r="J35" i="66"/>
  <c r="J18" i="9"/>
  <c r="O18" i="9" s="1"/>
  <c r="L18" i="9"/>
  <c r="J18" i="6"/>
  <c r="O18" i="6" s="1"/>
  <c r="L18" i="6"/>
  <c r="F56" i="31"/>
  <c r="L54" i="31"/>
  <c r="J18" i="26"/>
  <c r="O18" i="26" s="1"/>
  <c r="L18" i="26"/>
  <c r="J18" i="23"/>
  <c r="BA35" i="39"/>
  <c r="BF35" i="39" s="1"/>
  <c r="J22" i="46"/>
  <c r="J36" i="43"/>
  <c r="L56" i="71"/>
  <c r="BS22" i="36" l="1"/>
  <c r="J22" i="6"/>
  <c r="O22" i="6" s="1"/>
  <c r="L22" i="6"/>
  <c r="AJ24" i="54"/>
  <c r="AJ36" i="54" s="1"/>
  <c r="O35" i="52"/>
  <c r="E64" i="75"/>
  <c r="G22" i="33"/>
  <c r="AB22" i="33"/>
  <c r="AG22" i="33" s="1"/>
  <c r="AD22" i="33"/>
  <c r="G35" i="36"/>
  <c r="AB35" i="36"/>
  <c r="AG35" i="36" s="1"/>
  <c r="AD35" i="36"/>
  <c r="J35" i="63"/>
  <c r="O35" i="63" s="1"/>
  <c r="L35" i="63"/>
  <c r="AJ24" i="71"/>
  <c r="O35" i="66"/>
  <c r="J18" i="57"/>
  <c r="L18" i="57"/>
  <c r="J22" i="9"/>
  <c r="O22" i="9" s="1"/>
  <c r="L22" i="9"/>
  <c r="G36" i="33"/>
  <c r="AB36" i="33"/>
  <c r="AG36" i="33" s="1"/>
  <c r="J22" i="26"/>
  <c r="O22" i="26" s="1"/>
  <c r="L22" i="26"/>
  <c r="G22" i="36"/>
  <c r="AB22" i="36"/>
  <c r="AG22" i="36" s="1"/>
  <c r="AD22" i="36"/>
  <c r="BA22" i="33"/>
  <c r="BF22" i="33" s="1"/>
  <c r="BC22" i="33"/>
  <c r="BA35" i="33"/>
  <c r="BF35" i="33" s="1"/>
  <c r="BC35" i="33"/>
  <c r="J55" i="72"/>
  <c r="K55" i="72"/>
  <c r="M55" i="72" s="1"/>
  <c r="BA22" i="36"/>
  <c r="BF22" i="36" s="1"/>
  <c r="BC22" i="36"/>
  <c r="L22" i="29"/>
  <c r="J22" i="29"/>
  <c r="O22" i="29" s="1"/>
  <c r="G22" i="39"/>
  <c r="BA22" i="39"/>
  <c r="BF22" i="39" s="1"/>
  <c r="BC22" i="39"/>
  <c r="J35" i="6"/>
  <c r="O35" i="6" s="1"/>
  <c r="L35" i="6"/>
  <c r="E64" i="2"/>
  <c r="J36" i="39"/>
  <c r="O36" i="39" s="1"/>
  <c r="L36" i="39"/>
  <c r="J22" i="57"/>
  <c r="L22" i="57"/>
  <c r="J47" i="75"/>
  <c r="J48" i="75" s="1"/>
  <c r="O48" i="75" s="1"/>
  <c r="G48" i="75"/>
  <c r="L48" i="75" s="1"/>
  <c r="L56" i="31"/>
  <c r="G35" i="39"/>
  <c r="AB35" i="39"/>
  <c r="AG35" i="39" s="1"/>
  <c r="AD35" i="39"/>
  <c r="I16" i="72"/>
  <c r="I42" i="11"/>
  <c r="F54" i="11"/>
  <c r="J35" i="26"/>
  <c r="O35" i="26" s="1"/>
  <c r="L35" i="26"/>
  <c r="J22" i="43"/>
  <c r="H27" i="11"/>
  <c r="J48" i="2"/>
  <c r="O48" i="2" s="1"/>
  <c r="J22" i="66"/>
  <c r="L22" i="66"/>
  <c r="J22" i="60"/>
  <c r="O22" i="60" s="1"/>
  <c r="L22" i="60"/>
  <c r="J18" i="2"/>
  <c r="L18" i="2"/>
  <c r="AB18" i="33"/>
  <c r="AG18" i="33" s="1"/>
  <c r="G18" i="33"/>
  <c r="G18" i="75" s="1"/>
  <c r="AD18" i="33"/>
  <c r="BS22" i="39"/>
  <c r="J18" i="39"/>
  <c r="O18" i="39" s="1"/>
  <c r="L18" i="39"/>
  <c r="W10" i="54"/>
  <c r="J22" i="63"/>
  <c r="O22" i="63" s="1"/>
  <c r="L22" i="63"/>
  <c r="H10" i="31"/>
  <c r="J22" i="2"/>
  <c r="L22" i="2"/>
  <c r="AJ10" i="71"/>
  <c r="O18" i="66"/>
  <c r="AB22" i="39"/>
  <c r="AG22" i="39" s="1"/>
  <c r="AD22" i="39"/>
  <c r="J35" i="60"/>
  <c r="O35" i="60" s="1"/>
  <c r="L35" i="60"/>
  <c r="J22" i="52"/>
  <c r="AJ11" i="54" s="1"/>
  <c r="AJ37" i="54" s="1"/>
  <c r="J35" i="9"/>
  <c r="O35" i="9" s="1"/>
  <c r="L35" i="9"/>
  <c r="J35" i="43"/>
  <c r="J18" i="36"/>
  <c r="O18" i="36" s="1"/>
  <c r="L18" i="36"/>
  <c r="J35" i="49"/>
  <c r="O35" i="49" s="1"/>
  <c r="BS22" i="33"/>
  <c r="AJ36" i="71" l="1"/>
  <c r="W11" i="54"/>
  <c r="W37" i="54" s="1"/>
  <c r="H11" i="31"/>
  <c r="H37" i="31" s="1"/>
  <c r="O47" i="75"/>
  <c r="H10" i="11"/>
  <c r="O18" i="2"/>
  <c r="AJ11" i="71"/>
  <c r="AJ37" i="71" s="1"/>
  <c r="O22" i="66"/>
  <c r="J36" i="33"/>
  <c r="O36" i="33" s="1"/>
  <c r="L36" i="33"/>
  <c r="J35" i="36"/>
  <c r="O35" i="36" s="1"/>
  <c r="L35" i="36"/>
  <c r="J35" i="2"/>
  <c r="L35" i="2"/>
  <c r="H27" i="72"/>
  <c r="H41" i="11"/>
  <c r="L54" i="11"/>
  <c r="F56" i="11"/>
  <c r="J35" i="23"/>
  <c r="L35" i="23"/>
  <c r="G36" i="75"/>
  <c r="J36" i="2"/>
  <c r="I58" i="11"/>
  <c r="J35" i="57"/>
  <c r="L35" i="57"/>
  <c r="G22" i="75"/>
  <c r="J18" i="33"/>
  <c r="L18" i="33"/>
  <c r="I42" i="72"/>
  <c r="F54" i="72"/>
  <c r="J35" i="39"/>
  <c r="O35" i="39" s="1"/>
  <c r="L35" i="39"/>
  <c r="H11" i="11"/>
  <c r="O22" i="2"/>
  <c r="W10" i="71"/>
  <c r="O18" i="57"/>
  <c r="J22" i="33"/>
  <c r="L22" i="33"/>
  <c r="J19" i="52"/>
  <c r="AJ12" i="54" s="1"/>
  <c r="AJ38" i="54" s="1"/>
  <c r="J22" i="39"/>
  <c r="O22" i="39" s="1"/>
  <c r="L22" i="39"/>
  <c r="J22" i="36"/>
  <c r="O22" i="36" s="1"/>
  <c r="L22" i="36"/>
  <c r="G35" i="33"/>
  <c r="AB35" i="33"/>
  <c r="AG35" i="33" s="1"/>
  <c r="H10" i="54"/>
  <c r="W24" i="54"/>
  <c r="H24" i="54" s="1"/>
  <c r="O35" i="43"/>
  <c r="J19" i="69"/>
  <c r="J18" i="75"/>
  <c r="O18" i="75" s="1"/>
  <c r="L18" i="75"/>
  <c r="H11" i="54"/>
  <c r="H37" i="54" s="1"/>
  <c r="W11" i="71"/>
  <c r="O22" i="57"/>
  <c r="H36" i="54" l="1"/>
  <c r="L19" i="60"/>
  <c r="J19" i="60"/>
  <c r="O19" i="60" s="1"/>
  <c r="J19" i="66"/>
  <c r="L19" i="66"/>
  <c r="H24" i="31"/>
  <c r="H36" i="31" s="1"/>
  <c r="O35" i="23"/>
  <c r="J19" i="49"/>
  <c r="J19" i="43"/>
  <c r="BC19" i="39"/>
  <c r="BA19" i="39"/>
  <c r="BF19" i="39" s="1"/>
  <c r="BA19" i="33"/>
  <c r="BF19" i="33" s="1"/>
  <c r="BC19" i="33"/>
  <c r="H11" i="41"/>
  <c r="H37" i="41" s="1"/>
  <c r="O22" i="33"/>
  <c r="H10" i="41"/>
  <c r="O18" i="33"/>
  <c r="AB19" i="36"/>
  <c r="AG19" i="36" s="1"/>
  <c r="AD19" i="36"/>
  <c r="J35" i="33"/>
  <c r="L35" i="33"/>
  <c r="W24" i="71"/>
  <c r="H24" i="71" s="1"/>
  <c r="O35" i="57"/>
  <c r="H41" i="72"/>
  <c r="G19" i="36"/>
  <c r="H10" i="71"/>
  <c r="J19" i="46"/>
  <c r="J36" i="75"/>
  <c r="O36" i="75" s="1"/>
  <c r="L36" i="75"/>
  <c r="W37" i="71"/>
  <c r="H11" i="71"/>
  <c r="H37" i="71" s="1"/>
  <c r="J19" i="23"/>
  <c r="H37" i="11"/>
  <c r="F56" i="72"/>
  <c r="L54" i="72"/>
  <c r="G35" i="75"/>
  <c r="W36" i="54"/>
  <c r="L22" i="75"/>
  <c r="J22" i="75"/>
  <c r="O22" i="75" s="1"/>
  <c r="H24" i="11"/>
  <c r="H36" i="11" s="1"/>
  <c r="O35" i="2"/>
  <c r="J19" i="63"/>
  <c r="O19" i="63" s="1"/>
  <c r="L19" i="63"/>
  <c r="L56" i="11"/>
  <c r="H10" i="72" l="1"/>
  <c r="H11" i="72"/>
  <c r="J19" i="36"/>
  <c r="O19" i="36" s="1"/>
  <c r="L19" i="36"/>
  <c r="W36" i="71"/>
  <c r="J21" i="69"/>
  <c r="W12" i="54"/>
  <c r="H36" i="71"/>
  <c r="H24" i="41"/>
  <c r="H36" i="41" s="1"/>
  <c r="O35" i="33"/>
  <c r="J19" i="29"/>
  <c r="O19" i="29" s="1"/>
  <c r="L19" i="29"/>
  <c r="J19" i="9"/>
  <c r="O19" i="9" s="1"/>
  <c r="L19" i="9"/>
  <c r="J19" i="6"/>
  <c r="O19" i="6" s="1"/>
  <c r="L19" i="6"/>
  <c r="J19" i="2"/>
  <c r="L19" i="2"/>
  <c r="AB19" i="39"/>
  <c r="AG19" i="39" s="1"/>
  <c r="G19" i="39"/>
  <c r="AD19" i="39"/>
  <c r="J21" i="52"/>
  <c r="AJ13" i="54" s="1"/>
  <c r="AJ39" i="54" s="1"/>
  <c r="J19" i="26"/>
  <c r="O19" i="26" s="1"/>
  <c r="L19" i="26"/>
  <c r="L56" i="72"/>
  <c r="J21" i="46"/>
  <c r="AJ12" i="71"/>
  <c r="AJ38" i="71" s="1"/>
  <c r="O19" i="66"/>
  <c r="J35" i="75"/>
  <c r="O35" i="75" s="1"/>
  <c r="L35" i="75"/>
  <c r="H37" i="72"/>
  <c r="BA19" i="36"/>
  <c r="BF19" i="36" s="1"/>
  <c r="BC19" i="36"/>
  <c r="G19" i="33"/>
  <c r="AB19" i="33"/>
  <c r="AG19" i="33" s="1"/>
  <c r="AD19" i="33"/>
  <c r="J19" i="57"/>
  <c r="L19" i="57"/>
  <c r="G19" i="75" l="1"/>
  <c r="J19" i="75" s="1"/>
  <c r="O19" i="75" s="1"/>
  <c r="H24" i="72"/>
  <c r="J21" i="26"/>
  <c r="O21" i="26" s="1"/>
  <c r="L21" i="26"/>
  <c r="BA21" i="39"/>
  <c r="BF21" i="39" s="1"/>
  <c r="BC21" i="39"/>
  <c r="J21" i="9"/>
  <c r="O21" i="9" s="1"/>
  <c r="L21" i="9"/>
  <c r="J21" i="6"/>
  <c r="O21" i="6" s="1"/>
  <c r="L21" i="6"/>
  <c r="J21" i="29"/>
  <c r="O21" i="29" s="1"/>
  <c r="L21" i="29"/>
  <c r="J21" i="23"/>
  <c r="H13" i="31" s="1"/>
  <c r="H39" i="31" s="1"/>
  <c r="H12" i="54"/>
  <c r="H38" i="54" s="1"/>
  <c r="W38" i="54"/>
  <c r="G21" i="36"/>
  <c r="BA21" i="36"/>
  <c r="BF21" i="36" s="1"/>
  <c r="BC21" i="36"/>
  <c r="H12" i="11"/>
  <c r="O19" i="2"/>
  <c r="BA21" i="33"/>
  <c r="BF21" i="33" s="1"/>
  <c r="BC21" i="33"/>
  <c r="J21" i="49"/>
  <c r="J21" i="43"/>
  <c r="AB21" i="36"/>
  <c r="AG21" i="36" s="1"/>
  <c r="AD21" i="36"/>
  <c r="J19" i="33"/>
  <c r="L19" i="33"/>
  <c r="J19" i="39"/>
  <c r="O19" i="39" s="1"/>
  <c r="L19" i="39"/>
  <c r="L21" i="66"/>
  <c r="J21" i="66"/>
  <c r="H36" i="72"/>
  <c r="J21" i="60"/>
  <c r="O21" i="60" s="1"/>
  <c r="L21" i="60"/>
  <c r="G21" i="39"/>
  <c r="AB21" i="39"/>
  <c r="AG21" i="39" s="1"/>
  <c r="AD21" i="39"/>
  <c r="W12" i="71"/>
  <c r="O19" i="57"/>
  <c r="J21" i="63"/>
  <c r="O21" i="63" s="1"/>
  <c r="L21" i="63"/>
  <c r="H12" i="31"/>
  <c r="H38" i="31" s="1"/>
  <c r="L19" i="75" l="1"/>
  <c r="J26" i="46"/>
  <c r="J28" i="46" s="1"/>
  <c r="G28" i="46"/>
  <c r="J26" i="52"/>
  <c r="G28" i="52"/>
  <c r="H38" i="11"/>
  <c r="J21" i="57"/>
  <c r="L21" i="57"/>
  <c r="J26" i="69"/>
  <c r="J28" i="69" s="1"/>
  <c r="G28" i="69"/>
  <c r="J21" i="2"/>
  <c r="L21" i="2"/>
  <c r="O21" i="66"/>
  <c r="AJ13" i="71"/>
  <c r="AJ39" i="71" s="1"/>
  <c r="J21" i="36"/>
  <c r="O21" i="36" s="1"/>
  <c r="L21" i="36"/>
  <c r="H12" i="71"/>
  <c r="H38" i="71" s="1"/>
  <c r="W38" i="71"/>
  <c r="W13" i="54"/>
  <c r="J21" i="39"/>
  <c r="O21" i="39" s="1"/>
  <c r="L21" i="39"/>
  <c r="G21" i="33"/>
  <c r="AB21" i="33"/>
  <c r="AG21" i="33" s="1"/>
  <c r="AD21" i="33"/>
  <c r="H12" i="41"/>
  <c r="H38" i="41" s="1"/>
  <c r="O19" i="33"/>
  <c r="J26" i="6" l="1"/>
  <c r="G28" i="6"/>
  <c r="L28" i="6" s="1"/>
  <c r="L26" i="6"/>
  <c r="W39" i="54"/>
  <c r="H13" i="54"/>
  <c r="H39" i="54" s="1"/>
  <c r="G28" i="9"/>
  <c r="L28" i="9" s="1"/>
  <c r="J26" i="9"/>
  <c r="L26" i="9"/>
  <c r="H38" i="61"/>
  <c r="H38" i="53"/>
  <c r="H38" i="64"/>
  <c r="H38" i="70"/>
  <c r="I38" i="47"/>
  <c r="AB26" i="33"/>
  <c r="G26" i="33"/>
  <c r="Y28" i="33"/>
  <c r="AD28" i="33" s="1"/>
  <c r="AD26" i="33"/>
  <c r="AB26" i="39"/>
  <c r="G26" i="39"/>
  <c r="Y28" i="39"/>
  <c r="AD28" i="39" s="1"/>
  <c r="AD26" i="39"/>
  <c r="G28" i="29"/>
  <c r="L28" i="29" s="1"/>
  <c r="J26" i="29"/>
  <c r="L26" i="29"/>
  <c r="J26" i="66"/>
  <c r="G28" i="66"/>
  <c r="L28" i="66" s="1"/>
  <c r="L26" i="66"/>
  <c r="I38" i="24"/>
  <c r="I38" i="67"/>
  <c r="I38" i="27"/>
  <c r="I38" i="44"/>
  <c r="H38" i="44"/>
  <c r="G28" i="63"/>
  <c r="L28" i="63" s="1"/>
  <c r="J26" i="63"/>
  <c r="L26" i="63"/>
  <c r="J21" i="33"/>
  <c r="L21" i="33"/>
  <c r="G28" i="49"/>
  <c r="J26" i="49"/>
  <c r="J28" i="49" s="1"/>
  <c r="I38" i="58"/>
  <c r="H38" i="58"/>
  <c r="G21" i="75"/>
  <c r="G28" i="2"/>
  <c r="L28" i="2" s="1"/>
  <c r="J26" i="2"/>
  <c r="L26" i="2"/>
  <c r="I38" i="7"/>
  <c r="H38" i="27"/>
  <c r="H38" i="10"/>
  <c r="H38" i="67"/>
  <c r="H38" i="7"/>
  <c r="I38" i="53"/>
  <c r="H13" i="11"/>
  <c r="O21" i="2"/>
  <c r="BA26" i="36"/>
  <c r="AX28" i="36"/>
  <c r="BC28" i="36" s="1"/>
  <c r="BC26" i="36"/>
  <c r="AJ14" i="54"/>
  <c r="AJ40" i="54" s="1"/>
  <c r="J28" i="52"/>
  <c r="J26" i="57"/>
  <c r="G28" i="57"/>
  <c r="L28" i="57" s="1"/>
  <c r="L26" i="57"/>
  <c r="G28" i="43"/>
  <c r="J26" i="43"/>
  <c r="G28" i="60"/>
  <c r="L28" i="60" s="1"/>
  <c r="J26" i="60"/>
  <c r="L26" i="60"/>
  <c r="H38" i="30"/>
  <c r="H38" i="47"/>
  <c r="I38" i="30"/>
  <c r="I38" i="10"/>
  <c r="Y28" i="36"/>
  <c r="AD28" i="36" s="1"/>
  <c r="G26" i="36"/>
  <c r="AB26" i="36"/>
  <c r="AD26" i="36"/>
  <c r="W13" i="71"/>
  <c r="O21" i="57"/>
  <c r="I38" i="61"/>
  <c r="I38" i="64"/>
  <c r="I38" i="70"/>
  <c r="H38" i="24"/>
  <c r="G28" i="23"/>
  <c r="L28" i="23" s="1"/>
  <c r="J26" i="23"/>
  <c r="L26" i="23"/>
  <c r="J26" i="26"/>
  <c r="G28" i="26"/>
  <c r="L28" i="26" s="1"/>
  <c r="L26" i="26"/>
  <c r="H12" i="72"/>
  <c r="AX28" i="33"/>
  <c r="BC28" i="33" s="1"/>
  <c r="BA26" i="33"/>
  <c r="BC26" i="33"/>
  <c r="BA26" i="39"/>
  <c r="AX28" i="39"/>
  <c r="BC28" i="39" s="1"/>
  <c r="BC26" i="39"/>
  <c r="I28" i="65" l="1"/>
  <c r="I28" i="62"/>
  <c r="H28" i="65"/>
  <c r="H28" i="68"/>
  <c r="H28" i="45"/>
  <c r="I28" i="28"/>
  <c r="AZ28" i="35"/>
  <c r="I28" i="8"/>
  <c r="I28" i="5"/>
  <c r="H28" i="51"/>
  <c r="I28" i="68"/>
  <c r="I28" i="51"/>
  <c r="AY28" i="35"/>
  <c r="AY28" i="32"/>
  <c r="H28" i="59"/>
  <c r="AZ28" i="38"/>
  <c r="I28" i="25"/>
  <c r="H28" i="62"/>
  <c r="AZ28" i="32"/>
  <c r="J36" i="10"/>
  <c r="J38" i="10" s="1"/>
  <c r="G38" i="10"/>
  <c r="BA28" i="39"/>
  <c r="BF28" i="39" s="1"/>
  <c r="BF26" i="39"/>
  <c r="J26" i="36"/>
  <c r="G28" i="36"/>
  <c r="L28" i="36" s="1"/>
  <c r="L26" i="36"/>
  <c r="H38" i="72"/>
  <c r="BA28" i="36"/>
  <c r="BF28" i="36" s="1"/>
  <c r="BF26" i="36"/>
  <c r="H13" i="41"/>
  <c r="H39" i="41" s="1"/>
  <c r="O21" i="33"/>
  <c r="J28" i="29"/>
  <c r="O28" i="29" s="1"/>
  <c r="O26" i="29"/>
  <c r="J28" i="9"/>
  <c r="O28" i="9" s="1"/>
  <c r="O26" i="9"/>
  <c r="J28" i="26"/>
  <c r="O28" i="26" s="1"/>
  <c r="O26" i="26"/>
  <c r="G38" i="30"/>
  <c r="J36" i="30"/>
  <c r="J38" i="30" s="1"/>
  <c r="G38" i="70"/>
  <c r="J36" i="70"/>
  <c r="J38" i="70" s="1"/>
  <c r="J36" i="53"/>
  <c r="G38" i="53"/>
  <c r="J26" i="39"/>
  <c r="G28" i="39"/>
  <c r="L28" i="39" s="1"/>
  <c r="L26" i="39"/>
  <c r="J26" i="33"/>
  <c r="G28" i="33"/>
  <c r="L28" i="33" s="1"/>
  <c r="L26" i="33"/>
  <c r="J36" i="67"/>
  <c r="G38" i="67"/>
  <c r="H39" i="11"/>
  <c r="L21" i="75"/>
  <c r="J21" i="75"/>
  <c r="O21" i="75" s="1"/>
  <c r="G38" i="50"/>
  <c r="J36" i="50"/>
  <c r="AB28" i="39"/>
  <c r="AG28" i="39" s="1"/>
  <c r="AG26" i="39"/>
  <c r="AB28" i="33"/>
  <c r="AG28" i="33" s="1"/>
  <c r="AG26" i="33"/>
  <c r="AB28" i="36"/>
  <c r="AG28" i="36" s="1"/>
  <c r="AG26" i="36"/>
  <c r="J28" i="60"/>
  <c r="O28" i="60" s="1"/>
  <c r="O26" i="60"/>
  <c r="J28" i="63"/>
  <c r="O28" i="63" s="1"/>
  <c r="O26" i="63"/>
  <c r="G38" i="58"/>
  <c r="J36" i="58"/>
  <c r="G38" i="27"/>
  <c r="J36" i="27"/>
  <c r="J38" i="27" s="1"/>
  <c r="BA28" i="33"/>
  <c r="BF28" i="33" s="1"/>
  <c r="BF26" i="33"/>
  <c r="H14" i="31"/>
  <c r="H40" i="31" s="1"/>
  <c r="J28" i="23"/>
  <c r="O28" i="23" s="1"/>
  <c r="O26" i="23"/>
  <c r="W39" i="71"/>
  <c r="H13" i="71"/>
  <c r="H39" i="71" s="1"/>
  <c r="J28" i="43"/>
  <c r="W14" i="54"/>
  <c r="G26" i="75"/>
  <c r="W14" i="71"/>
  <c r="J28" i="57"/>
  <c r="O28" i="57" s="1"/>
  <c r="O26" i="57"/>
  <c r="J36" i="7"/>
  <c r="J38" i="7" s="1"/>
  <c r="G38" i="7"/>
  <c r="J36" i="44"/>
  <c r="G38" i="44"/>
  <c r="J28" i="2"/>
  <c r="O28" i="2" s="1"/>
  <c r="H14" i="11"/>
  <c r="O26" i="2"/>
  <c r="J36" i="64"/>
  <c r="J38" i="64" s="1"/>
  <c r="G38" i="64"/>
  <c r="J36" i="47"/>
  <c r="J38" i="47" s="1"/>
  <c r="G38" i="47"/>
  <c r="J28" i="66"/>
  <c r="O28" i="66" s="1"/>
  <c r="AJ14" i="71"/>
  <c r="AJ40" i="71" s="1"/>
  <c r="O26" i="66"/>
  <c r="G38" i="61"/>
  <c r="J36" i="61"/>
  <c r="J38" i="61" s="1"/>
  <c r="J36" i="24"/>
  <c r="G38" i="24"/>
  <c r="J28" i="6"/>
  <c r="O28" i="6" s="1"/>
  <c r="O26" i="6"/>
  <c r="AA38" i="34" l="1"/>
  <c r="AF36" i="34"/>
  <c r="I36" i="34"/>
  <c r="AB36" i="40"/>
  <c r="Y38" i="40"/>
  <c r="AD38" i="40" s="1"/>
  <c r="G36" i="40"/>
  <c r="AD36" i="40"/>
  <c r="G36" i="37"/>
  <c r="AB36" i="37"/>
  <c r="AD36" i="37"/>
  <c r="Y38" i="37"/>
  <c r="AD38" i="37" s="1"/>
  <c r="G36" i="34"/>
  <c r="Y38" i="34"/>
  <c r="AD38" i="34" s="1"/>
  <c r="AB36" i="34"/>
  <c r="AD36" i="34"/>
  <c r="I43" i="46"/>
  <c r="I43" i="26"/>
  <c r="AX38" i="37"/>
  <c r="BC38" i="37" s="1"/>
  <c r="BA36" i="37"/>
  <c r="BC36" i="37"/>
  <c r="J38" i="58"/>
  <c r="H13" i="72"/>
  <c r="AZ43" i="33"/>
  <c r="I28" i="22"/>
  <c r="H38" i="50"/>
  <c r="M36" i="50"/>
  <c r="H40" i="11"/>
  <c r="H38" i="3"/>
  <c r="AX30" i="34"/>
  <c r="BA24" i="34"/>
  <c r="BA30" i="34" s="1"/>
  <c r="G30" i="67"/>
  <c r="J24" i="67"/>
  <c r="J30" i="67" s="1"/>
  <c r="AZ38" i="34"/>
  <c r="BE38" i="34" s="1"/>
  <c r="BE36" i="34"/>
  <c r="I43" i="63"/>
  <c r="I43" i="52"/>
  <c r="AZ43" i="36"/>
  <c r="I38" i="3"/>
  <c r="H36" i="34"/>
  <c r="AE36" i="34"/>
  <c r="Z38" i="34"/>
  <c r="G28" i="28"/>
  <c r="J38" i="44"/>
  <c r="AY38" i="37"/>
  <c r="BD36" i="37"/>
  <c r="H14" i="54"/>
  <c r="H40" i="54" s="1"/>
  <c r="W40" i="54"/>
  <c r="G30" i="30"/>
  <c r="J24" i="30"/>
  <c r="J30" i="30" s="1"/>
  <c r="H14" i="41"/>
  <c r="H40" i="41" s="1"/>
  <c r="J28" i="33"/>
  <c r="O28" i="33" s="1"/>
  <c r="O26" i="33"/>
  <c r="AY38" i="34"/>
  <c r="BD36" i="34"/>
  <c r="AZ43" i="39"/>
  <c r="I43" i="60"/>
  <c r="J28" i="36"/>
  <c r="O28" i="36" s="1"/>
  <c r="O26" i="36"/>
  <c r="AA28" i="38"/>
  <c r="I25" i="38"/>
  <c r="I28" i="38" s="1"/>
  <c r="G28" i="75"/>
  <c r="L28" i="75" s="1"/>
  <c r="J26" i="75"/>
  <c r="L26" i="75"/>
  <c r="AX38" i="40"/>
  <c r="BC38" i="40" s="1"/>
  <c r="BC36" i="40"/>
  <c r="BA36" i="40"/>
  <c r="J24" i="61"/>
  <c r="J30" i="61" s="1"/>
  <c r="G30" i="61"/>
  <c r="I36" i="40"/>
  <c r="AA38" i="40"/>
  <c r="AF36" i="40"/>
  <c r="J38" i="50"/>
  <c r="O36" i="50"/>
  <c r="I43" i="69"/>
  <c r="H43" i="69"/>
  <c r="H43" i="46"/>
  <c r="H28" i="48"/>
  <c r="I28" i="42"/>
  <c r="G28" i="68"/>
  <c r="J25" i="68"/>
  <c r="J28" i="68" s="1"/>
  <c r="I25" i="35"/>
  <c r="I28" i="35" s="1"/>
  <c r="AA28" i="35"/>
  <c r="Z38" i="37"/>
  <c r="AE36" i="37"/>
  <c r="H36" i="37"/>
  <c r="J24" i="53"/>
  <c r="J30" i="53" s="1"/>
  <c r="G30" i="53"/>
  <c r="AX30" i="37"/>
  <c r="BA24" i="37"/>
  <c r="BA30" i="37" s="1"/>
  <c r="J24" i="47"/>
  <c r="J30" i="47" s="1"/>
  <c r="G30" i="47"/>
  <c r="J38" i="67"/>
  <c r="AY38" i="40"/>
  <c r="BD36" i="40"/>
  <c r="J36" i="3"/>
  <c r="G38" i="3"/>
  <c r="I28" i="48"/>
  <c r="G28" i="25"/>
  <c r="J25" i="25"/>
  <c r="G28" i="59"/>
  <c r="J25" i="59"/>
  <c r="J25" i="51"/>
  <c r="G28" i="51"/>
  <c r="J38" i="24"/>
  <c r="H14" i="71"/>
  <c r="H40" i="71" s="1"/>
  <c r="W40" i="71"/>
  <c r="G30" i="70"/>
  <c r="J24" i="70"/>
  <c r="J30" i="70" s="1"/>
  <c r="J28" i="39"/>
  <c r="O28" i="39" s="1"/>
  <c r="O26" i="39"/>
  <c r="H28" i="42"/>
  <c r="AX28" i="35"/>
  <c r="BA25" i="35"/>
  <c r="BA28" i="35" s="1"/>
  <c r="J25" i="65"/>
  <c r="G28" i="65"/>
  <c r="J25" i="45"/>
  <c r="BA36" i="34"/>
  <c r="BC36" i="34"/>
  <c r="AX38" i="34"/>
  <c r="BC38" i="34" s="1"/>
  <c r="AZ38" i="40"/>
  <c r="BE38" i="40" s="1"/>
  <c r="BE36" i="40"/>
  <c r="H36" i="40"/>
  <c r="Z38" i="40"/>
  <c r="AE36" i="40"/>
  <c r="J38" i="53"/>
  <c r="BE36" i="37"/>
  <c r="AZ38" i="37"/>
  <c r="BE38" i="37" s="1"/>
  <c r="I38" i="50"/>
  <c r="N36" i="50"/>
  <c r="I43" i="29"/>
  <c r="H43" i="26"/>
  <c r="H43" i="63"/>
  <c r="AF36" i="37"/>
  <c r="I36" i="37"/>
  <c r="AA38" i="37"/>
  <c r="AF38" i="37" s="1"/>
  <c r="I28" i="56"/>
  <c r="G28" i="45"/>
  <c r="G36" i="76" l="1"/>
  <c r="BA17" i="36"/>
  <c r="H40" i="36"/>
  <c r="Z43" i="36"/>
  <c r="AE43" i="36" s="1"/>
  <c r="AE40" i="36"/>
  <c r="N38" i="50"/>
  <c r="M36" i="40"/>
  <c r="H38" i="40"/>
  <c r="G30" i="10"/>
  <c r="L30" i="10" s="1"/>
  <c r="J24" i="10"/>
  <c r="L24" i="10"/>
  <c r="AZ37" i="33"/>
  <c r="AZ50" i="33" s="1"/>
  <c r="I37" i="69"/>
  <c r="I50" i="69" s="1"/>
  <c r="J28" i="59"/>
  <c r="O25" i="59"/>
  <c r="J40" i="66"/>
  <c r="G43" i="66"/>
  <c r="J40" i="6"/>
  <c r="G43" i="6"/>
  <c r="H43" i="58"/>
  <c r="H45" i="58" s="1"/>
  <c r="AD24" i="37"/>
  <c r="G24" i="37"/>
  <c r="AB24" i="37"/>
  <c r="Y30" i="37"/>
  <c r="AD30" i="37" s="1"/>
  <c r="I43" i="67"/>
  <c r="I45" i="67" s="1"/>
  <c r="AY28" i="38"/>
  <c r="BD25" i="38"/>
  <c r="H28" i="28"/>
  <c r="M25" i="28"/>
  <c r="AZ37" i="36"/>
  <c r="AZ50" i="36" s="1"/>
  <c r="H37" i="63"/>
  <c r="H50" i="63" s="1"/>
  <c r="H28" i="5"/>
  <c r="M25" i="5"/>
  <c r="I43" i="23"/>
  <c r="I43" i="58"/>
  <c r="I45" i="58" s="1"/>
  <c r="J17" i="26"/>
  <c r="G23" i="26"/>
  <c r="L23" i="26" s="1"/>
  <c r="L17" i="26"/>
  <c r="BA24" i="40"/>
  <c r="AX30" i="40"/>
  <c r="BC30" i="40" s="1"/>
  <c r="BC24" i="40"/>
  <c r="I28" i="59"/>
  <c r="N25" i="59"/>
  <c r="H43" i="52"/>
  <c r="M43" i="52" s="1"/>
  <c r="M40" i="52"/>
  <c r="J24" i="50"/>
  <c r="J30" i="50" s="1"/>
  <c r="G30" i="50"/>
  <c r="I37" i="29"/>
  <c r="I50" i="29" s="1"/>
  <c r="H34" i="45"/>
  <c r="H41" i="45" s="1"/>
  <c r="L25" i="5"/>
  <c r="G28" i="5"/>
  <c r="L28" i="5" s="1"/>
  <c r="J25" i="5"/>
  <c r="AA43" i="36"/>
  <c r="I40" i="36"/>
  <c r="I43" i="36" s="1"/>
  <c r="G23" i="66"/>
  <c r="L23" i="66" s="1"/>
  <c r="L17" i="66"/>
  <c r="J17" i="66"/>
  <c r="H37" i="69"/>
  <c r="H50" i="69" s="1"/>
  <c r="G43" i="60"/>
  <c r="J40" i="60"/>
  <c r="AX43" i="36"/>
  <c r="BA40" i="36"/>
  <c r="G23" i="46"/>
  <c r="J17" i="46"/>
  <c r="J23" i="46" s="1"/>
  <c r="H37" i="43"/>
  <c r="J25" i="28"/>
  <c r="I43" i="9"/>
  <c r="N43" i="9" s="1"/>
  <c r="N40" i="9"/>
  <c r="H37" i="46"/>
  <c r="H50" i="46" s="1"/>
  <c r="I34" i="68"/>
  <c r="I41" i="68" s="1"/>
  <c r="I37" i="23"/>
  <c r="I50" i="23" s="1"/>
  <c r="I37" i="63"/>
  <c r="I50" i="63" s="1"/>
  <c r="J36" i="34"/>
  <c r="G38" i="34"/>
  <c r="L38" i="34" s="1"/>
  <c r="L36" i="34"/>
  <c r="I43" i="10"/>
  <c r="I45" i="10" s="1"/>
  <c r="G23" i="52"/>
  <c r="J17" i="52"/>
  <c r="J23" i="52" s="1"/>
  <c r="G38" i="40"/>
  <c r="L38" i="40" s="1"/>
  <c r="L36" i="40"/>
  <c r="J36" i="40"/>
  <c r="G17" i="39"/>
  <c r="BA17" i="39"/>
  <c r="AX23" i="39"/>
  <c r="BC23" i="39" s="1"/>
  <c r="BC17" i="39"/>
  <c r="AZ37" i="39"/>
  <c r="AZ50" i="39" s="1"/>
  <c r="G43" i="69"/>
  <c r="J40" i="69"/>
  <c r="J43" i="69" s="1"/>
  <c r="J28" i="25"/>
  <c r="O25" i="25"/>
  <c r="J24" i="24"/>
  <c r="J30" i="24" s="1"/>
  <c r="G30" i="24"/>
  <c r="H38" i="37"/>
  <c r="M36" i="37"/>
  <c r="H34" i="68"/>
  <c r="H41" i="68" s="1"/>
  <c r="BF36" i="40"/>
  <c r="BA38" i="40"/>
  <c r="BD38" i="37"/>
  <c r="I37" i="26"/>
  <c r="I50" i="26" s="1"/>
  <c r="H14" i="72"/>
  <c r="H43" i="70"/>
  <c r="H45" i="70" s="1"/>
  <c r="H43" i="67"/>
  <c r="H45" i="67" s="1"/>
  <c r="H43" i="60"/>
  <c r="M43" i="60" s="1"/>
  <c r="M40" i="60"/>
  <c r="AZ43" i="37"/>
  <c r="AZ45" i="37" s="1"/>
  <c r="G23" i="6"/>
  <c r="L23" i="6" s="1"/>
  <c r="L17" i="6"/>
  <c r="J17" i="6"/>
  <c r="J24" i="7"/>
  <c r="G30" i="7"/>
  <c r="L30" i="7" s="1"/>
  <c r="L24" i="7"/>
  <c r="BF36" i="34"/>
  <c r="BA38" i="34"/>
  <c r="I28" i="45"/>
  <c r="N25" i="45"/>
  <c r="J25" i="48"/>
  <c r="J28" i="48" s="1"/>
  <c r="G28" i="48"/>
  <c r="AX43" i="33"/>
  <c r="BA40" i="33"/>
  <c r="H43" i="6"/>
  <c r="M43" i="6" s="1"/>
  <c r="M40" i="6"/>
  <c r="L36" i="76"/>
  <c r="G38" i="76"/>
  <c r="L38" i="76" s="1"/>
  <c r="I43" i="61"/>
  <c r="I45" i="61" s="1"/>
  <c r="G30" i="64"/>
  <c r="L30" i="64" s="1"/>
  <c r="L24" i="64"/>
  <c r="J24" i="64"/>
  <c r="H40" i="39"/>
  <c r="Z43" i="39"/>
  <c r="AE43" i="39" s="1"/>
  <c r="AE40" i="39"/>
  <c r="H43" i="9"/>
  <c r="M43" i="9" s="1"/>
  <c r="M40" i="9"/>
  <c r="AF38" i="40"/>
  <c r="O26" i="75"/>
  <c r="J28" i="75"/>
  <c r="O28" i="75" s="1"/>
  <c r="AE38" i="34"/>
  <c r="I43" i="7"/>
  <c r="I45" i="7" s="1"/>
  <c r="BA25" i="32"/>
  <c r="AX28" i="32"/>
  <c r="BC28" i="32" s="1"/>
  <c r="BC25" i="32"/>
  <c r="I43" i="6"/>
  <c r="N43" i="6" s="1"/>
  <c r="N40" i="6"/>
  <c r="G30" i="44"/>
  <c r="J24" i="44"/>
  <c r="J30" i="44" s="1"/>
  <c r="AZ34" i="38"/>
  <c r="AZ41" i="38" s="1"/>
  <c r="G28" i="8"/>
  <c r="L28" i="8" s="1"/>
  <c r="J25" i="8"/>
  <c r="L25" i="8"/>
  <c r="BA40" i="39"/>
  <c r="AX43" i="39"/>
  <c r="AG36" i="40"/>
  <c r="AB38" i="40"/>
  <c r="J28" i="45"/>
  <c r="O25" i="45"/>
  <c r="G43" i="63"/>
  <c r="J40" i="63"/>
  <c r="J43" i="63" s="1"/>
  <c r="I43" i="44"/>
  <c r="I45" i="44" s="1"/>
  <c r="J28" i="51"/>
  <c r="H43" i="29"/>
  <c r="M43" i="29" s="1"/>
  <c r="M40" i="29"/>
  <c r="G23" i="9"/>
  <c r="L23" i="9" s="1"/>
  <c r="L17" i="9"/>
  <c r="J17" i="9"/>
  <c r="AE38" i="37"/>
  <c r="O38" i="50"/>
  <c r="I38" i="40"/>
  <c r="N36" i="40"/>
  <c r="Y30" i="40"/>
  <c r="AD30" i="40" s="1"/>
  <c r="G24" i="40"/>
  <c r="AB24" i="40"/>
  <c r="AD24" i="40"/>
  <c r="I43" i="66"/>
  <c r="N43" i="66" s="1"/>
  <c r="N40" i="66"/>
  <c r="J17" i="29"/>
  <c r="G23" i="29"/>
  <c r="L23" i="29" s="1"/>
  <c r="L17" i="29"/>
  <c r="AZ43" i="34"/>
  <c r="AZ45" i="34" s="1"/>
  <c r="Y23" i="36"/>
  <c r="AD23" i="36" s="1"/>
  <c r="AB17" i="36"/>
  <c r="AD17" i="36"/>
  <c r="G28" i="22"/>
  <c r="J25" i="22"/>
  <c r="L17" i="63"/>
  <c r="G23" i="63"/>
  <c r="L23" i="63" s="1"/>
  <c r="J17" i="63"/>
  <c r="I38" i="34"/>
  <c r="N36" i="34"/>
  <c r="G43" i="26"/>
  <c r="J40" i="26"/>
  <c r="J43" i="26" s="1"/>
  <c r="AY43" i="36"/>
  <c r="BD43" i="36" s="1"/>
  <c r="BD40" i="36"/>
  <c r="J38" i="3"/>
  <c r="H43" i="53"/>
  <c r="H45" i="53" s="1"/>
  <c r="L25" i="62"/>
  <c r="G28" i="62"/>
  <c r="L28" i="62" s="1"/>
  <c r="J25" i="62"/>
  <c r="H28" i="8"/>
  <c r="M25" i="8"/>
  <c r="I43" i="70"/>
  <c r="I45" i="70" s="1"/>
  <c r="AE25" i="35"/>
  <c r="Z28" i="35"/>
  <c r="H25" i="35"/>
  <c r="H28" i="25"/>
  <c r="M25" i="25"/>
  <c r="M36" i="34"/>
  <c r="H38" i="34"/>
  <c r="AB40" i="36"/>
  <c r="G40" i="36"/>
  <c r="Y43" i="36"/>
  <c r="H43" i="44"/>
  <c r="H45" i="44" s="1"/>
  <c r="H43" i="64"/>
  <c r="H45" i="64" s="1"/>
  <c r="Y43" i="39"/>
  <c r="G40" i="39"/>
  <c r="AB40" i="39"/>
  <c r="H39" i="72"/>
  <c r="BA38" i="37"/>
  <c r="BF36" i="37"/>
  <c r="H43" i="61"/>
  <c r="H45" i="61" s="1"/>
  <c r="H34" i="62"/>
  <c r="H41" i="62" s="1"/>
  <c r="I38" i="37"/>
  <c r="N38" i="37" s="1"/>
  <c r="N36" i="37"/>
  <c r="Z28" i="38"/>
  <c r="AE25" i="38"/>
  <c r="H25" i="38"/>
  <c r="J24" i="58"/>
  <c r="J30" i="58" s="1"/>
  <c r="G30" i="58"/>
  <c r="J28" i="65"/>
  <c r="J25" i="42"/>
  <c r="G28" i="42"/>
  <c r="G43" i="52"/>
  <c r="J40" i="52"/>
  <c r="G30" i="27"/>
  <c r="L30" i="27" s="1"/>
  <c r="J24" i="27"/>
  <c r="L24" i="27"/>
  <c r="AX28" i="38"/>
  <c r="BC28" i="38" s="1"/>
  <c r="BA25" i="38"/>
  <c r="BC25" i="38"/>
  <c r="AX23" i="33"/>
  <c r="BC23" i="33" s="1"/>
  <c r="BA17" i="33"/>
  <c r="BC17" i="33"/>
  <c r="I34" i="42"/>
  <c r="I41" i="42" s="1"/>
  <c r="I43" i="43"/>
  <c r="BD38" i="34"/>
  <c r="H43" i="47"/>
  <c r="H45" i="47" s="1"/>
  <c r="I36" i="76"/>
  <c r="AZ34" i="35"/>
  <c r="AZ41" i="35" s="1"/>
  <c r="AZ43" i="40"/>
  <c r="AZ45" i="40" s="1"/>
  <c r="AZ34" i="32"/>
  <c r="AZ41" i="32" s="1"/>
  <c r="AA43" i="39"/>
  <c r="I40" i="39"/>
  <c r="I43" i="39" s="1"/>
  <c r="H43" i="66"/>
  <c r="M43" i="66" s="1"/>
  <c r="M40" i="66"/>
  <c r="G23" i="69"/>
  <c r="J17" i="69"/>
  <c r="J23" i="69" s="1"/>
  <c r="G23" i="60"/>
  <c r="L23" i="60" s="1"/>
  <c r="L17" i="60"/>
  <c r="J17" i="60"/>
  <c r="AB38" i="37"/>
  <c r="AG36" i="37"/>
  <c r="AF38" i="34"/>
  <c r="AD25" i="35"/>
  <c r="G25" i="35"/>
  <c r="AB25" i="35"/>
  <c r="Y28" i="35"/>
  <c r="AD28" i="35" s="1"/>
  <c r="I43" i="64"/>
  <c r="I45" i="64" s="1"/>
  <c r="AB17" i="39"/>
  <c r="Y23" i="39"/>
  <c r="AD23" i="39" s="1"/>
  <c r="AD17" i="39"/>
  <c r="AE38" i="40"/>
  <c r="AY37" i="36"/>
  <c r="AY50" i="36" s="1"/>
  <c r="I34" i="62"/>
  <c r="I41" i="62" s="1"/>
  <c r="BD38" i="40"/>
  <c r="I43" i="53"/>
  <c r="I45" i="53" s="1"/>
  <c r="G43" i="29"/>
  <c r="J40" i="29"/>
  <c r="AB25" i="38"/>
  <c r="G25" i="38"/>
  <c r="Y28" i="38"/>
  <c r="AD28" i="38" s="1"/>
  <c r="AD25" i="38"/>
  <c r="G43" i="9"/>
  <c r="J40" i="9"/>
  <c r="H36" i="76"/>
  <c r="M38" i="50"/>
  <c r="BD40" i="39"/>
  <c r="AY43" i="39"/>
  <c r="BD43" i="39" s="1"/>
  <c r="J40" i="46"/>
  <c r="J43" i="46" s="1"/>
  <c r="G43" i="46"/>
  <c r="AB38" i="34"/>
  <c r="AG36" i="34"/>
  <c r="J36" i="37"/>
  <c r="G38" i="37"/>
  <c r="L38" i="37" s="1"/>
  <c r="L36" i="37"/>
  <c r="I37" i="6"/>
  <c r="I50" i="6" s="1"/>
  <c r="BC17" i="36" l="1"/>
  <c r="AX23" i="36"/>
  <c r="BC23" i="36" s="1"/>
  <c r="G17" i="36"/>
  <c r="I42" i="42"/>
  <c r="I55" i="42" s="1"/>
  <c r="G14" i="42"/>
  <c r="G21" i="42" s="1"/>
  <c r="J8" i="42"/>
  <c r="AA34" i="35"/>
  <c r="AA41" i="35" s="1"/>
  <c r="I31" i="35"/>
  <c r="I34" i="35" s="1"/>
  <c r="I41" i="35" s="1"/>
  <c r="I42" i="35" s="1"/>
  <c r="I55" i="35" s="1"/>
  <c r="AB28" i="38"/>
  <c r="AG25" i="38"/>
  <c r="G14" i="28"/>
  <c r="J8" i="28"/>
  <c r="L8" i="28"/>
  <c r="AB28" i="35"/>
  <c r="AG25" i="35"/>
  <c r="H37" i="29"/>
  <c r="M34" i="29"/>
  <c r="BA28" i="38"/>
  <c r="BF25" i="38"/>
  <c r="J28" i="42"/>
  <c r="M31" i="5"/>
  <c r="H34" i="5"/>
  <c r="M34" i="5" s="1"/>
  <c r="M25" i="35"/>
  <c r="H28" i="35"/>
  <c r="I46" i="70"/>
  <c r="I59" i="70" s="1"/>
  <c r="H46" i="53"/>
  <c r="H59" i="53" s="1"/>
  <c r="G14" i="68"/>
  <c r="G21" i="68" s="1"/>
  <c r="J8" i="68"/>
  <c r="J14" i="68" s="1"/>
  <c r="J21" i="68" s="1"/>
  <c r="J8" i="63"/>
  <c r="J14" i="63" s="1"/>
  <c r="G14" i="63"/>
  <c r="G30" i="63" s="1"/>
  <c r="AB25" i="32"/>
  <c r="Y28" i="32"/>
  <c r="G25" i="32"/>
  <c r="AD25" i="32"/>
  <c r="AY34" i="32"/>
  <c r="BD31" i="32"/>
  <c r="G37" i="26"/>
  <c r="L34" i="26"/>
  <c r="J34" i="26"/>
  <c r="AX14" i="34"/>
  <c r="BA8" i="34"/>
  <c r="BC8" i="34"/>
  <c r="AX14" i="33"/>
  <c r="BC8" i="33"/>
  <c r="BA8" i="33"/>
  <c r="J17" i="49"/>
  <c r="J23" i="49" s="1"/>
  <c r="G23" i="49"/>
  <c r="G14" i="64"/>
  <c r="G32" i="64" s="1"/>
  <c r="J8" i="64"/>
  <c r="J14" i="64" s="1"/>
  <c r="L25" i="1"/>
  <c r="J25" i="1"/>
  <c r="G28" i="1"/>
  <c r="O17" i="6"/>
  <c r="J23" i="6"/>
  <c r="O23" i="6" s="1"/>
  <c r="J41" i="27"/>
  <c r="G43" i="27"/>
  <c r="G45" i="27" s="1"/>
  <c r="AY37" i="39"/>
  <c r="BD34" i="39"/>
  <c r="L8" i="6"/>
  <c r="G14" i="6"/>
  <c r="J8" i="6"/>
  <c r="M38" i="37"/>
  <c r="J40" i="57"/>
  <c r="G43" i="57"/>
  <c r="J31" i="1"/>
  <c r="G34" i="1"/>
  <c r="BA23" i="39"/>
  <c r="BF23" i="39" s="1"/>
  <c r="BF17" i="39"/>
  <c r="I37" i="43"/>
  <c r="N34" i="43"/>
  <c r="J41" i="61"/>
  <c r="J43" i="61" s="1"/>
  <c r="J45" i="61" s="1"/>
  <c r="G43" i="61"/>
  <c r="G45" i="61" s="1"/>
  <c r="Z43" i="34"/>
  <c r="AE41" i="34"/>
  <c r="H41" i="34"/>
  <c r="BA43" i="36"/>
  <c r="BF43" i="36" s="1"/>
  <c r="BF40" i="36"/>
  <c r="I34" i="36"/>
  <c r="I37" i="36" s="1"/>
  <c r="I50" i="36" s="1"/>
  <c r="I51" i="36" s="1"/>
  <c r="I64" i="36" s="1"/>
  <c r="AA37" i="36"/>
  <c r="AA50" i="36" s="1"/>
  <c r="J31" i="8"/>
  <c r="G34" i="8"/>
  <c r="G41" i="8" s="1"/>
  <c r="I43" i="47"/>
  <c r="N41" i="47"/>
  <c r="G8" i="40"/>
  <c r="AB8" i="40"/>
  <c r="Y14" i="40"/>
  <c r="AD8" i="40"/>
  <c r="M28" i="5"/>
  <c r="H41" i="5"/>
  <c r="J34" i="29"/>
  <c r="G37" i="29"/>
  <c r="G50" i="29" s="1"/>
  <c r="I43" i="24"/>
  <c r="N41" i="24"/>
  <c r="G14" i="53"/>
  <c r="G32" i="53" s="1"/>
  <c r="J8" i="53"/>
  <c r="H43" i="36"/>
  <c r="M43" i="36" s="1"/>
  <c r="M40" i="36"/>
  <c r="J43" i="29"/>
  <c r="O43" i="29" s="1"/>
  <c r="O40" i="29"/>
  <c r="AY51" i="36"/>
  <c r="BD50" i="36"/>
  <c r="J25" i="35"/>
  <c r="G28" i="35"/>
  <c r="L28" i="35" s="1"/>
  <c r="L25" i="35"/>
  <c r="H37" i="57"/>
  <c r="M34" i="57"/>
  <c r="G24" i="34"/>
  <c r="Y30" i="34"/>
  <c r="AD30" i="34" s="1"/>
  <c r="AB24" i="34"/>
  <c r="AD24" i="34"/>
  <c r="J41" i="30"/>
  <c r="G43" i="30"/>
  <c r="G45" i="30" s="1"/>
  <c r="J8" i="61"/>
  <c r="J14" i="61" s="1"/>
  <c r="J32" i="61" s="1"/>
  <c r="G14" i="61"/>
  <c r="G32" i="61" s="1"/>
  <c r="I34" i="65"/>
  <c r="N31" i="65"/>
  <c r="AE28" i="35"/>
  <c r="J28" i="62"/>
  <c r="O25" i="62"/>
  <c r="AX14" i="38"/>
  <c r="BA8" i="38"/>
  <c r="BC8" i="38"/>
  <c r="J17" i="36"/>
  <c r="G23" i="36"/>
  <c r="L23" i="36" s="1"/>
  <c r="L17" i="36"/>
  <c r="J34" i="69"/>
  <c r="J37" i="69" s="1"/>
  <c r="J50" i="69" s="1"/>
  <c r="G37" i="69"/>
  <c r="G50" i="69" s="1"/>
  <c r="I28" i="1"/>
  <c r="N25" i="1"/>
  <c r="H37" i="60"/>
  <c r="M34" i="60"/>
  <c r="BA28" i="32"/>
  <c r="BF25" i="32"/>
  <c r="I46" i="7"/>
  <c r="I59" i="7" s="1"/>
  <c r="J34" i="66"/>
  <c r="G37" i="66"/>
  <c r="G50" i="66" s="1"/>
  <c r="Z43" i="40"/>
  <c r="AE41" i="40"/>
  <c r="H41" i="40"/>
  <c r="I34" i="1"/>
  <c r="N34" i="1" s="1"/>
  <c r="N31" i="1"/>
  <c r="AA34" i="32"/>
  <c r="AF34" i="32" s="1"/>
  <c r="I31" i="32"/>
  <c r="AF31" i="32"/>
  <c r="H41" i="37"/>
  <c r="Z43" i="37"/>
  <c r="AE41" i="37"/>
  <c r="J34" i="57"/>
  <c r="G37" i="57"/>
  <c r="L34" i="57"/>
  <c r="G23" i="39"/>
  <c r="L23" i="39" s="1"/>
  <c r="L17" i="39"/>
  <c r="J17" i="39"/>
  <c r="AB17" i="33"/>
  <c r="G17" i="33"/>
  <c r="G17" i="75" s="1"/>
  <c r="AD17" i="33"/>
  <c r="Y23" i="33"/>
  <c r="AD23" i="33" s="1"/>
  <c r="H28" i="22"/>
  <c r="M25" i="22"/>
  <c r="I51" i="23"/>
  <c r="I64" i="23" s="1"/>
  <c r="J8" i="44"/>
  <c r="G14" i="44"/>
  <c r="G32" i="44" s="1"/>
  <c r="G37" i="52"/>
  <c r="G50" i="52" s="1"/>
  <c r="J34" i="52"/>
  <c r="H51" i="69"/>
  <c r="H64" i="69" s="1"/>
  <c r="J23" i="66"/>
  <c r="O23" i="66" s="1"/>
  <c r="O17" i="66"/>
  <c r="J8" i="58"/>
  <c r="G14" i="58"/>
  <c r="G32" i="58" s="1"/>
  <c r="J41" i="10"/>
  <c r="G43" i="10"/>
  <c r="G45" i="10" s="1"/>
  <c r="J40" i="43"/>
  <c r="G43" i="43"/>
  <c r="J8" i="2"/>
  <c r="G14" i="2"/>
  <c r="L8" i="2"/>
  <c r="M28" i="28"/>
  <c r="I34" i="28"/>
  <c r="N31" i="28"/>
  <c r="H46" i="58"/>
  <c r="H59" i="58" s="1"/>
  <c r="J31" i="28"/>
  <c r="G34" i="28"/>
  <c r="G41" i="28" s="1"/>
  <c r="I51" i="6"/>
  <c r="N50" i="6"/>
  <c r="H38" i="76"/>
  <c r="M36" i="76"/>
  <c r="J43" i="9"/>
  <c r="O43" i="9" s="1"/>
  <c r="O40" i="9"/>
  <c r="G34" i="33"/>
  <c r="AB34" i="33"/>
  <c r="Y37" i="33"/>
  <c r="AZ42" i="35"/>
  <c r="AZ55" i="35" s="1"/>
  <c r="AX34" i="32"/>
  <c r="AX41" i="32" s="1"/>
  <c r="BA31" i="32"/>
  <c r="H43" i="49"/>
  <c r="M43" i="49" s="1"/>
  <c r="M40" i="49"/>
  <c r="AX37" i="36"/>
  <c r="AX50" i="36" s="1"/>
  <c r="BA34" i="36"/>
  <c r="BA37" i="36" s="1"/>
  <c r="BA50" i="36" s="1"/>
  <c r="BF50" i="36" s="1"/>
  <c r="I37" i="46"/>
  <c r="N34" i="46"/>
  <c r="J31" i="56"/>
  <c r="G34" i="56"/>
  <c r="I37" i="52"/>
  <c r="N34" i="52"/>
  <c r="H43" i="23"/>
  <c r="M43" i="23" s="1"/>
  <c r="M40" i="23"/>
  <c r="I34" i="5"/>
  <c r="N31" i="5"/>
  <c r="H42" i="62"/>
  <c r="H55" i="62" s="1"/>
  <c r="J40" i="49"/>
  <c r="G43" i="49"/>
  <c r="H46" i="44"/>
  <c r="H59" i="44" s="1"/>
  <c r="J40" i="36"/>
  <c r="G43" i="36"/>
  <c r="H43" i="7"/>
  <c r="M41" i="7"/>
  <c r="M28" i="8"/>
  <c r="AY34" i="38"/>
  <c r="BD34" i="38" s="1"/>
  <c r="BD31" i="38"/>
  <c r="G34" i="51"/>
  <c r="G41" i="51" s="1"/>
  <c r="J31" i="51"/>
  <c r="H34" i="36"/>
  <c r="AE34" i="36"/>
  <c r="Z37" i="36"/>
  <c r="Y43" i="40"/>
  <c r="Y45" i="40" s="1"/>
  <c r="AB41" i="40"/>
  <c r="G41" i="40"/>
  <c r="I37" i="9"/>
  <c r="N34" i="9"/>
  <c r="G8" i="32"/>
  <c r="AB8" i="32"/>
  <c r="Y14" i="32"/>
  <c r="AD8" i="32"/>
  <c r="H34" i="51"/>
  <c r="M31" i="51"/>
  <c r="AG38" i="40"/>
  <c r="G14" i="70"/>
  <c r="G32" i="70" s="1"/>
  <c r="J8" i="70"/>
  <c r="J14" i="70" s="1"/>
  <c r="J32" i="70" s="1"/>
  <c r="AZ42" i="38"/>
  <c r="AZ55" i="38" s="1"/>
  <c r="AX43" i="40"/>
  <c r="AX45" i="40" s="1"/>
  <c r="BA41" i="40"/>
  <c r="H28" i="56"/>
  <c r="M25" i="56"/>
  <c r="G43" i="3"/>
  <c r="G45" i="3" s="1"/>
  <c r="J41" i="3"/>
  <c r="BA43" i="33"/>
  <c r="BF43" i="33" s="1"/>
  <c r="BF40" i="33"/>
  <c r="H37" i="6"/>
  <c r="M34" i="6"/>
  <c r="H46" i="67"/>
  <c r="H59" i="67" s="1"/>
  <c r="G8" i="35"/>
  <c r="AB8" i="35"/>
  <c r="Y14" i="35"/>
  <c r="AD8" i="35"/>
  <c r="I31" i="38"/>
  <c r="I31" i="73" s="1"/>
  <c r="AF31" i="38"/>
  <c r="AA34" i="38"/>
  <c r="O28" i="25"/>
  <c r="N31" i="45"/>
  <c r="I34" i="45"/>
  <c r="N34" i="45" s="1"/>
  <c r="J43" i="60"/>
  <c r="O43" i="60" s="1"/>
  <c r="O40" i="60"/>
  <c r="H37" i="26"/>
  <c r="M34" i="26"/>
  <c r="BF24" i="40"/>
  <c r="BA30" i="40"/>
  <c r="BF30" i="40" s="1"/>
  <c r="AZ51" i="36"/>
  <c r="AZ64" i="36" s="1"/>
  <c r="Y34" i="38"/>
  <c r="Y41" i="38" s="1"/>
  <c r="G31" i="38"/>
  <c r="AB31" i="38"/>
  <c r="O28" i="59"/>
  <c r="H43" i="43"/>
  <c r="M43" i="43" s="1"/>
  <c r="M40" i="43"/>
  <c r="G37" i="23"/>
  <c r="J34" i="23"/>
  <c r="L34" i="23"/>
  <c r="J41" i="50"/>
  <c r="G43" i="50"/>
  <c r="G45" i="50" s="1"/>
  <c r="BA8" i="37"/>
  <c r="BA14" i="37" s="1"/>
  <c r="BA32" i="37" s="1"/>
  <c r="AX14" i="37"/>
  <c r="AX32" i="37" s="1"/>
  <c r="H34" i="22"/>
  <c r="M34" i="22" s="1"/>
  <c r="M31" i="22"/>
  <c r="AG38" i="37"/>
  <c r="AZ46" i="40"/>
  <c r="BE45" i="40"/>
  <c r="H31" i="38"/>
  <c r="AE31" i="38"/>
  <c r="Z34" i="38"/>
  <c r="AE34" i="38" s="1"/>
  <c r="N41" i="50"/>
  <c r="I43" i="50"/>
  <c r="J24" i="3"/>
  <c r="G30" i="3"/>
  <c r="L30" i="3" s="1"/>
  <c r="L24" i="3"/>
  <c r="G24" i="76"/>
  <c r="Y14" i="37"/>
  <c r="AB8" i="37"/>
  <c r="G8" i="37"/>
  <c r="AD8" i="37"/>
  <c r="H28" i="38"/>
  <c r="M25" i="38"/>
  <c r="I34" i="25"/>
  <c r="N31" i="25"/>
  <c r="BF38" i="37"/>
  <c r="AB43" i="39"/>
  <c r="AG43" i="39" s="1"/>
  <c r="AG40" i="39"/>
  <c r="AB43" i="36"/>
  <c r="AG43" i="36" s="1"/>
  <c r="AG40" i="36"/>
  <c r="Y43" i="33"/>
  <c r="G40" i="33"/>
  <c r="AB40" i="33"/>
  <c r="H28" i="1"/>
  <c r="M25" i="1"/>
  <c r="AB23" i="36"/>
  <c r="AG23" i="36" s="1"/>
  <c r="AG17" i="36"/>
  <c r="J8" i="26"/>
  <c r="J14" i="26" s="1"/>
  <c r="G14" i="26"/>
  <c r="G30" i="26" s="1"/>
  <c r="J8" i="48"/>
  <c r="J14" i="48" s="1"/>
  <c r="J21" i="48" s="1"/>
  <c r="G14" i="48"/>
  <c r="G21" i="48" s="1"/>
  <c r="I34" i="48"/>
  <c r="N31" i="48"/>
  <c r="N38" i="40"/>
  <c r="J41" i="53"/>
  <c r="G43" i="53"/>
  <c r="G45" i="53" s="1"/>
  <c r="AY43" i="34"/>
  <c r="BD41" i="34"/>
  <c r="I34" i="33"/>
  <c r="AF34" i="33"/>
  <c r="AA37" i="33"/>
  <c r="I46" i="44"/>
  <c r="I59" i="44" s="1"/>
  <c r="J8" i="27"/>
  <c r="G14" i="27"/>
  <c r="L8" i="27"/>
  <c r="J8" i="25"/>
  <c r="G14" i="25"/>
  <c r="L8" i="25"/>
  <c r="BF38" i="34"/>
  <c r="AZ46" i="37"/>
  <c r="BE45" i="37"/>
  <c r="H37" i="52"/>
  <c r="M34" i="52"/>
  <c r="H40" i="72"/>
  <c r="N40" i="49"/>
  <c r="I43" i="49"/>
  <c r="N43" i="49" s="1"/>
  <c r="G8" i="34"/>
  <c r="AB8" i="34"/>
  <c r="Y14" i="34"/>
  <c r="AD8" i="34"/>
  <c r="AZ51" i="39"/>
  <c r="AZ64" i="39" s="1"/>
  <c r="I46" i="10"/>
  <c r="I59" i="10" s="1"/>
  <c r="N40" i="57"/>
  <c r="I43" i="57"/>
  <c r="N43" i="57" s="1"/>
  <c r="H51" i="46"/>
  <c r="H64" i="46" s="1"/>
  <c r="J8" i="1"/>
  <c r="G14" i="1"/>
  <c r="L8" i="1"/>
  <c r="AX14" i="40"/>
  <c r="BA8" i="40"/>
  <c r="BC8" i="40"/>
  <c r="H34" i="65"/>
  <c r="M31" i="65"/>
  <c r="G8" i="39"/>
  <c r="Y14" i="39"/>
  <c r="AB8" i="39"/>
  <c r="AD8" i="39"/>
  <c r="I34" i="59"/>
  <c r="N34" i="59" s="1"/>
  <c r="N31" i="59"/>
  <c r="BD28" i="38"/>
  <c r="AY41" i="38"/>
  <c r="I46" i="67"/>
  <c r="I59" i="67" s="1"/>
  <c r="G34" i="68"/>
  <c r="G41" i="68" s="1"/>
  <c r="J31" i="68"/>
  <c r="J34" i="68" s="1"/>
  <c r="J41" i="68" s="1"/>
  <c r="G14" i="65"/>
  <c r="J8" i="65"/>
  <c r="L8" i="65"/>
  <c r="H43" i="2"/>
  <c r="M43" i="2" s="1"/>
  <c r="M40" i="2"/>
  <c r="AG38" i="34"/>
  <c r="I37" i="60"/>
  <c r="N34" i="60"/>
  <c r="J41" i="58"/>
  <c r="G43" i="58"/>
  <c r="G45" i="58" s="1"/>
  <c r="AG17" i="39"/>
  <c r="AB23" i="39"/>
  <c r="AG23" i="39" s="1"/>
  <c r="J23" i="60"/>
  <c r="O23" i="60" s="1"/>
  <c r="O17" i="60"/>
  <c r="G23" i="23"/>
  <c r="J17" i="23"/>
  <c r="J23" i="23" s="1"/>
  <c r="J34" i="43"/>
  <c r="G37" i="43"/>
  <c r="G50" i="43" s="1"/>
  <c r="L8" i="56"/>
  <c r="J8" i="56"/>
  <c r="G14" i="56"/>
  <c r="G31" i="32"/>
  <c r="AB31" i="32"/>
  <c r="Y34" i="32"/>
  <c r="I40" i="33"/>
  <c r="AA43" i="33"/>
  <c r="AF43" i="33" s="1"/>
  <c r="AF40" i="33"/>
  <c r="J43" i="52"/>
  <c r="O43" i="52" s="1"/>
  <c r="O40" i="52"/>
  <c r="H43" i="10"/>
  <c r="M41" i="10"/>
  <c r="J40" i="39"/>
  <c r="G43" i="39"/>
  <c r="M38" i="34"/>
  <c r="J41" i="47"/>
  <c r="G43" i="47"/>
  <c r="G45" i="47" s="1"/>
  <c r="G14" i="10"/>
  <c r="J8" i="10"/>
  <c r="L8" i="10"/>
  <c r="I37" i="49"/>
  <c r="N34" i="49"/>
  <c r="N38" i="34"/>
  <c r="J31" i="48"/>
  <c r="G34" i="48"/>
  <c r="G41" i="48" s="1"/>
  <c r="H37" i="66"/>
  <c r="M34" i="66"/>
  <c r="J31" i="59"/>
  <c r="G34" i="59"/>
  <c r="G41" i="59" s="1"/>
  <c r="O28" i="45"/>
  <c r="O25" i="8"/>
  <c r="J28" i="8"/>
  <c r="AY34" i="35"/>
  <c r="BD31" i="35"/>
  <c r="J30" i="64"/>
  <c r="O30" i="64" s="1"/>
  <c r="O24" i="64"/>
  <c r="I46" i="61"/>
  <c r="I59" i="61" s="1"/>
  <c r="Z34" i="35"/>
  <c r="AE34" i="35" s="1"/>
  <c r="AE31" i="35"/>
  <c r="H31" i="35"/>
  <c r="N28" i="45"/>
  <c r="I41" i="45"/>
  <c r="J8" i="22"/>
  <c r="G14" i="22"/>
  <c r="L8" i="22"/>
  <c r="H43" i="3"/>
  <c r="H45" i="3" s="1"/>
  <c r="H41" i="76"/>
  <c r="J8" i="49"/>
  <c r="J14" i="49" s="1"/>
  <c r="J30" i="49" s="1"/>
  <c r="G14" i="49"/>
  <c r="BC34" i="33"/>
  <c r="AX37" i="33"/>
  <c r="BA34" i="33"/>
  <c r="G37" i="63"/>
  <c r="L34" i="63"/>
  <c r="J34" i="63"/>
  <c r="G43" i="64"/>
  <c r="G45" i="64" s="1"/>
  <c r="J41" i="64"/>
  <c r="J43" i="64" s="1"/>
  <c r="J45" i="64" s="1"/>
  <c r="H37" i="2"/>
  <c r="M34" i="2"/>
  <c r="O36" i="40"/>
  <c r="J38" i="40"/>
  <c r="G34" i="62"/>
  <c r="G41" i="62" s="1"/>
  <c r="J31" i="62"/>
  <c r="J34" i="62" s="1"/>
  <c r="I42" i="68"/>
  <c r="I55" i="68" s="1"/>
  <c r="H34" i="1"/>
  <c r="M34" i="1" s="1"/>
  <c r="M31" i="1"/>
  <c r="H43" i="50"/>
  <c r="M41" i="50"/>
  <c r="J34" i="6"/>
  <c r="G37" i="6"/>
  <c r="L34" i="6"/>
  <c r="I43" i="27"/>
  <c r="N41" i="27"/>
  <c r="H42" i="45"/>
  <c r="H55" i="45" s="1"/>
  <c r="G34" i="42"/>
  <c r="G41" i="42" s="1"/>
  <c r="J31" i="42"/>
  <c r="N40" i="2"/>
  <c r="I43" i="2"/>
  <c r="N43" i="2" s="1"/>
  <c r="I40" i="75"/>
  <c r="I46" i="58"/>
  <c r="I59" i="58" s="1"/>
  <c r="J34" i="46"/>
  <c r="G37" i="46"/>
  <c r="G50" i="46" s="1"/>
  <c r="J43" i="6"/>
  <c r="O43" i="6" s="1"/>
  <c r="O40" i="6"/>
  <c r="I41" i="37"/>
  <c r="I43" i="37" s="1"/>
  <c r="I45" i="37" s="1"/>
  <c r="AA43" i="37"/>
  <c r="AA45" i="37" s="1"/>
  <c r="I51" i="69"/>
  <c r="I64" i="69" s="1"/>
  <c r="J30" i="10"/>
  <c r="O30" i="10" s="1"/>
  <c r="O24" i="10"/>
  <c r="J38" i="37"/>
  <c r="O36" i="37"/>
  <c r="M34" i="23"/>
  <c r="H37" i="23"/>
  <c r="H34" i="56"/>
  <c r="M34" i="56" s="1"/>
  <c r="M31" i="56"/>
  <c r="J40" i="2"/>
  <c r="G43" i="2"/>
  <c r="G40" i="75"/>
  <c r="G28" i="56"/>
  <c r="J25" i="56"/>
  <c r="L25" i="56"/>
  <c r="J41" i="24"/>
  <c r="G43" i="24"/>
  <c r="G45" i="24" s="1"/>
  <c r="AZ42" i="32"/>
  <c r="AZ55" i="32" s="1"/>
  <c r="AY37" i="33"/>
  <c r="BD34" i="33"/>
  <c r="J8" i="23"/>
  <c r="G14" i="23"/>
  <c r="L8" i="23"/>
  <c r="I37" i="2"/>
  <c r="N34" i="2"/>
  <c r="I38" i="76"/>
  <c r="N36" i="76"/>
  <c r="J40" i="23"/>
  <c r="G43" i="23"/>
  <c r="J8" i="47"/>
  <c r="J14" i="47" s="1"/>
  <c r="J32" i="47" s="1"/>
  <c r="G14" i="47"/>
  <c r="G32" i="47" s="1"/>
  <c r="J8" i="5"/>
  <c r="G14" i="5"/>
  <c r="L8" i="5"/>
  <c r="J30" i="27"/>
  <c r="O30" i="27" s="1"/>
  <c r="O24" i="27"/>
  <c r="I34" i="8"/>
  <c r="N31" i="8"/>
  <c r="J31" i="5"/>
  <c r="G34" i="5"/>
  <c r="G41" i="5" s="1"/>
  <c r="AE28" i="38"/>
  <c r="Z41" i="38"/>
  <c r="J8" i="52"/>
  <c r="G14" i="52"/>
  <c r="G30" i="52" s="1"/>
  <c r="M31" i="25"/>
  <c r="H34" i="25"/>
  <c r="M34" i="25" s="1"/>
  <c r="G43" i="7"/>
  <c r="G45" i="7" s="1"/>
  <c r="J41" i="7"/>
  <c r="J34" i="9"/>
  <c r="G37" i="9"/>
  <c r="L34" i="9"/>
  <c r="BA8" i="32"/>
  <c r="AX14" i="32"/>
  <c r="BC8" i="32"/>
  <c r="G14" i="46"/>
  <c r="G30" i="46" s="1"/>
  <c r="J8" i="46"/>
  <c r="J14" i="46" s="1"/>
  <c r="J30" i="46" s="1"/>
  <c r="I43" i="30"/>
  <c r="N41" i="30"/>
  <c r="J8" i="66"/>
  <c r="G14" i="66"/>
  <c r="L8" i="66"/>
  <c r="O17" i="63"/>
  <c r="J23" i="63"/>
  <c r="O23" i="63" s="1"/>
  <c r="J8" i="24"/>
  <c r="G14" i="24"/>
  <c r="L8" i="24"/>
  <c r="Z43" i="33"/>
  <c r="AE43" i="33" s="1"/>
  <c r="AE40" i="33"/>
  <c r="H40" i="33"/>
  <c r="J8" i="3"/>
  <c r="G14" i="3"/>
  <c r="L8" i="3"/>
  <c r="G8" i="76"/>
  <c r="I34" i="56"/>
  <c r="N31" i="56"/>
  <c r="J8" i="45"/>
  <c r="J14" i="45" s="1"/>
  <c r="J21" i="45" s="1"/>
  <c r="G14" i="45"/>
  <c r="G21" i="45" s="1"/>
  <c r="Y34" i="35"/>
  <c r="Y41" i="35" s="1"/>
  <c r="AB31" i="35"/>
  <c r="G31" i="35"/>
  <c r="BA23" i="36"/>
  <c r="BF23" i="36" s="1"/>
  <c r="BF17" i="36"/>
  <c r="BA8" i="36"/>
  <c r="AX14" i="36"/>
  <c r="BC8" i="36"/>
  <c r="Z28" i="32"/>
  <c r="H25" i="32"/>
  <c r="AE25" i="32"/>
  <c r="BF38" i="40"/>
  <c r="AX43" i="37"/>
  <c r="AX45" i="37" s="1"/>
  <c r="BA41" i="37"/>
  <c r="H42" i="68"/>
  <c r="H55" i="68" s="1"/>
  <c r="J34" i="49"/>
  <c r="G37" i="49"/>
  <c r="G50" i="49" s="1"/>
  <c r="I51" i="63"/>
  <c r="I64" i="63" s="1"/>
  <c r="H43" i="27"/>
  <c r="M41" i="27"/>
  <c r="J28" i="28"/>
  <c r="O25" i="28"/>
  <c r="AB8" i="36"/>
  <c r="Y14" i="36"/>
  <c r="G8" i="36"/>
  <c r="AD8" i="36"/>
  <c r="I51" i="29"/>
  <c r="I64" i="29" s="1"/>
  <c r="AY43" i="40"/>
  <c r="BD41" i="40"/>
  <c r="N31" i="51"/>
  <c r="I34" i="51"/>
  <c r="O17" i="26"/>
  <c r="J23" i="26"/>
  <c r="O23" i="26" s="1"/>
  <c r="J8" i="29"/>
  <c r="G14" i="29"/>
  <c r="L8" i="29"/>
  <c r="J31" i="25"/>
  <c r="G34" i="25"/>
  <c r="G41" i="25" s="1"/>
  <c r="AB30" i="37"/>
  <c r="AG30" i="37" s="1"/>
  <c r="AG24" i="37"/>
  <c r="H43" i="30"/>
  <c r="M41" i="30"/>
  <c r="H43" i="57"/>
  <c r="M43" i="57" s="1"/>
  <c r="M40" i="57"/>
  <c r="L8" i="30"/>
  <c r="J8" i="30"/>
  <c r="G14" i="30"/>
  <c r="Y14" i="33"/>
  <c r="AD8" i="33"/>
  <c r="G8" i="33"/>
  <c r="G8" i="75" s="1"/>
  <c r="AB8" i="33"/>
  <c r="J17" i="57"/>
  <c r="L17" i="57"/>
  <c r="G23" i="57"/>
  <c r="L23" i="57" s="1"/>
  <c r="H34" i="33"/>
  <c r="Z37" i="33"/>
  <c r="AE34" i="33"/>
  <c r="AA43" i="40"/>
  <c r="I41" i="40"/>
  <c r="AF41" i="40"/>
  <c r="H34" i="8"/>
  <c r="M34" i="8" s="1"/>
  <c r="M31" i="8"/>
  <c r="M41" i="24"/>
  <c r="H43" i="24"/>
  <c r="J34" i="2"/>
  <c r="G37" i="2"/>
  <c r="L34" i="2"/>
  <c r="AB34" i="36"/>
  <c r="AD34" i="36"/>
  <c r="Y37" i="36"/>
  <c r="G34" i="36"/>
  <c r="I46" i="53"/>
  <c r="I59" i="53" s="1"/>
  <c r="I42" i="62"/>
  <c r="I55" i="62" s="1"/>
  <c r="BA31" i="38"/>
  <c r="AX34" i="38"/>
  <c r="AX41" i="38" s="1"/>
  <c r="H46" i="47"/>
  <c r="H59" i="47" s="1"/>
  <c r="BA23" i="33"/>
  <c r="BF23" i="33" s="1"/>
  <c r="BF17" i="33"/>
  <c r="BA8" i="39"/>
  <c r="AX14" i="39"/>
  <c r="BC8" i="39"/>
  <c r="G14" i="67"/>
  <c r="G32" i="67" s="1"/>
  <c r="J8" i="67"/>
  <c r="H37" i="9"/>
  <c r="M34" i="9"/>
  <c r="AA37" i="39"/>
  <c r="I34" i="39"/>
  <c r="AF34" i="39"/>
  <c r="H46" i="64"/>
  <c r="H59" i="64" s="1"/>
  <c r="BA34" i="39"/>
  <c r="AX37" i="39"/>
  <c r="AX50" i="39" s="1"/>
  <c r="AB30" i="40"/>
  <c r="AG30" i="40" s="1"/>
  <c r="AG24" i="40"/>
  <c r="G34" i="39"/>
  <c r="AB34" i="39"/>
  <c r="Y37" i="39"/>
  <c r="AD34" i="39"/>
  <c r="G23" i="43"/>
  <c r="J17" i="43"/>
  <c r="J23" i="43" s="1"/>
  <c r="AX43" i="34"/>
  <c r="AX45" i="34" s="1"/>
  <c r="BA41" i="34"/>
  <c r="J23" i="9"/>
  <c r="O23" i="9" s="1"/>
  <c r="O17" i="9"/>
  <c r="I37" i="66"/>
  <c r="N34" i="66"/>
  <c r="L17" i="2"/>
  <c r="J17" i="2"/>
  <c r="G23" i="2"/>
  <c r="L23" i="2" s="1"/>
  <c r="BA43" i="39"/>
  <c r="BF43" i="39" s="1"/>
  <c r="BF40" i="39"/>
  <c r="I37" i="57"/>
  <c r="N34" i="57"/>
  <c r="J8" i="59"/>
  <c r="G14" i="59"/>
  <c r="L8" i="59"/>
  <c r="G43" i="67"/>
  <c r="G45" i="67" s="1"/>
  <c r="J41" i="67"/>
  <c r="AE31" i="32"/>
  <c r="H31" i="32"/>
  <c r="H31" i="73" s="1"/>
  <c r="Z34" i="32"/>
  <c r="AE34" i="32" s="1"/>
  <c r="I51" i="26"/>
  <c r="I64" i="26" s="1"/>
  <c r="BC8" i="35"/>
  <c r="AX14" i="35"/>
  <c r="BA8" i="35"/>
  <c r="J38" i="34"/>
  <c r="O36" i="34"/>
  <c r="J28" i="5"/>
  <c r="O25" i="5"/>
  <c r="J8" i="62"/>
  <c r="G14" i="62"/>
  <c r="L8" i="62"/>
  <c r="J41" i="44"/>
  <c r="G43" i="44"/>
  <c r="G45" i="44" s="1"/>
  <c r="N28" i="59"/>
  <c r="I41" i="59"/>
  <c r="J8" i="43"/>
  <c r="G14" i="43"/>
  <c r="G30" i="43" s="1"/>
  <c r="H51" i="63"/>
  <c r="H64" i="63" s="1"/>
  <c r="G34" i="45"/>
  <c r="G41" i="45" s="1"/>
  <c r="J31" i="45"/>
  <c r="J24" i="37"/>
  <c r="G30" i="37"/>
  <c r="L30" i="37" s="1"/>
  <c r="L24" i="37"/>
  <c r="AB41" i="34"/>
  <c r="G41" i="34"/>
  <c r="Y43" i="34"/>
  <c r="Y45" i="34" s="1"/>
  <c r="J43" i="66"/>
  <c r="O43" i="66" s="1"/>
  <c r="O40" i="66"/>
  <c r="H34" i="48"/>
  <c r="M31" i="48"/>
  <c r="J8" i="8"/>
  <c r="G14" i="8"/>
  <c r="L8" i="8"/>
  <c r="M38" i="40"/>
  <c r="AA43" i="34"/>
  <c r="AF41" i="34"/>
  <c r="I41" i="34"/>
  <c r="I41" i="76" s="1"/>
  <c r="J25" i="38"/>
  <c r="G28" i="38"/>
  <c r="L28" i="38" s="1"/>
  <c r="L25" i="38"/>
  <c r="G41" i="37"/>
  <c r="Y43" i="37"/>
  <c r="Y45" i="37" s="1"/>
  <c r="AB41" i="37"/>
  <c r="I46" i="64"/>
  <c r="I59" i="64" s="1"/>
  <c r="G14" i="50"/>
  <c r="G32" i="50" s="1"/>
  <c r="J8" i="50"/>
  <c r="J14" i="50" s="1"/>
  <c r="J32" i="50" s="1"/>
  <c r="G14" i="69"/>
  <c r="G30" i="69" s="1"/>
  <c r="J8" i="69"/>
  <c r="J14" i="69" s="1"/>
  <c r="J30" i="69" s="1"/>
  <c r="J8" i="60"/>
  <c r="J14" i="60" s="1"/>
  <c r="J30" i="60" s="1"/>
  <c r="G14" i="60"/>
  <c r="G30" i="60" s="1"/>
  <c r="J34" i="60"/>
  <c r="G37" i="60"/>
  <c r="L34" i="60"/>
  <c r="M34" i="49"/>
  <c r="H37" i="49"/>
  <c r="H46" i="61"/>
  <c r="H59" i="61" s="1"/>
  <c r="M28" i="25"/>
  <c r="H41" i="25"/>
  <c r="Y14" i="38"/>
  <c r="AB8" i="38"/>
  <c r="G8" i="38"/>
  <c r="G8" i="73" s="1"/>
  <c r="AD8" i="38"/>
  <c r="H34" i="28"/>
  <c r="M34" i="28" s="1"/>
  <c r="M31" i="28"/>
  <c r="I34" i="22"/>
  <c r="N31" i="22"/>
  <c r="J28" i="22"/>
  <c r="O25" i="22"/>
  <c r="BE45" i="34"/>
  <c r="AZ46" i="34"/>
  <c r="J23" i="29"/>
  <c r="O23" i="29" s="1"/>
  <c r="O17" i="29"/>
  <c r="H34" i="42"/>
  <c r="M31" i="42"/>
  <c r="J24" i="40"/>
  <c r="G30" i="40"/>
  <c r="L30" i="40" s="1"/>
  <c r="L24" i="40"/>
  <c r="H34" i="59"/>
  <c r="M31" i="59"/>
  <c r="J8" i="51"/>
  <c r="G14" i="51"/>
  <c r="G21" i="51" s="1"/>
  <c r="AE34" i="39"/>
  <c r="Z37" i="39"/>
  <c r="H34" i="39"/>
  <c r="J41" i="70"/>
  <c r="J43" i="70" s="1"/>
  <c r="J45" i="70" s="1"/>
  <c r="G43" i="70"/>
  <c r="G45" i="70" s="1"/>
  <c r="J8" i="57"/>
  <c r="G14" i="57"/>
  <c r="L8" i="57"/>
  <c r="M40" i="39"/>
  <c r="H43" i="39"/>
  <c r="M43" i="39" s="1"/>
  <c r="J36" i="76"/>
  <c r="J30" i="7"/>
  <c r="O30" i="7" s="1"/>
  <c r="O24" i="7"/>
  <c r="I43" i="3"/>
  <c r="I45" i="3" s="1"/>
  <c r="H46" i="70"/>
  <c r="H59" i="70" s="1"/>
  <c r="J31" i="22"/>
  <c r="G34" i="22"/>
  <c r="G41" i="22" s="1"/>
  <c r="G14" i="7"/>
  <c r="L8" i="7"/>
  <c r="J8" i="7"/>
  <c r="AY43" i="37"/>
  <c r="BD41" i="37"/>
  <c r="AY43" i="33"/>
  <c r="BD43" i="33" s="1"/>
  <c r="BD40" i="33"/>
  <c r="J31" i="65"/>
  <c r="G34" i="65"/>
  <c r="G41" i="65" s="1"/>
  <c r="J8" i="9"/>
  <c r="L8" i="9"/>
  <c r="G14" i="9"/>
  <c r="BA31" i="35"/>
  <c r="AX34" i="35"/>
  <c r="AX41" i="35" s="1"/>
  <c r="AF25" i="32"/>
  <c r="AA28" i="32"/>
  <c r="I25" i="32"/>
  <c r="I25" i="73" s="1"/>
  <c r="AZ51" i="33"/>
  <c r="AZ64" i="33" s="1"/>
  <c r="E23" i="31" l="1"/>
  <c r="E28" i="31" s="1"/>
  <c r="J42" i="68"/>
  <c r="J55" i="68" s="1"/>
  <c r="J46" i="61"/>
  <c r="J59" i="61" s="1"/>
  <c r="G30" i="49"/>
  <c r="G34" i="75"/>
  <c r="L34" i="75" s="1"/>
  <c r="H34" i="75"/>
  <c r="H37" i="75" s="1"/>
  <c r="I43" i="76"/>
  <c r="N43" i="76" s="1"/>
  <c r="N41" i="76"/>
  <c r="J8" i="75"/>
  <c r="G14" i="75"/>
  <c r="L8" i="75"/>
  <c r="I34" i="73"/>
  <c r="N34" i="73" s="1"/>
  <c r="N31" i="73"/>
  <c r="G28" i="31"/>
  <c r="J8" i="73"/>
  <c r="G14" i="73"/>
  <c r="L8" i="73"/>
  <c r="H34" i="73"/>
  <c r="M34" i="73" s="1"/>
  <c r="M31" i="73"/>
  <c r="I28" i="73"/>
  <c r="N25" i="73"/>
  <c r="J34" i="65"/>
  <c r="O31" i="65"/>
  <c r="AG23" i="71"/>
  <c r="AG28" i="71" s="1"/>
  <c r="BE46" i="34"/>
  <c r="AZ59" i="34"/>
  <c r="G42" i="51"/>
  <c r="G55" i="51" s="1"/>
  <c r="M34" i="42"/>
  <c r="H41" i="42"/>
  <c r="O30" i="60"/>
  <c r="AB43" i="37"/>
  <c r="AG41" i="37"/>
  <c r="G51" i="43"/>
  <c r="G64" i="43" s="1"/>
  <c r="J14" i="59"/>
  <c r="O8" i="59"/>
  <c r="BA37" i="39"/>
  <c r="BF34" i="39"/>
  <c r="G46" i="67"/>
  <c r="G59" i="67" s="1"/>
  <c r="AB14" i="33"/>
  <c r="AG8" i="33"/>
  <c r="M43" i="30"/>
  <c r="H45" i="30"/>
  <c r="AE28" i="32"/>
  <c r="Z41" i="32"/>
  <c r="AD41" i="35"/>
  <c r="J8" i="76"/>
  <c r="L8" i="76"/>
  <c r="G14" i="76"/>
  <c r="AJ9" i="54"/>
  <c r="J14" i="52"/>
  <c r="J30" i="52" s="1"/>
  <c r="J14" i="5"/>
  <c r="O8" i="5"/>
  <c r="BD37" i="33"/>
  <c r="AY50" i="33"/>
  <c r="AA46" i="37"/>
  <c r="AF45" i="37"/>
  <c r="G50" i="6"/>
  <c r="L37" i="6"/>
  <c r="J37" i="63"/>
  <c r="O34" i="63"/>
  <c r="I42" i="45"/>
  <c r="N41" i="45"/>
  <c r="N37" i="49"/>
  <c r="I50" i="49"/>
  <c r="AY42" i="38"/>
  <c r="BD41" i="38"/>
  <c r="Y32" i="34"/>
  <c r="AD14" i="34"/>
  <c r="BD43" i="34"/>
  <c r="AY45" i="34"/>
  <c r="J40" i="33"/>
  <c r="G43" i="33"/>
  <c r="BC32" i="37"/>
  <c r="AX46" i="37"/>
  <c r="J43" i="3"/>
  <c r="J45" i="3" s="1"/>
  <c r="K23" i="11"/>
  <c r="J8" i="32"/>
  <c r="G14" i="32"/>
  <c r="L8" i="32"/>
  <c r="J34" i="51"/>
  <c r="O31" i="51"/>
  <c r="AG23" i="54"/>
  <c r="AG28" i="54" s="1"/>
  <c r="Y50" i="33"/>
  <c r="N51" i="6"/>
  <c r="I64" i="6"/>
  <c r="Z9" i="71"/>
  <c r="J14" i="58"/>
  <c r="J32" i="58" s="1"/>
  <c r="AJ23" i="54"/>
  <c r="AJ28" i="54" s="1"/>
  <c r="AL28" i="54" s="1"/>
  <c r="J37" i="52"/>
  <c r="O34" i="52"/>
  <c r="J23" i="39"/>
  <c r="O23" i="39" s="1"/>
  <c r="O17" i="39"/>
  <c r="H43" i="37"/>
  <c r="M41" i="37"/>
  <c r="G46" i="61"/>
  <c r="G59" i="61" s="1"/>
  <c r="J43" i="30"/>
  <c r="O41" i="30"/>
  <c r="H42" i="5"/>
  <c r="M41" i="5"/>
  <c r="J34" i="1"/>
  <c r="O34" i="1" s="1"/>
  <c r="O31" i="1"/>
  <c r="G30" i="6"/>
  <c r="L14" i="6"/>
  <c r="BA14" i="33"/>
  <c r="BF8" i="33"/>
  <c r="BD34" i="32"/>
  <c r="AY41" i="32"/>
  <c r="G25" i="73"/>
  <c r="J25" i="32"/>
  <c r="G28" i="32"/>
  <c r="L25" i="32"/>
  <c r="AG28" i="38"/>
  <c r="J14" i="9"/>
  <c r="O8" i="9"/>
  <c r="BD43" i="37"/>
  <c r="AY45" i="37"/>
  <c r="AD45" i="37"/>
  <c r="O28" i="5"/>
  <c r="J23" i="2"/>
  <c r="O23" i="2" s="1"/>
  <c r="O17" i="2"/>
  <c r="J8" i="33"/>
  <c r="L8" i="33"/>
  <c r="G14" i="33"/>
  <c r="L14" i="29"/>
  <c r="G30" i="29"/>
  <c r="O28" i="28"/>
  <c r="N43" i="30"/>
  <c r="I45" i="30"/>
  <c r="N37" i="2"/>
  <c r="I50" i="2"/>
  <c r="I46" i="37"/>
  <c r="N45" i="37"/>
  <c r="O34" i="6"/>
  <c r="J37" i="6"/>
  <c r="M43" i="10"/>
  <c r="H45" i="10"/>
  <c r="AB14" i="34"/>
  <c r="AG8" i="34"/>
  <c r="G32" i="27"/>
  <c r="L14" i="27"/>
  <c r="J30" i="3"/>
  <c r="O30" i="3" s="1"/>
  <c r="O24" i="3"/>
  <c r="BF32" i="37"/>
  <c r="M43" i="7"/>
  <c r="H45" i="7"/>
  <c r="AB37" i="33"/>
  <c r="AG34" i="33"/>
  <c r="AE43" i="40"/>
  <c r="Z45" i="40"/>
  <c r="BF28" i="32"/>
  <c r="O28" i="62"/>
  <c r="J41" i="62"/>
  <c r="O41" i="62" s="1"/>
  <c r="N34" i="65"/>
  <c r="I41" i="65"/>
  <c r="M37" i="57"/>
  <c r="H50" i="57"/>
  <c r="L41" i="8"/>
  <c r="Y41" i="32"/>
  <c r="AD28" i="32"/>
  <c r="M28" i="35"/>
  <c r="AG28" i="35"/>
  <c r="H42" i="25"/>
  <c r="M41" i="25"/>
  <c r="J14" i="43"/>
  <c r="J30" i="43" s="1"/>
  <c r="W9" i="54"/>
  <c r="BA14" i="35"/>
  <c r="BF8" i="35"/>
  <c r="G51" i="69"/>
  <c r="G64" i="69" s="1"/>
  <c r="J41" i="37"/>
  <c r="G43" i="37"/>
  <c r="G45" i="37" s="1"/>
  <c r="L45" i="37" s="1"/>
  <c r="AX21" i="35"/>
  <c r="BC14" i="35"/>
  <c r="Y50" i="39"/>
  <c r="AD37" i="39"/>
  <c r="BC41" i="38"/>
  <c r="J23" i="57"/>
  <c r="O23" i="57" s="1"/>
  <c r="O17" i="57"/>
  <c r="O8" i="29"/>
  <c r="J14" i="29"/>
  <c r="N34" i="51"/>
  <c r="I41" i="51"/>
  <c r="BA43" i="37"/>
  <c r="BF41" i="37"/>
  <c r="L14" i="3"/>
  <c r="G32" i="3"/>
  <c r="G32" i="24"/>
  <c r="L14" i="24"/>
  <c r="O38" i="37"/>
  <c r="L41" i="62"/>
  <c r="G50" i="63"/>
  <c r="L37" i="63"/>
  <c r="H34" i="35"/>
  <c r="M34" i="35" s="1"/>
  <c r="M31" i="35"/>
  <c r="BD34" i="35"/>
  <c r="AY41" i="35"/>
  <c r="J43" i="58"/>
  <c r="J45" i="58" s="1"/>
  <c r="Z23" i="71"/>
  <c r="G14" i="34"/>
  <c r="L8" i="34"/>
  <c r="J8" i="34"/>
  <c r="BE46" i="37"/>
  <c r="AZ59" i="37"/>
  <c r="J14" i="27"/>
  <c r="O8" i="27"/>
  <c r="N34" i="48"/>
  <c r="I41" i="48"/>
  <c r="BE46" i="40"/>
  <c r="AZ59" i="40"/>
  <c r="H23" i="31"/>
  <c r="H28" i="31" s="1"/>
  <c r="J37" i="23"/>
  <c r="O34" i="23"/>
  <c r="AB34" i="38"/>
  <c r="AG34" i="38" s="1"/>
  <c r="AG31" i="38"/>
  <c r="M37" i="26"/>
  <c r="H50" i="26"/>
  <c r="Y21" i="35"/>
  <c r="AD14" i="35"/>
  <c r="J46" i="70"/>
  <c r="J59" i="70" s="1"/>
  <c r="N37" i="9"/>
  <c r="I50" i="9"/>
  <c r="N37" i="52"/>
  <c r="I50" i="52"/>
  <c r="N37" i="46"/>
  <c r="I50" i="46"/>
  <c r="J34" i="33"/>
  <c r="G37" i="33"/>
  <c r="L34" i="33"/>
  <c r="L14" i="2"/>
  <c r="G30" i="2"/>
  <c r="J43" i="10"/>
  <c r="O41" i="10"/>
  <c r="G46" i="44"/>
  <c r="G59" i="44" s="1"/>
  <c r="I34" i="32"/>
  <c r="N34" i="32" s="1"/>
  <c r="N31" i="32"/>
  <c r="J51" i="69"/>
  <c r="J64" i="69" s="1"/>
  <c r="J23" i="36"/>
  <c r="O23" i="36" s="1"/>
  <c r="O17" i="36"/>
  <c r="O34" i="29"/>
  <c r="J37" i="29"/>
  <c r="O31" i="8"/>
  <c r="J34" i="8"/>
  <c r="O34" i="8" s="1"/>
  <c r="H43" i="34"/>
  <c r="M41" i="34"/>
  <c r="J43" i="57"/>
  <c r="O43" i="57" s="1"/>
  <c r="O40" i="57"/>
  <c r="AX30" i="33"/>
  <c r="BC14" i="33"/>
  <c r="AB28" i="32"/>
  <c r="AG25" i="32"/>
  <c r="T9" i="54"/>
  <c r="J14" i="42"/>
  <c r="J21" i="42" s="1"/>
  <c r="G32" i="7"/>
  <c r="L14" i="7"/>
  <c r="AG9" i="54"/>
  <c r="J14" i="51"/>
  <c r="J21" i="51" s="1"/>
  <c r="O28" i="22"/>
  <c r="M34" i="48"/>
  <c r="H41" i="48"/>
  <c r="M34" i="39"/>
  <c r="H37" i="39"/>
  <c r="BA34" i="35"/>
  <c r="BF31" i="35"/>
  <c r="I46" i="3"/>
  <c r="I59" i="3" s="1"/>
  <c r="AE37" i="39"/>
  <c r="Z50" i="39"/>
  <c r="N34" i="22"/>
  <c r="I41" i="22"/>
  <c r="J8" i="38"/>
  <c r="G14" i="38"/>
  <c r="L8" i="38"/>
  <c r="M37" i="49"/>
  <c r="H50" i="49"/>
  <c r="J43" i="44"/>
  <c r="J45" i="44" s="1"/>
  <c r="Z23" i="54"/>
  <c r="AB37" i="39"/>
  <c r="AG34" i="39"/>
  <c r="I37" i="39"/>
  <c r="N34" i="39"/>
  <c r="BA34" i="38"/>
  <c r="BF34" i="38" s="1"/>
  <c r="BF31" i="38"/>
  <c r="M43" i="24"/>
  <c r="H45" i="24"/>
  <c r="I43" i="40"/>
  <c r="N41" i="40"/>
  <c r="Y30" i="33"/>
  <c r="AD14" i="33"/>
  <c r="J8" i="36"/>
  <c r="G14" i="36"/>
  <c r="L8" i="36"/>
  <c r="BC45" i="37"/>
  <c r="K9" i="11"/>
  <c r="J14" i="3"/>
  <c r="O8" i="3"/>
  <c r="K9" i="31"/>
  <c r="J14" i="24"/>
  <c r="O8" i="24"/>
  <c r="G51" i="46"/>
  <c r="G64" i="46" s="1"/>
  <c r="J43" i="7"/>
  <c r="O41" i="7"/>
  <c r="Z42" i="38"/>
  <c r="AE41" i="38"/>
  <c r="N34" i="8"/>
  <c r="I41" i="8"/>
  <c r="O40" i="23"/>
  <c r="J43" i="23"/>
  <c r="O43" i="23" s="1"/>
  <c r="G30" i="23"/>
  <c r="L14" i="23"/>
  <c r="J34" i="42"/>
  <c r="O34" i="42" s="1"/>
  <c r="O31" i="42"/>
  <c r="M43" i="50"/>
  <c r="H45" i="50"/>
  <c r="O38" i="40"/>
  <c r="BA37" i="33"/>
  <c r="BF34" i="33"/>
  <c r="G51" i="49"/>
  <c r="G64" i="49" s="1"/>
  <c r="O28" i="8"/>
  <c r="J41" i="8"/>
  <c r="O41" i="8" s="1"/>
  <c r="I43" i="33"/>
  <c r="N43" i="33" s="1"/>
  <c r="N40" i="33"/>
  <c r="G21" i="56"/>
  <c r="L14" i="56"/>
  <c r="M34" i="65"/>
  <c r="H41" i="65"/>
  <c r="G21" i="1"/>
  <c r="L14" i="1"/>
  <c r="G21" i="25"/>
  <c r="L14" i="25"/>
  <c r="AF37" i="33"/>
  <c r="AA50" i="33"/>
  <c r="G42" i="48"/>
  <c r="G55" i="48" s="1"/>
  <c r="M28" i="38"/>
  <c r="L8" i="37"/>
  <c r="J8" i="37"/>
  <c r="G14" i="37"/>
  <c r="M31" i="38"/>
  <c r="H34" i="38"/>
  <c r="M34" i="38" s="1"/>
  <c r="J43" i="50"/>
  <c r="O41" i="50"/>
  <c r="G50" i="23"/>
  <c r="L37" i="23"/>
  <c r="G34" i="38"/>
  <c r="G41" i="38" s="1"/>
  <c r="L41" i="38" s="1"/>
  <c r="J31" i="38"/>
  <c r="AB14" i="35"/>
  <c r="AG8" i="35"/>
  <c r="M37" i="6"/>
  <c r="H50" i="6"/>
  <c r="G46" i="70"/>
  <c r="G59" i="70" s="1"/>
  <c r="O40" i="36"/>
  <c r="J43" i="36"/>
  <c r="O43" i="36" s="1"/>
  <c r="N34" i="5"/>
  <c r="I41" i="5"/>
  <c r="J34" i="28"/>
  <c r="O34" i="28" s="1"/>
  <c r="O31" i="28"/>
  <c r="H9" i="11"/>
  <c r="J14" i="2"/>
  <c r="O8" i="2"/>
  <c r="Z9" i="54"/>
  <c r="J14" i="44"/>
  <c r="J32" i="44" s="1"/>
  <c r="AB30" i="34"/>
  <c r="AG30" i="34" s="1"/>
  <c r="AG24" i="34"/>
  <c r="J28" i="35"/>
  <c r="O25" i="35"/>
  <c r="Y32" i="40"/>
  <c r="AD14" i="40"/>
  <c r="AA51" i="36"/>
  <c r="AA64" i="36" s="1"/>
  <c r="G51" i="63"/>
  <c r="L30" i="63"/>
  <c r="J14" i="28"/>
  <c r="O8" i="28"/>
  <c r="G42" i="42"/>
  <c r="G55" i="42" s="1"/>
  <c r="I43" i="34"/>
  <c r="N41" i="34"/>
  <c r="AD45" i="34"/>
  <c r="J34" i="45"/>
  <c r="O31" i="45"/>
  <c r="N37" i="57"/>
  <c r="I50" i="57"/>
  <c r="N37" i="66"/>
  <c r="I50" i="66"/>
  <c r="J34" i="39"/>
  <c r="G37" i="39"/>
  <c r="L34" i="39"/>
  <c r="AF37" i="39"/>
  <c r="AA50" i="39"/>
  <c r="G37" i="36"/>
  <c r="J34" i="36"/>
  <c r="L34" i="36"/>
  <c r="AF43" i="40"/>
  <c r="AA45" i="40"/>
  <c r="G32" i="30"/>
  <c r="L14" i="30"/>
  <c r="Y30" i="36"/>
  <c r="AD14" i="36"/>
  <c r="G42" i="45"/>
  <c r="G55" i="45" s="1"/>
  <c r="G50" i="9"/>
  <c r="L37" i="9"/>
  <c r="H9" i="31"/>
  <c r="J14" i="23"/>
  <c r="O8" i="23"/>
  <c r="J43" i="24"/>
  <c r="O41" i="24"/>
  <c r="K23" i="31"/>
  <c r="K28" i="31" s="1"/>
  <c r="G43" i="75"/>
  <c r="N43" i="27"/>
  <c r="I45" i="27"/>
  <c r="AX50" i="33"/>
  <c r="BC37" i="33"/>
  <c r="J34" i="59"/>
  <c r="O31" i="59"/>
  <c r="M37" i="66"/>
  <c r="H50" i="66"/>
  <c r="O41" i="47"/>
  <c r="J43" i="47"/>
  <c r="T9" i="71"/>
  <c r="J14" i="56"/>
  <c r="O8" i="56"/>
  <c r="N37" i="60"/>
  <c r="I50" i="60"/>
  <c r="J14" i="65"/>
  <c r="O8" i="65"/>
  <c r="AG9" i="71"/>
  <c r="O8" i="1"/>
  <c r="E9" i="11"/>
  <c r="J14" i="1"/>
  <c r="M37" i="52"/>
  <c r="H50" i="52"/>
  <c r="J14" i="25"/>
  <c r="O8" i="25"/>
  <c r="AG8" i="37"/>
  <c r="AB14" i="37"/>
  <c r="AD41" i="38"/>
  <c r="J8" i="35"/>
  <c r="G14" i="35"/>
  <c r="L8" i="35"/>
  <c r="BA43" i="40"/>
  <c r="BF41" i="40"/>
  <c r="J34" i="56"/>
  <c r="O34" i="56" s="1"/>
  <c r="O31" i="56"/>
  <c r="J17" i="33"/>
  <c r="G23" i="33"/>
  <c r="L23" i="33" s="1"/>
  <c r="L17" i="33"/>
  <c r="G50" i="57"/>
  <c r="L37" i="57"/>
  <c r="Z41" i="35"/>
  <c r="AB14" i="40"/>
  <c r="AG8" i="40"/>
  <c r="I66" i="36"/>
  <c r="AE43" i="34"/>
  <c r="Z45" i="34"/>
  <c r="BD37" i="39"/>
  <c r="AY50" i="39"/>
  <c r="G41" i="1"/>
  <c r="L28" i="1"/>
  <c r="BA14" i="34"/>
  <c r="BF8" i="34"/>
  <c r="J37" i="26"/>
  <c r="O34" i="26"/>
  <c r="J30" i="63"/>
  <c r="G42" i="68"/>
  <c r="G55" i="68" s="1"/>
  <c r="G21" i="28"/>
  <c r="L14" i="28"/>
  <c r="G50" i="60"/>
  <c r="L37" i="60"/>
  <c r="J34" i="22"/>
  <c r="O34" i="22" s="1"/>
  <c r="O31" i="22"/>
  <c r="J38" i="76"/>
  <c r="O36" i="76"/>
  <c r="G30" i="57"/>
  <c r="L14" i="57"/>
  <c r="Y21" i="38"/>
  <c r="AD14" i="38"/>
  <c r="J37" i="60"/>
  <c r="O34" i="60"/>
  <c r="J41" i="34"/>
  <c r="G43" i="34"/>
  <c r="G45" i="34" s="1"/>
  <c r="L45" i="34" s="1"/>
  <c r="J30" i="37"/>
  <c r="O30" i="37" s="1"/>
  <c r="O24" i="37"/>
  <c r="N41" i="59"/>
  <c r="I42" i="59"/>
  <c r="G21" i="62"/>
  <c r="L14" i="62"/>
  <c r="H34" i="32"/>
  <c r="M34" i="32" s="1"/>
  <c r="M31" i="32"/>
  <c r="BA43" i="34"/>
  <c r="BF41" i="34"/>
  <c r="BC14" i="39"/>
  <c r="AX30" i="39"/>
  <c r="Y50" i="36"/>
  <c r="AD37" i="36"/>
  <c r="G50" i="2"/>
  <c r="L37" i="2"/>
  <c r="O8" i="30"/>
  <c r="J14" i="30"/>
  <c r="BD43" i="40"/>
  <c r="AY45" i="40"/>
  <c r="AG8" i="36"/>
  <c r="AB14" i="36"/>
  <c r="M43" i="27"/>
  <c r="H45" i="27"/>
  <c r="AX21" i="32"/>
  <c r="BC14" i="32"/>
  <c r="J37" i="9"/>
  <c r="O34" i="9"/>
  <c r="L41" i="5"/>
  <c r="J37" i="46"/>
  <c r="O34" i="46"/>
  <c r="M41" i="76"/>
  <c r="H43" i="76"/>
  <c r="M43" i="76" s="1"/>
  <c r="AB34" i="32"/>
  <c r="AG34" i="32" s="1"/>
  <c r="AG31" i="32"/>
  <c r="G21" i="65"/>
  <c r="L14" i="65"/>
  <c r="AB14" i="39"/>
  <c r="AG8" i="39"/>
  <c r="BF8" i="40"/>
  <c r="BA14" i="40"/>
  <c r="I37" i="33"/>
  <c r="N34" i="33"/>
  <c r="Y32" i="37"/>
  <c r="AD14" i="37"/>
  <c r="AF34" i="38"/>
  <c r="AA41" i="38"/>
  <c r="M28" i="56"/>
  <c r="H41" i="56"/>
  <c r="BC45" i="40"/>
  <c r="J41" i="40"/>
  <c r="G43" i="40"/>
  <c r="G45" i="40" s="1"/>
  <c r="L45" i="40" s="1"/>
  <c r="AE37" i="36"/>
  <c r="Z50" i="36"/>
  <c r="BA34" i="32"/>
  <c r="BF34" i="32" s="1"/>
  <c r="BF31" i="32"/>
  <c r="N34" i="28"/>
  <c r="I41" i="28"/>
  <c r="J43" i="43"/>
  <c r="O43" i="43" s="1"/>
  <c r="O40" i="43"/>
  <c r="H50" i="43"/>
  <c r="AB23" i="33"/>
  <c r="AG23" i="33" s="1"/>
  <c r="AG17" i="33"/>
  <c r="W23" i="71"/>
  <c r="J37" i="57"/>
  <c r="O34" i="57"/>
  <c r="O34" i="66"/>
  <c r="AJ23" i="71"/>
  <c r="AJ28" i="71" s="1"/>
  <c r="AL28" i="71" s="1"/>
  <c r="J37" i="66"/>
  <c r="J24" i="34"/>
  <c r="G30" i="34"/>
  <c r="L30" i="34" s="1"/>
  <c r="L24" i="34"/>
  <c r="L8" i="40"/>
  <c r="J8" i="40"/>
  <c r="G14" i="40"/>
  <c r="E23" i="11"/>
  <c r="J28" i="1"/>
  <c r="O25" i="1"/>
  <c r="J32" i="64"/>
  <c r="AX32" i="34"/>
  <c r="BC14" i="34"/>
  <c r="BF28" i="38"/>
  <c r="AA42" i="35"/>
  <c r="AA55" i="35" s="1"/>
  <c r="G46" i="50"/>
  <c r="G59" i="50" s="1"/>
  <c r="I28" i="32"/>
  <c r="N25" i="32"/>
  <c r="AF28" i="32"/>
  <c r="AA41" i="32"/>
  <c r="W9" i="71"/>
  <c r="J14" i="57"/>
  <c r="O8" i="57"/>
  <c r="J30" i="40"/>
  <c r="O30" i="40" s="1"/>
  <c r="O24" i="40"/>
  <c r="AF43" i="34"/>
  <c r="AA45" i="34"/>
  <c r="G21" i="8"/>
  <c r="L14" i="8"/>
  <c r="AB43" i="34"/>
  <c r="AG41" i="34"/>
  <c r="J14" i="62"/>
  <c r="O8" i="62"/>
  <c r="BC45" i="34"/>
  <c r="M37" i="9"/>
  <c r="H50" i="9"/>
  <c r="BF8" i="39"/>
  <c r="BA14" i="39"/>
  <c r="H23" i="11"/>
  <c r="J37" i="2"/>
  <c r="O34" i="2"/>
  <c r="AE37" i="33"/>
  <c r="Z50" i="33"/>
  <c r="AX30" i="36"/>
  <c r="BC14" i="36"/>
  <c r="J31" i="35"/>
  <c r="G34" i="35"/>
  <c r="G41" i="35" s="1"/>
  <c r="L41" i="35" s="1"/>
  <c r="H40" i="75"/>
  <c r="J40" i="75" s="1"/>
  <c r="M40" i="33"/>
  <c r="H43" i="33"/>
  <c r="M43" i="33" s="1"/>
  <c r="G30" i="66"/>
  <c r="L14" i="66"/>
  <c r="BA14" i="32"/>
  <c r="BF8" i="32"/>
  <c r="J34" i="5"/>
  <c r="O34" i="5" s="1"/>
  <c r="O31" i="5"/>
  <c r="G46" i="47"/>
  <c r="G59" i="47" s="1"/>
  <c r="N38" i="76"/>
  <c r="I45" i="76"/>
  <c r="J28" i="56"/>
  <c r="O25" i="56"/>
  <c r="T23" i="71"/>
  <c r="J43" i="2"/>
  <c r="O43" i="2" s="1"/>
  <c r="O40" i="2"/>
  <c r="I43" i="75"/>
  <c r="N43" i="75" s="1"/>
  <c r="N40" i="75"/>
  <c r="H46" i="3"/>
  <c r="H59" i="3" s="1"/>
  <c r="G21" i="22"/>
  <c r="L14" i="22"/>
  <c r="O31" i="48"/>
  <c r="J34" i="48"/>
  <c r="J14" i="10"/>
  <c r="O8" i="10"/>
  <c r="G34" i="32"/>
  <c r="J31" i="32"/>
  <c r="Y30" i="39"/>
  <c r="AD14" i="39"/>
  <c r="AX32" i="40"/>
  <c r="BC14" i="40"/>
  <c r="J43" i="53"/>
  <c r="J45" i="53" s="1"/>
  <c r="AM23" i="54"/>
  <c r="AM28" i="54" s="1"/>
  <c r="L30" i="26"/>
  <c r="M28" i="1"/>
  <c r="H41" i="1"/>
  <c r="N34" i="25"/>
  <c r="I41" i="25"/>
  <c r="J24" i="76"/>
  <c r="G30" i="76"/>
  <c r="L30" i="76" s="1"/>
  <c r="L24" i="76"/>
  <c r="M34" i="51"/>
  <c r="H41" i="51"/>
  <c r="Y21" i="32"/>
  <c r="AD14" i="32"/>
  <c r="AG41" i="40"/>
  <c r="AB43" i="40"/>
  <c r="H41" i="8"/>
  <c r="BC41" i="32"/>
  <c r="H41" i="28"/>
  <c r="M37" i="60"/>
  <c r="H50" i="60"/>
  <c r="N28" i="1"/>
  <c r="I41" i="1"/>
  <c r="BA14" i="38"/>
  <c r="BF8" i="38"/>
  <c r="BD51" i="36"/>
  <c r="AY64" i="36"/>
  <c r="AM9" i="54"/>
  <c r="J14" i="53"/>
  <c r="J32" i="53" s="1"/>
  <c r="J46" i="53" s="1"/>
  <c r="J59" i="53" s="1"/>
  <c r="N43" i="24"/>
  <c r="I45" i="24"/>
  <c r="G31" i="73"/>
  <c r="J43" i="27"/>
  <c r="O41" i="27"/>
  <c r="L32" i="64"/>
  <c r="G46" i="64"/>
  <c r="G50" i="26"/>
  <c r="L37" i="26"/>
  <c r="AB14" i="38"/>
  <c r="AG8" i="38"/>
  <c r="G30" i="9"/>
  <c r="L14" i="9"/>
  <c r="J14" i="7"/>
  <c r="O8" i="7"/>
  <c r="M34" i="59"/>
  <c r="H41" i="59"/>
  <c r="G51" i="60"/>
  <c r="L30" i="60"/>
  <c r="J28" i="38"/>
  <c r="O25" i="38"/>
  <c r="J14" i="8"/>
  <c r="O8" i="8"/>
  <c r="O38" i="34"/>
  <c r="J43" i="67"/>
  <c r="J45" i="67" s="1"/>
  <c r="AM23" i="71"/>
  <c r="AM28" i="71" s="1"/>
  <c r="G21" i="59"/>
  <c r="L14" i="59"/>
  <c r="J17" i="75"/>
  <c r="L17" i="75"/>
  <c r="G23" i="75"/>
  <c r="L23" i="75" s="1"/>
  <c r="J14" i="67"/>
  <c r="J32" i="67" s="1"/>
  <c r="AM9" i="71"/>
  <c r="AG34" i="36"/>
  <c r="AB37" i="36"/>
  <c r="H37" i="33"/>
  <c r="M34" i="33"/>
  <c r="J34" i="25"/>
  <c r="O31" i="25"/>
  <c r="J37" i="49"/>
  <c r="O34" i="49"/>
  <c r="H25" i="73"/>
  <c r="H28" i="32"/>
  <c r="M25" i="32"/>
  <c r="BA14" i="36"/>
  <c r="BF8" i="36"/>
  <c r="AB34" i="35"/>
  <c r="AG34" i="35" s="1"/>
  <c r="AG31" i="35"/>
  <c r="N34" i="56"/>
  <c r="I41" i="56"/>
  <c r="AJ9" i="71"/>
  <c r="J14" i="66"/>
  <c r="O8" i="66"/>
  <c r="G51" i="52"/>
  <c r="G64" i="52" s="1"/>
  <c r="G21" i="5"/>
  <c r="L14" i="5"/>
  <c r="I34" i="75"/>
  <c r="L28" i="56"/>
  <c r="G41" i="56"/>
  <c r="M37" i="23"/>
  <c r="H50" i="23"/>
  <c r="M37" i="2"/>
  <c r="H50" i="2"/>
  <c r="E9" i="31"/>
  <c r="J14" i="22"/>
  <c r="O8" i="22"/>
  <c r="G32" i="10"/>
  <c r="L14" i="10"/>
  <c r="J43" i="39"/>
  <c r="O43" i="39" s="1"/>
  <c r="O40" i="39"/>
  <c r="W23" i="54"/>
  <c r="J37" i="43"/>
  <c r="O34" i="43"/>
  <c r="J8" i="39"/>
  <c r="G14" i="39"/>
  <c r="L8" i="39"/>
  <c r="J30" i="26"/>
  <c r="AB43" i="33"/>
  <c r="AG43" i="33" s="1"/>
  <c r="AG40" i="33"/>
  <c r="N43" i="50"/>
  <c r="I45" i="50"/>
  <c r="I34" i="38"/>
  <c r="N31" i="38"/>
  <c r="G41" i="76"/>
  <c r="AB14" i="32"/>
  <c r="AG8" i="32"/>
  <c r="AD45" i="40"/>
  <c r="H37" i="36"/>
  <c r="M34" i="36"/>
  <c r="O40" i="49"/>
  <c r="J43" i="49"/>
  <c r="O43" i="49" s="1"/>
  <c r="M38" i="76"/>
  <c r="H45" i="76"/>
  <c r="G46" i="58"/>
  <c r="G59" i="58" s="1"/>
  <c r="M28" i="22"/>
  <c r="H41" i="22"/>
  <c r="AE43" i="37"/>
  <c r="Z45" i="37"/>
  <c r="H43" i="40"/>
  <c r="M41" i="40"/>
  <c r="BC14" i="38"/>
  <c r="AX21" i="38"/>
  <c r="G46" i="53"/>
  <c r="G59" i="53" s="1"/>
  <c r="N43" i="47"/>
  <c r="I45" i="47"/>
  <c r="N37" i="43"/>
  <c r="I50" i="43"/>
  <c r="J14" i="6"/>
  <c r="O8" i="6"/>
  <c r="T23" i="54"/>
  <c r="M37" i="29"/>
  <c r="H50" i="29"/>
  <c r="BA41" i="38" l="1"/>
  <c r="BF41" i="38" s="1"/>
  <c r="J46" i="44"/>
  <c r="J59" i="44" s="1"/>
  <c r="G37" i="75"/>
  <c r="J46" i="67"/>
  <c r="J59" i="67" s="1"/>
  <c r="M34" i="75"/>
  <c r="J25" i="73"/>
  <c r="O25" i="73" s="1"/>
  <c r="O40" i="75"/>
  <c r="J43" i="75"/>
  <c r="O43" i="75" s="1"/>
  <c r="Z46" i="37"/>
  <c r="AE45" i="37"/>
  <c r="M45" i="76"/>
  <c r="H46" i="76"/>
  <c r="M50" i="2"/>
  <c r="H51" i="2"/>
  <c r="G51" i="9"/>
  <c r="L30" i="9"/>
  <c r="BA30" i="36"/>
  <c r="BF14" i="36"/>
  <c r="G42" i="59"/>
  <c r="L21" i="59"/>
  <c r="O43" i="27"/>
  <c r="J45" i="27"/>
  <c r="O45" i="27" s="1"/>
  <c r="N45" i="24"/>
  <c r="I46" i="24"/>
  <c r="I42" i="1"/>
  <c r="N41" i="1"/>
  <c r="H42" i="28"/>
  <c r="M41" i="28"/>
  <c r="M41" i="8"/>
  <c r="H42" i="8"/>
  <c r="J32" i="10"/>
  <c r="O14" i="10"/>
  <c r="I46" i="76"/>
  <c r="N45" i="76"/>
  <c r="AX51" i="36"/>
  <c r="BC30" i="36"/>
  <c r="W16" i="71"/>
  <c r="Y16" i="71" s="1"/>
  <c r="H9" i="71"/>
  <c r="W35" i="71"/>
  <c r="W42" i="71" s="1"/>
  <c r="Y42" i="71" s="1"/>
  <c r="J14" i="40"/>
  <c r="O8" i="40"/>
  <c r="Z51" i="36"/>
  <c r="AE50" i="36"/>
  <c r="AA42" i="38"/>
  <c r="AF41" i="38"/>
  <c r="O37" i="9"/>
  <c r="J50" i="9"/>
  <c r="O50" i="9" s="1"/>
  <c r="AY46" i="40"/>
  <c r="BD45" i="40"/>
  <c r="AD21" i="38"/>
  <c r="Y42" i="38"/>
  <c r="L50" i="60"/>
  <c r="BD50" i="39"/>
  <c r="AY51" i="39"/>
  <c r="AG35" i="71"/>
  <c r="AG42" i="71" s="1"/>
  <c r="AG16" i="71"/>
  <c r="T35" i="71"/>
  <c r="T42" i="71" s="1"/>
  <c r="V42" i="71" s="1"/>
  <c r="T16" i="71"/>
  <c r="E9" i="71"/>
  <c r="Y51" i="36"/>
  <c r="AD30" i="36"/>
  <c r="N50" i="66"/>
  <c r="I51" i="66"/>
  <c r="J21" i="28"/>
  <c r="O14" i="28"/>
  <c r="G51" i="23"/>
  <c r="L30" i="23"/>
  <c r="K35" i="31"/>
  <c r="K42" i="31" s="1"/>
  <c r="K16" i="31"/>
  <c r="G30" i="36"/>
  <c r="L14" i="36"/>
  <c r="N43" i="40"/>
  <c r="I45" i="40"/>
  <c r="N37" i="39"/>
  <c r="I50" i="39"/>
  <c r="L14" i="38"/>
  <c r="G21" i="38"/>
  <c r="AG28" i="32"/>
  <c r="AB41" i="32"/>
  <c r="AG41" i="32" s="1"/>
  <c r="O37" i="29"/>
  <c r="J50" i="29"/>
  <c r="O50" i="29" s="1"/>
  <c r="J37" i="33"/>
  <c r="H23" i="41"/>
  <c r="H28" i="41" s="1"/>
  <c r="O34" i="33"/>
  <c r="I51" i="9"/>
  <c r="N50" i="9"/>
  <c r="L50" i="63"/>
  <c r="J30" i="29"/>
  <c r="O14" i="29"/>
  <c r="AB41" i="35"/>
  <c r="AG41" i="35" s="1"/>
  <c r="G46" i="27"/>
  <c r="L32" i="27"/>
  <c r="AG14" i="34"/>
  <c r="AB32" i="34"/>
  <c r="G51" i="29"/>
  <c r="L30" i="29"/>
  <c r="J41" i="42"/>
  <c r="O41" i="42" s="1"/>
  <c r="H55" i="5"/>
  <c r="M42" i="5"/>
  <c r="G21" i="32"/>
  <c r="L14" i="32"/>
  <c r="O37" i="63"/>
  <c r="J50" i="63"/>
  <c r="O50" i="63" s="1"/>
  <c r="J14" i="73"/>
  <c r="O8" i="73"/>
  <c r="J14" i="75"/>
  <c r="O8" i="75"/>
  <c r="O28" i="38"/>
  <c r="L41" i="56"/>
  <c r="O34" i="25"/>
  <c r="J41" i="25"/>
  <c r="O41" i="25" s="1"/>
  <c r="AM16" i="71"/>
  <c r="AM35" i="71"/>
  <c r="AM42" i="71" s="1"/>
  <c r="AM58" i="71" s="1"/>
  <c r="G51" i="26"/>
  <c r="L50" i="26"/>
  <c r="AG43" i="40"/>
  <c r="AB45" i="40"/>
  <c r="AG45" i="40" s="1"/>
  <c r="J30" i="76"/>
  <c r="O30" i="76" s="1"/>
  <c r="O24" i="76"/>
  <c r="J34" i="32"/>
  <c r="O34" i="32" s="1"/>
  <c r="O31" i="32"/>
  <c r="O34" i="48"/>
  <c r="J41" i="48"/>
  <c r="G51" i="66"/>
  <c r="L30" i="66"/>
  <c r="AG43" i="34"/>
  <c r="AB45" i="34"/>
  <c r="AG45" i="34" s="1"/>
  <c r="O28" i="1"/>
  <c r="J41" i="1"/>
  <c r="O41" i="1" s="1"/>
  <c r="I42" i="28"/>
  <c r="N41" i="28"/>
  <c r="BF14" i="40"/>
  <c r="BA32" i="40"/>
  <c r="L21" i="65"/>
  <c r="G42" i="65"/>
  <c r="AX51" i="39"/>
  <c r="BC30" i="39"/>
  <c r="O41" i="34"/>
  <c r="J43" i="34"/>
  <c r="K23" i="41"/>
  <c r="K28" i="41" s="1"/>
  <c r="I57" i="35"/>
  <c r="O37" i="26"/>
  <c r="J50" i="26"/>
  <c r="O50" i="26" s="1"/>
  <c r="Z46" i="34"/>
  <c r="AE45" i="34"/>
  <c r="L50" i="57"/>
  <c r="AB32" i="37"/>
  <c r="AG14" i="37"/>
  <c r="O43" i="47"/>
  <c r="J45" i="47"/>
  <c r="H51" i="66"/>
  <c r="M50" i="66"/>
  <c r="L50" i="9"/>
  <c r="AB21" i="35"/>
  <c r="AG14" i="35"/>
  <c r="L50" i="23"/>
  <c r="H41" i="38"/>
  <c r="O8" i="36"/>
  <c r="J14" i="36"/>
  <c r="H46" i="24"/>
  <c r="M45" i="24"/>
  <c r="J14" i="38"/>
  <c r="O8" i="38"/>
  <c r="O37" i="23"/>
  <c r="J50" i="23"/>
  <c r="O50" i="23" s="1"/>
  <c r="AY42" i="35"/>
  <c r="BD41" i="35"/>
  <c r="H46" i="7"/>
  <c r="M45" i="7"/>
  <c r="J30" i="9"/>
  <c r="O14" i="9"/>
  <c r="E9" i="41"/>
  <c r="J14" i="32"/>
  <c r="O8" i="32"/>
  <c r="AY55" i="38"/>
  <c r="BD42" i="38"/>
  <c r="BE59" i="34"/>
  <c r="N28" i="73"/>
  <c r="I41" i="73"/>
  <c r="E23" i="54"/>
  <c r="E28" i="54" s="1"/>
  <c r="T28" i="54"/>
  <c r="J51" i="26"/>
  <c r="O30" i="26"/>
  <c r="M50" i="29"/>
  <c r="H51" i="29"/>
  <c r="AB21" i="32"/>
  <c r="AG14" i="32"/>
  <c r="N34" i="38"/>
  <c r="I41" i="38"/>
  <c r="M28" i="32"/>
  <c r="H41" i="32"/>
  <c r="G64" i="60"/>
  <c r="L51" i="60"/>
  <c r="M50" i="60"/>
  <c r="H51" i="60"/>
  <c r="I42" i="25"/>
  <c r="N41" i="25"/>
  <c r="O37" i="2"/>
  <c r="J50" i="2"/>
  <c r="O50" i="2" s="1"/>
  <c r="M50" i="9"/>
  <c r="H51" i="9"/>
  <c r="N28" i="32"/>
  <c r="I41" i="32"/>
  <c r="E28" i="11"/>
  <c r="O37" i="57"/>
  <c r="J50" i="57"/>
  <c r="O50" i="57" s="1"/>
  <c r="O37" i="46"/>
  <c r="J50" i="46"/>
  <c r="AX42" i="32"/>
  <c r="BC21" i="32"/>
  <c r="L50" i="2"/>
  <c r="G42" i="62"/>
  <c r="L21" i="62"/>
  <c r="G51" i="57"/>
  <c r="L30" i="57"/>
  <c r="Z42" i="35"/>
  <c r="AE41" i="35"/>
  <c r="J21" i="65"/>
  <c r="O14" i="65"/>
  <c r="M28" i="31"/>
  <c r="O34" i="36"/>
  <c r="J37" i="36"/>
  <c r="AA51" i="39"/>
  <c r="AF50" i="39"/>
  <c r="I51" i="57"/>
  <c r="N50" i="57"/>
  <c r="N43" i="34"/>
  <c r="I45" i="34"/>
  <c r="G42" i="25"/>
  <c r="L21" i="25"/>
  <c r="O43" i="7"/>
  <c r="J45" i="7"/>
  <c r="O45" i="7" s="1"/>
  <c r="O14" i="3"/>
  <c r="J32" i="3"/>
  <c r="AG37" i="39"/>
  <c r="AB50" i="39"/>
  <c r="AG50" i="39" s="1"/>
  <c r="N41" i="22"/>
  <c r="I42" i="22"/>
  <c r="J41" i="22"/>
  <c r="O41" i="22" s="1"/>
  <c r="M50" i="26"/>
  <c r="H51" i="26"/>
  <c r="J28" i="31"/>
  <c r="O14" i="27"/>
  <c r="J32" i="27"/>
  <c r="G46" i="24"/>
  <c r="L32" i="24"/>
  <c r="J43" i="37"/>
  <c r="O41" i="37"/>
  <c r="H41" i="35"/>
  <c r="N46" i="37"/>
  <c r="I59" i="37"/>
  <c r="J41" i="28"/>
  <c r="O41" i="28" s="1"/>
  <c r="G30" i="33"/>
  <c r="L14" i="33"/>
  <c r="BA30" i="33"/>
  <c r="BF14" i="33"/>
  <c r="O37" i="52"/>
  <c r="J50" i="52"/>
  <c r="O50" i="52" s="1"/>
  <c r="AI28" i="54"/>
  <c r="AJ54" i="54"/>
  <c r="N42" i="45"/>
  <c r="I55" i="45"/>
  <c r="L50" i="6"/>
  <c r="AY51" i="33"/>
  <c r="BD50" i="33"/>
  <c r="BF37" i="39"/>
  <c r="BA50" i="39"/>
  <c r="BF50" i="39" s="1"/>
  <c r="M37" i="75"/>
  <c r="I51" i="43"/>
  <c r="N50" i="43"/>
  <c r="O8" i="39"/>
  <c r="J14" i="39"/>
  <c r="M43" i="40"/>
  <c r="H45" i="40"/>
  <c r="O14" i="22"/>
  <c r="J21" i="22"/>
  <c r="I37" i="75"/>
  <c r="N34" i="75"/>
  <c r="J30" i="66"/>
  <c r="O14" i="66"/>
  <c r="H28" i="73"/>
  <c r="M25" i="73"/>
  <c r="O14" i="7"/>
  <c r="J32" i="7"/>
  <c r="AB21" i="38"/>
  <c r="AG14" i="38"/>
  <c r="G34" i="73"/>
  <c r="J31" i="73"/>
  <c r="AM16" i="54"/>
  <c r="AM35" i="54"/>
  <c r="AM42" i="54" s="1"/>
  <c r="AM58" i="54" s="1"/>
  <c r="BF14" i="38"/>
  <c r="BA21" i="38"/>
  <c r="E23" i="71"/>
  <c r="E28" i="71" s="1"/>
  <c r="T28" i="71"/>
  <c r="H28" i="11"/>
  <c r="G42" i="8"/>
  <c r="L21" i="8"/>
  <c r="H23" i="71"/>
  <c r="H28" i="71" s="1"/>
  <c r="W28" i="71"/>
  <c r="Y28" i="71" s="1"/>
  <c r="J43" i="40"/>
  <c r="O41" i="40"/>
  <c r="N42" i="59"/>
  <c r="I55" i="59"/>
  <c r="G42" i="28"/>
  <c r="L21" i="28"/>
  <c r="BA32" i="34"/>
  <c r="BF14" i="34"/>
  <c r="J21" i="1"/>
  <c r="O14" i="1"/>
  <c r="I51" i="60"/>
  <c r="N50" i="60"/>
  <c r="BC50" i="33"/>
  <c r="G50" i="36"/>
  <c r="L50" i="36" s="1"/>
  <c r="L37" i="36"/>
  <c r="K9" i="54"/>
  <c r="Z35" i="54"/>
  <c r="Z42" i="54" s="1"/>
  <c r="Z16" i="54"/>
  <c r="I42" i="5"/>
  <c r="N41" i="5"/>
  <c r="O31" i="38"/>
  <c r="J34" i="38"/>
  <c r="O34" i="38" s="1"/>
  <c r="O43" i="50"/>
  <c r="J45" i="50"/>
  <c r="K35" i="11"/>
  <c r="K42" i="11" s="1"/>
  <c r="K16" i="11"/>
  <c r="K23" i="54"/>
  <c r="K28" i="54" s="1"/>
  <c r="Z28" i="54"/>
  <c r="AB28" i="54" s="1"/>
  <c r="M41" i="48"/>
  <c r="H42" i="48"/>
  <c r="I51" i="46"/>
  <c r="N50" i="46"/>
  <c r="BE59" i="40"/>
  <c r="BE59" i="37"/>
  <c r="K23" i="71"/>
  <c r="K28" i="71" s="1"/>
  <c r="Z28" i="71"/>
  <c r="G46" i="3"/>
  <c r="L32" i="3"/>
  <c r="BF43" i="37"/>
  <c r="BA45" i="37"/>
  <c r="I42" i="65"/>
  <c r="N41" i="65"/>
  <c r="AE45" i="40"/>
  <c r="Z46" i="40"/>
  <c r="M45" i="10"/>
  <c r="H46" i="10"/>
  <c r="J41" i="5"/>
  <c r="O41" i="5" s="1"/>
  <c r="G41" i="32"/>
  <c r="L41" i="32" s="1"/>
  <c r="L28" i="32"/>
  <c r="BC46" i="37"/>
  <c r="AX59" i="37"/>
  <c r="J43" i="33"/>
  <c r="O43" i="33" s="1"/>
  <c r="O40" i="33"/>
  <c r="L14" i="76"/>
  <c r="G32" i="76"/>
  <c r="H46" i="30"/>
  <c r="M45" i="30"/>
  <c r="H42" i="42"/>
  <c r="M41" i="42"/>
  <c r="AJ54" i="71"/>
  <c r="AI28" i="71"/>
  <c r="H54" i="31"/>
  <c r="AX42" i="38"/>
  <c r="BC21" i="38"/>
  <c r="E35" i="31"/>
  <c r="E42" i="31" s="1"/>
  <c r="E16" i="31"/>
  <c r="BD64" i="36"/>
  <c r="Y42" i="32"/>
  <c r="AD21" i="32"/>
  <c r="H43" i="75"/>
  <c r="M43" i="75" s="1"/>
  <c r="M40" i="75"/>
  <c r="AF45" i="34"/>
  <c r="AA46" i="34"/>
  <c r="O24" i="34"/>
  <c r="J30" i="34"/>
  <c r="O30" i="34" s="1"/>
  <c r="Y46" i="37"/>
  <c r="AD32" i="37"/>
  <c r="AB30" i="39"/>
  <c r="AG14" i="39"/>
  <c r="H46" i="27"/>
  <c r="M45" i="27"/>
  <c r="J32" i="30"/>
  <c r="O14" i="30"/>
  <c r="AD50" i="36"/>
  <c r="O37" i="60"/>
  <c r="J50" i="60"/>
  <c r="O38" i="76"/>
  <c r="J23" i="33"/>
  <c r="O23" i="33" s="1"/>
  <c r="O17" i="33"/>
  <c r="BF43" i="40"/>
  <c r="BA45" i="40"/>
  <c r="BF45" i="40" s="1"/>
  <c r="E16" i="11"/>
  <c r="E35" i="11"/>
  <c r="E42" i="11" s="1"/>
  <c r="I46" i="27"/>
  <c r="N45" i="27"/>
  <c r="O43" i="24"/>
  <c r="J45" i="24"/>
  <c r="O45" i="24" s="1"/>
  <c r="O28" i="35"/>
  <c r="BF37" i="33"/>
  <c r="BA50" i="33"/>
  <c r="BF50" i="33" s="1"/>
  <c r="I42" i="8"/>
  <c r="N41" i="8"/>
  <c r="Z51" i="39"/>
  <c r="AE50" i="39"/>
  <c r="BF34" i="35"/>
  <c r="BA41" i="35"/>
  <c r="BF41" i="35" s="1"/>
  <c r="M42" i="25"/>
  <c r="H55" i="25"/>
  <c r="O8" i="33"/>
  <c r="H9" i="41"/>
  <c r="J14" i="33"/>
  <c r="AY46" i="37"/>
  <c r="BD45" i="37"/>
  <c r="E23" i="41"/>
  <c r="E28" i="41" s="1"/>
  <c r="J28" i="32"/>
  <c r="O25" i="32"/>
  <c r="J46" i="58"/>
  <c r="J59" i="58" s="1"/>
  <c r="O34" i="51"/>
  <c r="J41" i="51"/>
  <c r="O41" i="51" s="1"/>
  <c r="I51" i="49"/>
  <c r="N50" i="49"/>
  <c r="Z42" i="32"/>
  <c r="AE41" i="32"/>
  <c r="J21" i="59"/>
  <c r="O14" i="59"/>
  <c r="J34" i="75"/>
  <c r="I46" i="47"/>
  <c r="N45" i="47"/>
  <c r="G46" i="10"/>
  <c r="L32" i="10"/>
  <c r="AJ16" i="71"/>
  <c r="AL16" i="71" s="1"/>
  <c r="AJ35" i="71"/>
  <c r="AJ42" i="71" s="1"/>
  <c r="L46" i="64"/>
  <c r="G59" i="64"/>
  <c r="O14" i="6"/>
  <c r="J30" i="6"/>
  <c r="I46" i="50"/>
  <c r="N45" i="50"/>
  <c r="H51" i="23"/>
  <c r="M50" i="23"/>
  <c r="I42" i="56"/>
  <c r="N41" i="56"/>
  <c r="O37" i="49"/>
  <c r="J50" i="49"/>
  <c r="M37" i="33"/>
  <c r="H50" i="33"/>
  <c r="M41" i="51"/>
  <c r="H42" i="51"/>
  <c r="BC32" i="40"/>
  <c r="AX46" i="40"/>
  <c r="O28" i="56"/>
  <c r="J41" i="56"/>
  <c r="O41" i="56" s="1"/>
  <c r="AF41" i="32"/>
  <c r="AA42" i="32"/>
  <c r="O30" i="63"/>
  <c r="J51" i="63"/>
  <c r="AB32" i="40"/>
  <c r="AG14" i="40"/>
  <c r="O14" i="25"/>
  <c r="J21" i="25"/>
  <c r="G64" i="63"/>
  <c r="L51" i="63"/>
  <c r="Y46" i="40"/>
  <c r="AD32" i="40"/>
  <c r="J30" i="2"/>
  <c r="O14" i="2"/>
  <c r="AA51" i="33"/>
  <c r="AF50" i="33"/>
  <c r="G42" i="1"/>
  <c r="L21" i="1"/>
  <c r="M50" i="49"/>
  <c r="H51" i="49"/>
  <c r="M37" i="39"/>
  <c r="H50" i="39"/>
  <c r="AG35" i="54"/>
  <c r="AG42" i="54" s="1"/>
  <c r="AG16" i="54"/>
  <c r="J42" i="42"/>
  <c r="M43" i="34"/>
  <c r="H45" i="34"/>
  <c r="N50" i="52"/>
  <c r="I51" i="52"/>
  <c r="K9" i="41"/>
  <c r="J14" i="34"/>
  <c r="O8" i="34"/>
  <c r="AX42" i="35"/>
  <c r="BC21" i="35"/>
  <c r="AD41" i="32"/>
  <c r="AG37" i="33"/>
  <c r="AB50" i="33"/>
  <c r="AG50" i="33" s="1"/>
  <c r="O37" i="6"/>
  <c r="J50" i="6"/>
  <c r="O50" i="6" s="1"/>
  <c r="G28" i="73"/>
  <c r="L28" i="73" s="1"/>
  <c r="L25" i="73"/>
  <c r="K9" i="71"/>
  <c r="Z35" i="71"/>
  <c r="Z42" i="71" s="1"/>
  <c r="Z16" i="71"/>
  <c r="AB16" i="71" s="1"/>
  <c r="AY46" i="34"/>
  <c r="BD45" i="34"/>
  <c r="J21" i="5"/>
  <c r="O14" i="5"/>
  <c r="O8" i="76"/>
  <c r="J14" i="76"/>
  <c r="AG43" i="37"/>
  <c r="AB45" i="37"/>
  <c r="AG45" i="37" s="1"/>
  <c r="O34" i="65"/>
  <c r="J41" i="65"/>
  <c r="O41" i="65" s="1"/>
  <c r="G50" i="75"/>
  <c r="L50" i="75" s="1"/>
  <c r="L37" i="75"/>
  <c r="H42" i="22"/>
  <c r="M41" i="22"/>
  <c r="M37" i="36"/>
  <c r="H50" i="36"/>
  <c r="G43" i="76"/>
  <c r="G45" i="76" s="1"/>
  <c r="L45" i="76" s="1"/>
  <c r="J41" i="76"/>
  <c r="G30" i="39"/>
  <c r="L14" i="39"/>
  <c r="O37" i="43"/>
  <c r="J50" i="43"/>
  <c r="O50" i="43" s="1"/>
  <c r="G42" i="5"/>
  <c r="L21" i="5"/>
  <c r="AG37" i="36"/>
  <c r="AB50" i="36"/>
  <c r="AG50" i="36" s="1"/>
  <c r="J23" i="75"/>
  <c r="O23" i="75" s="1"/>
  <c r="O17" i="75"/>
  <c r="J21" i="8"/>
  <c r="O14" i="8"/>
  <c r="H42" i="59"/>
  <c r="M41" i="59"/>
  <c r="M41" i="1"/>
  <c r="H42" i="1"/>
  <c r="J34" i="35"/>
  <c r="O34" i="35" s="1"/>
  <c r="O31" i="35"/>
  <c r="BF14" i="39"/>
  <c r="BA30" i="39"/>
  <c r="AX46" i="34"/>
  <c r="BC32" i="34"/>
  <c r="O37" i="66"/>
  <c r="J50" i="66"/>
  <c r="O50" i="66" s="1"/>
  <c r="M50" i="43"/>
  <c r="H51" i="43"/>
  <c r="H42" i="56"/>
  <c r="M41" i="56"/>
  <c r="N37" i="33"/>
  <c r="I50" i="33"/>
  <c r="AG14" i="36"/>
  <c r="AB30" i="36"/>
  <c r="BF43" i="34"/>
  <c r="BA45" i="34"/>
  <c r="BF45" i="34" s="1"/>
  <c r="G21" i="35"/>
  <c r="L14" i="35"/>
  <c r="O34" i="59"/>
  <c r="J41" i="59"/>
  <c r="O41" i="59" s="1"/>
  <c r="J30" i="23"/>
  <c r="O14" i="23"/>
  <c r="G46" i="30"/>
  <c r="L32" i="30"/>
  <c r="G50" i="39"/>
  <c r="L50" i="39" s="1"/>
  <c r="L37" i="39"/>
  <c r="O34" i="45"/>
  <c r="J41" i="45"/>
  <c r="H35" i="11"/>
  <c r="H42" i="11" s="1"/>
  <c r="H16" i="11"/>
  <c r="H51" i="6"/>
  <c r="M50" i="6"/>
  <c r="G32" i="37"/>
  <c r="L14" i="37"/>
  <c r="H42" i="65"/>
  <c r="M41" i="65"/>
  <c r="G42" i="56"/>
  <c r="L21" i="56"/>
  <c r="Y51" i="33"/>
  <c r="AD30" i="33"/>
  <c r="E9" i="54"/>
  <c r="T16" i="54"/>
  <c r="T35" i="54"/>
  <c r="T42" i="54" s="1"/>
  <c r="V42" i="54" s="1"/>
  <c r="AX51" i="33"/>
  <c r="BC30" i="33"/>
  <c r="O43" i="10"/>
  <c r="J45" i="10"/>
  <c r="O45" i="10" s="1"/>
  <c r="AD21" i="35"/>
  <c r="Y42" i="35"/>
  <c r="N41" i="51"/>
  <c r="I42" i="51"/>
  <c r="BA21" i="35"/>
  <c r="BF14" i="35"/>
  <c r="I46" i="30"/>
  <c r="N45" i="30"/>
  <c r="AB41" i="38"/>
  <c r="AG41" i="38" s="1"/>
  <c r="BD41" i="32"/>
  <c r="AY42" i="32"/>
  <c r="G51" i="6"/>
  <c r="L30" i="6"/>
  <c r="O43" i="30"/>
  <c r="J45" i="30"/>
  <c r="O45" i="30" s="1"/>
  <c r="M43" i="37"/>
  <c r="H45" i="37"/>
  <c r="Y46" i="34"/>
  <c r="AD32" i="34"/>
  <c r="AF46" i="37"/>
  <c r="AA59" i="37"/>
  <c r="J51" i="52"/>
  <c r="AB30" i="33"/>
  <c r="AG14" i="33"/>
  <c r="H23" i="54"/>
  <c r="H28" i="54" s="1"/>
  <c r="W28" i="54"/>
  <c r="Y28" i="54" s="1"/>
  <c r="Y51" i="39"/>
  <c r="AD30" i="39"/>
  <c r="G42" i="22"/>
  <c r="L21" i="22"/>
  <c r="BA21" i="32"/>
  <c r="BF14" i="32"/>
  <c r="Z51" i="33"/>
  <c r="AE50" i="33"/>
  <c r="J21" i="62"/>
  <c r="O14" i="62"/>
  <c r="J30" i="57"/>
  <c r="O14" i="57"/>
  <c r="O32" i="64"/>
  <c r="J46" i="64"/>
  <c r="G32" i="40"/>
  <c r="L14" i="40"/>
  <c r="L41" i="1"/>
  <c r="O8" i="35"/>
  <c r="J14" i="35"/>
  <c r="H51" i="52"/>
  <c r="M50" i="52"/>
  <c r="J21" i="56"/>
  <c r="O14" i="56"/>
  <c r="H16" i="31"/>
  <c r="H35" i="31"/>
  <c r="H42" i="31" s="1"/>
  <c r="J42" i="31" s="1"/>
  <c r="AA46" i="40"/>
  <c r="AF45" i="40"/>
  <c r="J37" i="39"/>
  <c r="O34" i="39"/>
  <c r="O8" i="37"/>
  <c r="J14" i="37"/>
  <c r="M45" i="50"/>
  <c r="H46" i="50"/>
  <c r="Z55" i="38"/>
  <c r="AE42" i="38"/>
  <c r="J32" i="24"/>
  <c r="O14" i="24"/>
  <c r="G46" i="7"/>
  <c r="L32" i="7"/>
  <c r="G51" i="2"/>
  <c r="L30" i="2"/>
  <c r="L37" i="33"/>
  <c r="G50" i="33"/>
  <c r="L50" i="33" s="1"/>
  <c r="I42" i="48"/>
  <c r="N41" i="48"/>
  <c r="G32" i="34"/>
  <c r="L14" i="34"/>
  <c r="AD50" i="39"/>
  <c r="W16" i="54"/>
  <c r="W35" i="54"/>
  <c r="W42" i="54" s="1"/>
  <c r="H9" i="54"/>
  <c r="H51" i="57"/>
  <c r="M50" i="57"/>
  <c r="BA41" i="32"/>
  <c r="BF41" i="32" s="1"/>
  <c r="N50" i="2"/>
  <c r="I51" i="2"/>
  <c r="N64" i="6"/>
  <c r="K28" i="11"/>
  <c r="AJ16" i="54"/>
  <c r="AJ35" i="54"/>
  <c r="AJ42" i="54" s="1"/>
  <c r="G21" i="73"/>
  <c r="L14" i="73"/>
  <c r="L14" i="75"/>
  <c r="G30" i="75"/>
  <c r="K23" i="72" l="1"/>
  <c r="J28" i="73"/>
  <c r="J42" i="51"/>
  <c r="K9" i="72"/>
  <c r="L21" i="73"/>
  <c r="M46" i="50"/>
  <c r="H59" i="50"/>
  <c r="O37" i="39"/>
  <c r="J50" i="39"/>
  <c r="O50" i="39" s="1"/>
  <c r="J16" i="31"/>
  <c r="M51" i="52"/>
  <c r="H64" i="52"/>
  <c r="J64" i="52"/>
  <c r="O64" i="52" s="1"/>
  <c r="O51" i="52"/>
  <c r="AD42" i="35"/>
  <c r="Y55" i="35"/>
  <c r="H55" i="59"/>
  <c r="M42" i="59"/>
  <c r="L42" i="5"/>
  <c r="G55" i="5"/>
  <c r="M50" i="36"/>
  <c r="H51" i="36"/>
  <c r="N51" i="52"/>
  <c r="I64" i="52"/>
  <c r="H51" i="39"/>
  <c r="M50" i="39"/>
  <c r="L42" i="1"/>
  <c r="G55" i="1"/>
  <c r="BD46" i="37"/>
  <c r="AY59" i="37"/>
  <c r="J54" i="31"/>
  <c r="H56" i="31"/>
  <c r="M46" i="30"/>
  <c r="H59" i="30"/>
  <c r="BF45" i="37"/>
  <c r="BA46" i="37"/>
  <c r="M28" i="54"/>
  <c r="H23" i="72"/>
  <c r="N55" i="45"/>
  <c r="AJ56" i="54"/>
  <c r="AL56" i="54" s="1"/>
  <c r="AL54" i="54"/>
  <c r="O43" i="37"/>
  <c r="J45" i="37"/>
  <c r="O45" i="37" s="1"/>
  <c r="N51" i="57"/>
  <c r="I64" i="57"/>
  <c r="BC42" i="32"/>
  <c r="AX55" i="32"/>
  <c r="G28" i="11"/>
  <c r="H54" i="11"/>
  <c r="M51" i="29"/>
  <c r="H64" i="29"/>
  <c r="AY55" i="35"/>
  <c r="BD42" i="35"/>
  <c r="G64" i="66"/>
  <c r="L51" i="66"/>
  <c r="L46" i="27"/>
  <c r="G59" i="27"/>
  <c r="J28" i="41"/>
  <c r="L21" i="38"/>
  <c r="G42" i="38"/>
  <c r="G64" i="23"/>
  <c r="L51" i="23"/>
  <c r="O21" i="28"/>
  <c r="J42" i="28"/>
  <c r="V16" i="71"/>
  <c r="T54" i="71"/>
  <c r="BD51" i="39"/>
  <c r="AY64" i="39"/>
  <c r="N46" i="24"/>
  <c r="I59" i="24"/>
  <c r="O32" i="24"/>
  <c r="J46" i="24"/>
  <c r="AJ58" i="54"/>
  <c r="AL42" i="54"/>
  <c r="G46" i="40"/>
  <c r="L32" i="40"/>
  <c r="AE51" i="33"/>
  <c r="Z64" i="33"/>
  <c r="Y64" i="39"/>
  <c r="AD51" i="39"/>
  <c r="AF59" i="37"/>
  <c r="G64" i="6"/>
  <c r="L51" i="6"/>
  <c r="T54" i="54"/>
  <c r="M51" i="6"/>
  <c r="H64" i="6"/>
  <c r="O41" i="45"/>
  <c r="J42" i="45"/>
  <c r="J51" i="23"/>
  <c r="O30" i="23"/>
  <c r="G42" i="35"/>
  <c r="L21" i="35"/>
  <c r="BA51" i="39"/>
  <c r="BF30" i="39"/>
  <c r="O14" i="76"/>
  <c r="J32" i="76"/>
  <c r="O21" i="25"/>
  <c r="J42" i="25"/>
  <c r="AG32" i="40"/>
  <c r="AB46" i="40"/>
  <c r="N42" i="56"/>
  <c r="I55" i="56"/>
  <c r="L59" i="64"/>
  <c r="M55" i="25"/>
  <c r="N42" i="8"/>
  <c r="I55" i="8"/>
  <c r="N46" i="27"/>
  <c r="I59" i="27"/>
  <c r="AB51" i="39"/>
  <c r="AG30" i="39"/>
  <c r="G46" i="76"/>
  <c r="L32" i="76"/>
  <c r="O21" i="1"/>
  <c r="J42" i="1"/>
  <c r="O43" i="40"/>
  <c r="J45" i="40"/>
  <c r="O45" i="40" s="1"/>
  <c r="J34" i="73"/>
  <c r="O34" i="73" s="1"/>
  <c r="O31" i="73"/>
  <c r="O21" i="22"/>
  <c r="J42" i="22"/>
  <c r="O50" i="46"/>
  <c r="J51" i="46"/>
  <c r="E23" i="72"/>
  <c r="N41" i="38"/>
  <c r="I42" i="38"/>
  <c r="BD55" i="38"/>
  <c r="O14" i="32"/>
  <c r="J21" i="32"/>
  <c r="M46" i="7"/>
  <c r="H59" i="7"/>
  <c r="M46" i="24"/>
  <c r="H59" i="24"/>
  <c r="AG21" i="35"/>
  <c r="AB42" i="35"/>
  <c r="BA46" i="40"/>
  <c r="BF32" i="40"/>
  <c r="G42" i="32"/>
  <c r="L21" i="32"/>
  <c r="O37" i="33"/>
  <c r="J50" i="33"/>
  <c r="O50" i="33" s="1"/>
  <c r="Y64" i="36"/>
  <c r="AD51" i="36"/>
  <c r="BA51" i="36"/>
  <c r="BF30" i="36"/>
  <c r="L30" i="75"/>
  <c r="G51" i="75"/>
  <c r="H35" i="54"/>
  <c r="H42" i="54" s="1"/>
  <c r="J42" i="54" s="1"/>
  <c r="H16" i="54"/>
  <c r="L32" i="34"/>
  <c r="G46" i="34"/>
  <c r="G64" i="2"/>
  <c r="L51" i="2"/>
  <c r="J32" i="37"/>
  <c r="O14" i="37"/>
  <c r="O46" i="64"/>
  <c r="J59" i="64"/>
  <c r="O59" i="64" s="1"/>
  <c r="E35" i="54"/>
  <c r="E42" i="54" s="1"/>
  <c r="G42" i="54" s="1"/>
  <c r="E16" i="54"/>
  <c r="H55" i="65"/>
  <c r="M42" i="65"/>
  <c r="N50" i="33"/>
  <c r="I51" i="33"/>
  <c r="M42" i="1"/>
  <c r="H55" i="1"/>
  <c r="O21" i="8"/>
  <c r="J42" i="8"/>
  <c r="BC42" i="35"/>
  <c r="AX55" i="35"/>
  <c r="H46" i="34"/>
  <c r="M45" i="34"/>
  <c r="BC46" i="40"/>
  <c r="AX59" i="40"/>
  <c r="O21" i="59"/>
  <c r="J42" i="59"/>
  <c r="O32" i="30"/>
  <c r="J46" i="30"/>
  <c r="AF46" i="34"/>
  <c r="AA59" i="34"/>
  <c r="AJ56" i="71"/>
  <c r="AL56" i="71" s="1"/>
  <c r="AL54" i="71"/>
  <c r="BC59" i="37"/>
  <c r="G41" i="73"/>
  <c r="L41" i="73" s="1"/>
  <c r="M28" i="73"/>
  <c r="H41" i="73"/>
  <c r="N42" i="22"/>
  <c r="I55" i="22"/>
  <c r="J46" i="3"/>
  <c r="O32" i="3"/>
  <c r="O21" i="65"/>
  <c r="J42" i="65"/>
  <c r="L42" i="62"/>
  <c r="G55" i="62"/>
  <c r="N41" i="32"/>
  <c r="I42" i="32"/>
  <c r="E16" i="41"/>
  <c r="E35" i="41"/>
  <c r="E42" i="41" s="1"/>
  <c r="G42" i="41" s="1"/>
  <c r="AB46" i="37"/>
  <c r="AG32" i="37"/>
  <c r="O41" i="48"/>
  <c r="J42" i="48"/>
  <c r="G64" i="26"/>
  <c r="L51" i="26"/>
  <c r="J41" i="38"/>
  <c r="O41" i="38" s="1"/>
  <c r="G64" i="29"/>
  <c r="L51" i="29"/>
  <c r="I51" i="39"/>
  <c r="N50" i="39"/>
  <c r="AG54" i="71"/>
  <c r="AI16" i="71"/>
  <c r="AE51" i="36"/>
  <c r="Z64" i="36"/>
  <c r="AX64" i="36"/>
  <c r="BC51" i="36"/>
  <c r="G64" i="9"/>
  <c r="L51" i="9"/>
  <c r="AE46" i="37"/>
  <c r="Z59" i="37"/>
  <c r="N42" i="48"/>
  <c r="I55" i="48"/>
  <c r="N51" i="2"/>
  <c r="I64" i="2"/>
  <c r="Y42" i="54"/>
  <c r="AB51" i="33"/>
  <c r="AG30" i="33"/>
  <c r="H46" i="37"/>
  <c r="M45" i="37"/>
  <c r="BD42" i="32"/>
  <c r="AY55" i="32"/>
  <c r="N46" i="30"/>
  <c r="I59" i="30"/>
  <c r="BF21" i="35"/>
  <c r="BA42" i="35"/>
  <c r="N42" i="51"/>
  <c r="I55" i="51"/>
  <c r="Y64" i="33"/>
  <c r="AD51" i="33"/>
  <c r="H9" i="72"/>
  <c r="AB51" i="36"/>
  <c r="AG30" i="36"/>
  <c r="M51" i="49"/>
  <c r="H64" i="49"/>
  <c r="AF51" i="33"/>
  <c r="AA64" i="33"/>
  <c r="AF42" i="32"/>
  <c r="AA55" i="32"/>
  <c r="H51" i="33"/>
  <c r="M50" i="33"/>
  <c r="AL42" i="71"/>
  <c r="O14" i="33"/>
  <c r="J30" i="33"/>
  <c r="J41" i="35"/>
  <c r="O41" i="35" s="1"/>
  <c r="E9" i="72"/>
  <c r="AD46" i="37"/>
  <c r="Y59" i="37"/>
  <c r="E54" i="31"/>
  <c r="G16" i="31"/>
  <c r="AE46" i="40"/>
  <c r="Z59" i="40"/>
  <c r="M42" i="48"/>
  <c r="H55" i="48"/>
  <c r="BF32" i="34"/>
  <c r="BA46" i="34"/>
  <c r="L42" i="8"/>
  <c r="G55" i="8"/>
  <c r="H46" i="40"/>
  <c r="M45" i="40"/>
  <c r="N51" i="43"/>
  <c r="I64" i="43"/>
  <c r="H42" i="35"/>
  <c r="M41" i="35"/>
  <c r="M51" i="26"/>
  <c r="H64" i="26"/>
  <c r="AF51" i="39"/>
  <c r="AA64" i="39"/>
  <c r="J64" i="26"/>
  <c r="O64" i="26" s="1"/>
  <c r="O51" i="26"/>
  <c r="J30" i="36"/>
  <c r="O14" i="36"/>
  <c r="M28" i="41"/>
  <c r="AX64" i="39"/>
  <c r="BC51" i="39"/>
  <c r="J30" i="75"/>
  <c r="O14" i="75"/>
  <c r="M55" i="5"/>
  <c r="AI42" i="71"/>
  <c r="AG58" i="71"/>
  <c r="J46" i="10"/>
  <c r="O32" i="10"/>
  <c r="J21" i="35"/>
  <c r="O14" i="35"/>
  <c r="BF21" i="32"/>
  <c r="BA42" i="32"/>
  <c r="J28" i="54"/>
  <c r="G46" i="37"/>
  <c r="L32" i="37"/>
  <c r="J16" i="11"/>
  <c r="O21" i="5"/>
  <c r="J42" i="5"/>
  <c r="Z58" i="71"/>
  <c r="AB42" i="71"/>
  <c r="J55" i="42"/>
  <c r="O55" i="42" s="1"/>
  <c r="O42" i="42"/>
  <c r="L64" i="63"/>
  <c r="M51" i="23"/>
  <c r="H64" i="23"/>
  <c r="N46" i="47"/>
  <c r="I59" i="47"/>
  <c r="O28" i="32"/>
  <c r="J41" i="32"/>
  <c r="O41" i="32" s="1"/>
  <c r="H35" i="41"/>
  <c r="H42" i="41" s="1"/>
  <c r="H16" i="41"/>
  <c r="G42" i="11"/>
  <c r="M46" i="27"/>
  <c r="H59" i="27"/>
  <c r="AD42" i="32"/>
  <c r="Y55" i="32"/>
  <c r="G42" i="31"/>
  <c r="M46" i="10"/>
  <c r="H59" i="10"/>
  <c r="L46" i="3"/>
  <c r="G59" i="3"/>
  <c r="M16" i="11"/>
  <c r="N42" i="5"/>
  <c r="I55" i="5"/>
  <c r="W54" i="71"/>
  <c r="V28" i="71"/>
  <c r="AG21" i="38"/>
  <c r="AB42" i="38"/>
  <c r="J51" i="66"/>
  <c r="AJ58" i="71" s="1"/>
  <c r="O30" i="66"/>
  <c r="H50" i="75"/>
  <c r="AE42" i="35"/>
  <c r="Z55" i="35"/>
  <c r="M51" i="9"/>
  <c r="H64" i="9"/>
  <c r="N42" i="25"/>
  <c r="I55" i="25"/>
  <c r="L64" i="60"/>
  <c r="AG21" i="32"/>
  <c r="AB42" i="32"/>
  <c r="V28" i="54"/>
  <c r="W54" i="54"/>
  <c r="O43" i="34"/>
  <c r="J45" i="34"/>
  <c r="O45" i="34" s="1"/>
  <c r="N42" i="28"/>
  <c r="I55" i="28"/>
  <c r="AB46" i="34"/>
  <c r="AG32" i="34"/>
  <c r="I46" i="40"/>
  <c r="N45" i="40"/>
  <c r="M16" i="31"/>
  <c r="N51" i="66"/>
  <c r="I64" i="66"/>
  <c r="BD46" i="40"/>
  <c r="AY59" i="40"/>
  <c r="J32" i="40"/>
  <c r="O14" i="40"/>
  <c r="H55" i="28"/>
  <c r="M42" i="28"/>
  <c r="M51" i="2"/>
  <c r="H64" i="2"/>
  <c r="K28" i="72"/>
  <c r="AF46" i="40"/>
  <c r="AA59" i="40"/>
  <c r="O21" i="56"/>
  <c r="J42" i="56"/>
  <c r="J51" i="57"/>
  <c r="O30" i="57"/>
  <c r="AD46" i="34"/>
  <c r="Y59" i="34"/>
  <c r="J42" i="11"/>
  <c r="H55" i="56"/>
  <c r="M42" i="56"/>
  <c r="G51" i="39"/>
  <c r="L30" i="39"/>
  <c r="K16" i="71"/>
  <c r="K35" i="71"/>
  <c r="K42" i="71" s="1"/>
  <c r="M42" i="71" s="1"/>
  <c r="AG54" i="54"/>
  <c r="J51" i="2"/>
  <c r="O30" i="2"/>
  <c r="J64" i="63"/>
  <c r="O64" i="63" s="1"/>
  <c r="O51" i="63"/>
  <c r="O50" i="49"/>
  <c r="J51" i="49"/>
  <c r="J37" i="75"/>
  <c r="O34" i="75"/>
  <c r="Z55" i="32"/>
  <c r="AE42" i="32"/>
  <c r="H54" i="41"/>
  <c r="G28" i="41"/>
  <c r="G16" i="11"/>
  <c r="E54" i="11"/>
  <c r="M42" i="42"/>
  <c r="H55" i="42"/>
  <c r="M42" i="11"/>
  <c r="J28" i="71"/>
  <c r="H54" i="71"/>
  <c r="G28" i="71"/>
  <c r="BF21" i="38"/>
  <c r="BA42" i="38"/>
  <c r="J46" i="7"/>
  <c r="O32" i="7"/>
  <c r="BD51" i="33"/>
  <c r="AY64" i="33"/>
  <c r="BA51" i="33"/>
  <c r="BF30" i="33"/>
  <c r="G51" i="33"/>
  <c r="L30" i="33"/>
  <c r="L46" i="24"/>
  <c r="G59" i="24"/>
  <c r="N45" i="34"/>
  <c r="I46" i="34"/>
  <c r="O37" i="36"/>
  <c r="J50" i="36"/>
  <c r="O50" i="36" s="1"/>
  <c r="M51" i="60"/>
  <c r="H64" i="60"/>
  <c r="H42" i="32"/>
  <c r="M41" i="32"/>
  <c r="H54" i="54"/>
  <c r="G28" i="54"/>
  <c r="J51" i="9"/>
  <c r="O30" i="9"/>
  <c r="M41" i="38"/>
  <c r="H42" i="38"/>
  <c r="M51" i="66"/>
  <c r="H64" i="66"/>
  <c r="J21" i="73"/>
  <c r="O14" i="73"/>
  <c r="J51" i="43"/>
  <c r="N51" i="9"/>
  <c r="I64" i="9"/>
  <c r="M42" i="31"/>
  <c r="AD42" i="38"/>
  <c r="Y55" i="38"/>
  <c r="N46" i="76"/>
  <c r="I59" i="76"/>
  <c r="N59" i="76" s="1"/>
  <c r="O28" i="73"/>
  <c r="J41" i="73"/>
  <c r="O41" i="73" s="1"/>
  <c r="L46" i="7"/>
  <c r="G59" i="7"/>
  <c r="M28" i="11"/>
  <c r="M51" i="57"/>
  <c r="H64" i="57"/>
  <c r="AE55" i="38"/>
  <c r="L42" i="22"/>
  <c r="G55" i="22"/>
  <c r="L42" i="56"/>
  <c r="G55" i="56"/>
  <c r="L46" i="30"/>
  <c r="G59" i="30"/>
  <c r="BC46" i="34"/>
  <c r="AX59" i="34"/>
  <c r="O41" i="76"/>
  <c r="J43" i="76"/>
  <c r="M42" i="22"/>
  <c r="H55" i="22"/>
  <c r="BD46" i="34"/>
  <c r="AY59" i="34"/>
  <c r="O14" i="34"/>
  <c r="J32" i="34"/>
  <c r="AI42" i="54"/>
  <c r="AG58" i="54"/>
  <c r="H55" i="51"/>
  <c r="M42" i="51"/>
  <c r="N46" i="50"/>
  <c r="I59" i="50"/>
  <c r="J51" i="6"/>
  <c r="O30" i="6"/>
  <c r="L46" i="10"/>
  <c r="G59" i="10"/>
  <c r="AE51" i="39"/>
  <c r="Z64" i="39"/>
  <c r="O50" i="60"/>
  <c r="J51" i="60"/>
  <c r="O45" i="50"/>
  <c r="J46" i="50"/>
  <c r="AB42" i="54"/>
  <c r="L42" i="28"/>
  <c r="G55" i="28"/>
  <c r="N37" i="75"/>
  <c r="I50" i="75"/>
  <c r="J46" i="27"/>
  <c r="O32" i="27"/>
  <c r="I42" i="73"/>
  <c r="N41" i="73"/>
  <c r="J21" i="38"/>
  <c r="O14" i="38"/>
  <c r="J51" i="29"/>
  <c r="O30" i="29"/>
  <c r="N42" i="1"/>
  <c r="I55" i="1"/>
  <c r="L42" i="59"/>
  <c r="G55" i="59"/>
  <c r="O21" i="62"/>
  <c r="J42" i="62"/>
  <c r="AX64" i="33"/>
  <c r="BC51" i="33"/>
  <c r="M51" i="43"/>
  <c r="H64" i="43"/>
  <c r="K16" i="41"/>
  <c r="K35" i="41"/>
  <c r="K42" i="41" s="1"/>
  <c r="AD46" i="40"/>
  <c r="Y59" i="40"/>
  <c r="N51" i="49"/>
  <c r="I64" i="49"/>
  <c r="O42" i="51"/>
  <c r="J55" i="51"/>
  <c r="O55" i="51" s="1"/>
  <c r="BC42" i="38"/>
  <c r="AX55" i="38"/>
  <c r="N42" i="65"/>
  <c r="I55" i="65"/>
  <c r="N51" i="46"/>
  <c r="I64" i="46"/>
  <c r="K35" i="54"/>
  <c r="K42" i="54" s="1"/>
  <c r="M42" i="54" s="1"/>
  <c r="K16" i="54"/>
  <c r="N51" i="60"/>
  <c r="I64" i="60"/>
  <c r="N55" i="59"/>
  <c r="J28" i="11"/>
  <c r="J30" i="39"/>
  <c r="O14" i="39"/>
  <c r="I61" i="37"/>
  <c r="N59" i="37"/>
  <c r="L42" i="25"/>
  <c r="G55" i="25"/>
  <c r="G64" i="57"/>
  <c r="L51" i="57"/>
  <c r="O45" i="47"/>
  <c r="J46" i="47"/>
  <c r="AE46" i="34"/>
  <c r="Z59" i="34"/>
  <c r="L42" i="65"/>
  <c r="G55" i="65"/>
  <c r="G51" i="36"/>
  <c r="L30" i="36"/>
  <c r="E16" i="71"/>
  <c r="E35" i="71"/>
  <c r="E42" i="71" s="1"/>
  <c r="G42" i="71" s="1"/>
  <c r="AF42" i="38"/>
  <c r="AA55" i="38"/>
  <c r="H16" i="71"/>
  <c r="H35" i="71"/>
  <c r="H42" i="71" s="1"/>
  <c r="J42" i="71" s="1"/>
  <c r="H55" i="8"/>
  <c r="M42" i="8"/>
  <c r="M46" i="76"/>
  <c r="H59" i="76"/>
  <c r="M59" i="76" s="1"/>
  <c r="E58" i="31" l="1"/>
  <c r="E58" i="11"/>
  <c r="K58" i="31"/>
  <c r="W58" i="54"/>
  <c r="K35" i="72"/>
  <c r="K42" i="72" s="1"/>
  <c r="M42" i="72" s="1"/>
  <c r="K16" i="72"/>
  <c r="O21" i="38"/>
  <c r="J42" i="38"/>
  <c r="I51" i="75"/>
  <c r="N50" i="75"/>
  <c r="G64" i="33"/>
  <c r="L51" i="33"/>
  <c r="M55" i="28"/>
  <c r="N64" i="66"/>
  <c r="N55" i="25"/>
  <c r="O46" i="10"/>
  <c r="J59" i="10"/>
  <c r="O59" i="10" s="1"/>
  <c r="J51" i="36"/>
  <c r="O30" i="36"/>
  <c r="BF46" i="34"/>
  <c r="BA59" i="34"/>
  <c r="BF59" i="34" s="1"/>
  <c r="AE59" i="40"/>
  <c r="N64" i="2"/>
  <c r="E54" i="41"/>
  <c r="G16" i="41"/>
  <c r="O46" i="3"/>
  <c r="J59" i="3"/>
  <c r="O59" i="3" s="1"/>
  <c r="E28" i="72"/>
  <c r="J55" i="1"/>
  <c r="O55" i="1" s="1"/>
  <c r="O42" i="1"/>
  <c r="O42" i="25"/>
  <c r="J55" i="25"/>
  <c r="O55" i="25" s="1"/>
  <c r="L42" i="35"/>
  <c r="G55" i="35"/>
  <c r="BD64" i="39"/>
  <c r="L59" i="27"/>
  <c r="BD55" i="35"/>
  <c r="J56" i="31"/>
  <c r="M64" i="52"/>
  <c r="M59" i="50"/>
  <c r="AE59" i="34"/>
  <c r="J51" i="39"/>
  <c r="O30" i="39"/>
  <c r="N64" i="60"/>
  <c r="J46" i="34"/>
  <c r="O32" i="34"/>
  <c r="L59" i="7"/>
  <c r="N46" i="34"/>
  <c r="I59" i="34"/>
  <c r="M28" i="72"/>
  <c r="AG46" i="34"/>
  <c r="AB59" i="34"/>
  <c r="AG59" i="34" s="1"/>
  <c r="AG42" i="32"/>
  <c r="AB55" i="32"/>
  <c r="AG55" i="32" s="1"/>
  <c r="L59" i="3"/>
  <c r="L46" i="37"/>
  <c r="G59" i="37"/>
  <c r="N64" i="43"/>
  <c r="N55" i="51"/>
  <c r="N51" i="39"/>
  <c r="I64" i="39"/>
  <c r="L64" i="26"/>
  <c r="N42" i="32"/>
  <c r="I55" i="32"/>
  <c r="N55" i="22"/>
  <c r="M46" i="34"/>
  <c r="H59" i="34"/>
  <c r="J55" i="8"/>
  <c r="O55" i="8" s="1"/>
  <c r="O42" i="8"/>
  <c r="J46" i="37"/>
  <c r="O32" i="37"/>
  <c r="J64" i="46"/>
  <c r="O64" i="46" s="1"/>
  <c r="O51" i="46"/>
  <c r="N55" i="8"/>
  <c r="N55" i="56"/>
  <c r="T56" i="54"/>
  <c r="Z54" i="54"/>
  <c r="N59" i="24"/>
  <c r="L64" i="23"/>
  <c r="BC55" i="32"/>
  <c r="BD59" i="37"/>
  <c r="L55" i="5"/>
  <c r="N64" i="49"/>
  <c r="G64" i="36"/>
  <c r="L51" i="36"/>
  <c r="O46" i="47"/>
  <c r="J59" i="47"/>
  <c r="O59" i="47" s="1"/>
  <c r="M42" i="41"/>
  <c r="AE64" i="39"/>
  <c r="M55" i="51"/>
  <c r="BA64" i="33"/>
  <c r="BF64" i="33" s="1"/>
  <c r="BF51" i="33"/>
  <c r="O46" i="7"/>
  <c r="J59" i="7"/>
  <c r="O59" i="7" s="1"/>
  <c r="K58" i="11"/>
  <c r="E56" i="11"/>
  <c r="K54" i="11"/>
  <c r="G54" i="11"/>
  <c r="AE55" i="32"/>
  <c r="J46" i="40"/>
  <c r="O32" i="40"/>
  <c r="M64" i="9"/>
  <c r="Y54" i="71"/>
  <c r="W56" i="71"/>
  <c r="Y56" i="71" s="1"/>
  <c r="N59" i="47"/>
  <c r="O30" i="75"/>
  <c r="M64" i="26"/>
  <c r="AF64" i="33"/>
  <c r="M46" i="37"/>
  <c r="H59" i="37"/>
  <c r="L64" i="9"/>
  <c r="O42" i="48"/>
  <c r="J55" i="48"/>
  <c r="O55" i="48" s="1"/>
  <c r="BC55" i="35"/>
  <c r="M55" i="65"/>
  <c r="AG42" i="35"/>
  <c r="AB55" i="35"/>
  <c r="AG55" i="35" s="1"/>
  <c r="O21" i="32"/>
  <c r="J42" i="32"/>
  <c r="L46" i="76"/>
  <c r="G59" i="76"/>
  <c r="L59" i="76" s="1"/>
  <c r="J64" i="23"/>
  <c r="O64" i="23" s="1"/>
  <c r="O51" i="23"/>
  <c r="L46" i="40"/>
  <c r="G59" i="40"/>
  <c r="O46" i="24"/>
  <c r="J59" i="24"/>
  <c r="O59" i="24" s="1"/>
  <c r="L42" i="38"/>
  <c r="G55" i="38"/>
  <c r="BF46" i="37"/>
  <c r="BA59" i="37"/>
  <c r="BF59" i="37" s="1"/>
  <c r="L55" i="1"/>
  <c r="E54" i="71"/>
  <c r="G16" i="71"/>
  <c r="BC55" i="38"/>
  <c r="M16" i="41"/>
  <c r="BC64" i="33"/>
  <c r="L55" i="28"/>
  <c r="J64" i="60"/>
  <c r="O64" i="60" s="1"/>
  <c r="O51" i="60"/>
  <c r="L59" i="10"/>
  <c r="BD59" i="34"/>
  <c r="BC59" i="34"/>
  <c r="L55" i="56"/>
  <c r="M64" i="57"/>
  <c r="AD55" i="38"/>
  <c r="O21" i="73"/>
  <c r="J42" i="73"/>
  <c r="BA55" i="38"/>
  <c r="BF55" i="38" s="1"/>
  <c r="BF42" i="38"/>
  <c r="M16" i="71"/>
  <c r="J55" i="56"/>
  <c r="O55" i="56" s="1"/>
  <c r="O42" i="56"/>
  <c r="M64" i="2"/>
  <c r="BD59" i="40"/>
  <c r="AD55" i="32"/>
  <c r="J51" i="33"/>
  <c r="H58" i="41" s="1"/>
  <c r="O30" i="33"/>
  <c r="M51" i="33"/>
  <c r="H64" i="33"/>
  <c r="AB64" i="36"/>
  <c r="AG64" i="36" s="1"/>
  <c r="AG51" i="36"/>
  <c r="BA55" i="35"/>
  <c r="BF55" i="35" s="1"/>
  <c r="BF42" i="35"/>
  <c r="AG56" i="71"/>
  <c r="AI56" i="71" s="1"/>
  <c r="AM54" i="71"/>
  <c r="AI54" i="71"/>
  <c r="L55" i="62"/>
  <c r="M55" i="1"/>
  <c r="E54" i="54"/>
  <c r="L64" i="2"/>
  <c r="AD64" i="36"/>
  <c r="L42" i="32"/>
  <c r="G55" i="32"/>
  <c r="T58" i="54"/>
  <c r="O42" i="45"/>
  <c r="J55" i="45"/>
  <c r="O55" i="45" s="1"/>
  <c r="N64" i="57"/>
  <c r="M55" i="8"/>
  <c r="J16" i="71"/>
  <c r="L64" i="57"/>
  <c r="L55" i="59"/>
  <c r="N64" i="9"/>
  <c r="M64" i="66"/>
  <c r="J64" i="9"/>
  <c r="O64" i="9" s="1"/>
  <c r="O51" i="9"/>
  <c r="M42" i="32"/>
  <c r="H55" i="32"/>
  <c r="O37" i="75"/>
  <c r="J50" i="75"/>
  <c r="O50" i="75" s="1"/>
  <c r="N55" i="28"/>
  <c r="M50" i="75"/>
  <c r="H51" i="75"/>
  <c r="M64" i="23"/>
  <c r="O42" i="5"/>
  <c r="J55" i="5"/>
  <c r="O55" i="5" s="1"/>
  <c r="O21" i="35"/>
  <c r="J42" i="35"/>
  <c r="BC64" i="39"/>
  <c r="AF64" i="39"/>
  <c r="M46" i="40"/>
  <c r="H59" i="40"/>
  <c r="M55" i="48"/>
  <c r="E56" i="31"/>
  <c r="K54" i="31"/>
  <c r="G54" i="31"/>
  <c r="M64" i="49"/>
  <c r="H35" i="72"/>
  <c r="H42" i="72" s="1"/>
  <c r="J42" i="72" s="1"/>
  <c r="H16" i="72"/>
  <c r="AB64" i="33"/>
  <c r="AG64" i="33" s="1"/>
  <c r="AG51" i="33"/>
  <c r="BC64" i="36"/>
  <c r="L46" i="34"/>
  <c r="G59" i="34"/>
  <c r="BA64" i="36"/>
  <c r="BF64" i="36" s="1"/>
  <c r="BF51" i="36"/>
  <c r="M59" i="24"/>
  <c r="AB64" i="39"/>
  <c r="AG64" i="39" s="1"/>
  <c r="AG51" i="39"/>
  <c r="BA64" i="39"/>
  <c r="BF64" i="39" s="1"/>
  <c r="BF51" i="39"/>
  <c r="T56" i="71"/>
  <c r="V56" i="71" s="1"/>
  <c r="Z54" i="71"/>
  <c r="V54" i="71"/>
  <c r="M64" i="29"/>
  <c r="M55" i="59"/>
  <c r="L55" i="25"/>
  <c r="N64" i="46"/>
  <c r="J55" i="62"/>
  <c r="O55" i="62" s="1"/>
  <c r="O42" i="62"/>
  <c r="N42" i="73"/>
  <c r="I55" i="73"/>
  <c r="N55" i="73" s="1"/>
  <c r="Z58" i="54"/>
  <c r="M55" i="22"/>
  <c r="M64" i="60"/>
  <c r="L59" i="24"/>
  <c r="BD64" i="33"/>
  <c r="J64" i="49"/>
  <c r="O64" i="49" s="1"/>
  <c r="O51" i="49"/>
  <c r="G64" i="39"/>
  <c r="L51" i="39"/>
  <c r="AD59" i="34"/>
  <c r="AF59" i="40"/>
  <c r="N46" i="40"/>
  <c r="I59" i="40"/>
  <c r="N55" i="5"/>
  <c r="M59" i="10"/>
  <c r="M59" i="27"/>
  <c r="H55" i="35"/>
  <c r="M42" i="35"/>
  <c r="AD59" i="37"/>
  <c r="N59" i="30"/>
  <c r="N55" i="48"/>
  <c r="AE64" i="36"/>
  <c r="AG46" i="37"/>
  <c r="AB59" i="37"/>
  <c r="AG59" i="37" s="1"/>
  <c r="O42" i="65"/>
  <c r="J55" i="65"/>
  <c r="O55" i="65" s="1"/>
  <c r="AF59" i="34"/>
  <c r="BC59" i="40"/>
  <c r="N51" i="33"/>
  <c r="I64" i="33"/>
  <c r="G64" i="75"/>
  <c r="L64" i="75" s="1"/>
  <c r="L51" i="75"/>
  <c r="O32" i="76"/>
  <c r="M64" i="6"/>
  <c r="H28" i="72"/>
  <c r="M51" i="39"/>
  <c r="H64" i="39"/>
  <c r="G42" i="73"/>
  <c r="AF55" i="38"/>
  <c r="L55" i="65"/>
  <c r="N55" i="1"/>
  <c r="H58" i="31"/>
  <c r="J64" i="29"/>
  <c r="O64" i="29" s="1"/>
  <c r="O51" i="29"/>
  <c r="O46" i="27"/>
  <c r="J59" i="27"/>
  <c r="O59" i="27" s="1"/>
  <c r="J64" i="6"/>
  <c r="O64" i="6" s="1"/>
  <c r="O51" i="6"/>
  <c r="J64" i="43"/>
  <c r="O64" i="43" s="1"/>
  <c r="O51" i="43"/>
  <c r="H55" i="38"/>
  <c r="M42" i="38"/>
  <c r="J54" i="71"/>
  <c r="H56" i="71"/>
  <c r="J64" i="2"/>
  <c r="O64" i="2" s="1"/>
  <c r="O51" i="2"/>
  <c r="H58" i="11"/>
  <c r="AE55" i="35"/>
  <c r="J64" i="66"/>
  <c r="O64" i="66" s="1"/>
  <c r="O51" i="66"/>
  <c r="J16" i="41"/>
  <c r="BA55" i="32"/>
  <c r="BF55" i="32" s="1"/>
  <c r="BF42" i="32"/>
  <c r="L55" i="8"/>
  <c r="AF55" i="32"/>
  <c r="AD64" i="33"/>
  <c r="L64" i="29"/>
  <c r="H42" i="73"/>
  <c r="M41" i="73"/>
  <c r="M59" i="7"/>
  <c r="N42" i="38"/>
  <c r="I55" i="38"/>
  <c r="J55" i="22"/>
  <c r="O55" i="22" s="1"/>
  <c r="O42" i="22"/>
  <c r="AG46" i="40"/>
  <c r="AB59" i="40"/>
  <c r="AG59" i="40" s="1"/>
  <c r="AD64" i="39"/>
  <c r="J55" i="28"/>
  <c r="O55" i="28" s="1"/>
  <c r="O42" i="28"/>
  <c r="L64" i="66"/>
  <c r="J54" i="11"/>
  <c r="H56" i="11"/>
  <c r="M59" i="30"/>
  <c r="N64" i="52"/>
  <c r="N55" i="65"/>
  <c r="AD59" i="40"/>
  <c r="M64" i="43"/>
  <c r="O46" i="50"/>
  <c r="J59" i="50"/>
  <c r="O59" i="50" s="1"/>
  <c r="N59" i="50"/>
  <c r="O43" i="76"/>
  <c r="J45" i="76"/>
  <c r="O45" i="76" s="1"/>
  <c r="L59" i="30"/>
  <c r="L55" i="22"/>
  <c r="J54" i="54"/>
  <c r="H56" i="54"/>
  <c r="M55" i="42"/>
  <c r="J54" i="41"/>
  <c r="H56" i="41"/>
  <c r="AG56" i="54"/>
  <c r="AM54" i="54"/>
  <c r="M55" i="56"/>
  <c r="W58" i="71"/>
  <c r="J64" i="57"/>
  <c r="O64" i="57" s="1"/>
  <c r="O51" i="57"/>
  <c r="Y54" i="54"/>
  <c r="W56" i="54"/>
  <c r="Y56" i="54" s="1"/>
  <c r="AG42" i="38"/>
  <c r="AB55" i="38"/>
  <c r="AG55" i="38" s="1"/>
  <c r="J42" i="41"/>
  <c r="E16" i="72"/>
  <c r="E35" i="72"/>
  <c r="E42" i="72" s="1"/>
  <c r="G42" i="72" s="1"/>
  <c r="BD55" i="32"/>
  <c r="AE59" i="37"/>
  <c r="O46" i="30"/>
  <c r="J59" i="30"/>
  <c r="O59" i="30" s="1"/>
  <c r="T58" i="71"/>
  <c r="O42" i="59"/>
  <c r="J55" i="59"/>
  <c r="O55" i="59" s="1"/>
  <c r="BF46" i="40"/>
  <c r="BA59" i="40"/>
  <c r="BF59" i="40" s="1"/>
  <c r="N59" i="27"/>
  <c r="L64" i="6"/>
  <c r="AE64" i="33"/>
  <c r="M51" i="36"/>
  <c r="H64" i="36"/>
  <c r="AD55" i="35"/>
  <c r="M16" i="72" l="1"/>
  <c r="AC58" i="54"/>
  <c r="K58" i="41"/>
  <c r="L42" i="73"/>
  <c r="G55" i="73"/>
  <c r="L55" i="73" s="1"/>
  <c r="J28" i="72"/>
  <c r="H57" i="35"/>
  <c r="M55" i="35"/>
  <c r="G61" i="40"/>
  <c r="L59" i="40"/>
  <c r="G66" i="36"/>
  <c r="L64" i="36"/>
  <c r="N58" i="31"/>
  <c r="J56" i="41"/>
  <c r="H61" i="40"/>
  <c r="M59" i="40"/>
  <c r="O42" i="35"/>
  <c r="J55" i="35"/>
  <c r="M55" i="32"/>
  <c r="H57" i="32"/>
  <c r="L55" i="32"/>
  <c r="G57" i="32"/>
  <c r="AP58" i="71"/>
  <c r="H61" i="37"/>
  <c r="M59" i="37"/>
  <c r="J46" i="76"/>
  <c r="Z56" i="71"/>
  <c r="AB56" i="71" s="1"/>
  <c r="AB54" i="71"/>
  <c r="J51" i="75"/>
  <c r="M59" i="34"/>
  <c r="H61" i="34"/>
  <c r="G61" i="37"/>
  <c r="L59" i="37"/>
  <c r="J64" i="39"/>
  <c r="O51" i="39"/>
  <c r="I66" i="33"/>
  <c r="N64" i="33"/>
  <c r="N58" i="11"/>
  <c r="K56" i="11"/>
  <c r="M54" i="11"/>
  <c r="I57" i="32"/>
  <c r="N55" i="32"/>
  <c r="E56" i="41"/>
  <c r="K54" i="41"/>
  <c r="G54" i="41"/>
  <c r="J64" i="36"/>
  <c r="O51" i="36"/>
  <c r="N51" i="75"/>
  <c r="I64" i="75"/>
  <c r="N64" i="75" s="1"/>
  <c r="M64" i="36"/>
  <c r="H66" i="36"/>
  <c r="J56" i="11"/>
  <c r="J56" i="71"/>
  <c r="AM56" i="71"/>
  <c r="AO56" i="71" s="1"/>
  <c r="AO54" i="71"/>
  <c r="H66" i="33"/>
  <c r="M64" i="33"/>
  <c r="G57" i="38"/>
  <c r="L55" i="38"/>
  <c r="E58" i="41"/>
  <c r="J55" i="32"/>
  <c r="O42" i="32"/>
  <c r="O46" i="40"/>
  <c r="J59" i="40"/>
  <c r="G56" i="11"/>
  <c r="M64" i="39"/>
  <c r="H66" i="39"/>
  <c r="J16" i="72"/>
  <c r="K56" i="31"/>
  <c r="M54" i="31"/>
  <c r="Z56" i="54"/>
  <c r="AB56" i="54" s="1"/>
  <c r="AB54" i="54"/>
  <c r="I61" i="34"/>
  <c r="N59" i="34"/>
  <c r="O42" i="38"/>
  <c r="J55" i="38"/>
  <c r="G16" i="72"/>
  <c r="E54" i="72"/>
  <c r="J56" i="54"/>
  <c r="G61" i="34"/>
  <c r="L59" i="34"/>
  <c r="G56" i="31"/>
  <c r="AP58" i="54"/>
  <c r="AM56" i="54"/>
  <c r="AO56" i="54" s="1"/>
  <c r="AO54" i="54"/>
  <c r="I57" i="38"/>
  <c r="N55" i="38"/>
  <c r="H55" i="73"/>
  <c r="M55" i="73" s="1"/>
  <c r="M42" i="73"/>
  <c r="M55" i="38"/>
  <c r="H57" i="38"/>
  <c r="I61" i="40"/>
  <c r="N59" i="40"/>
  <c r="G66" i="39"/>
  <c r="L64" i="39"/>
  <c r="M51" i="75"/>
  <c r="H64" i="75"/>
  <c r="M64" i="75" s="1"/>
  <c r="E56" i="54"/>
  <c r="K54" i="54"/>
  <c r="J64" i="33"/>
  <c r="O51" i="33"/>
  <c r="J55" i="73"/>
  <c r="O55" i="73" s="1"/>
  <c r="O42" i="73"/>
  <c r="AC58" i="71"/>
  <c r="E56" i="71"/>
  <c r="K54" i="71"/>
  <c r="G54" i="71"/>
  <c r="O46" i="37"/>
  <c r="J59" i="37"/>
  <c r="I66" i="39"/>
  <c r="N64" i="39"/>
  <c r="O46" i="34"/>
  <c r="J59" i="34"/>
  <c r="G57" i="35"/>
  <c r="L55" i="35"/>
  <c r="H54" i="72"/>
  <c r="G28" i="72"/>
  <c r="G66" i="33"/>
  <c r="L64" i="33"/>
  <c r="D10" i="77" l="1"/>
  <c r="G54" i="72"/>
  <c r="E56" i="72"/>
  <c r="K54" i="72"/>
  <c r="J66" i="36"/>
  <c r="B68" i="36" s="1"/>
  <c r="O64" i="36"/>
  <c r="J66" i="33"/>
  <c r="B68" i="33" s="1"/>
  <c r="O64" i="33"/>
  <c r="J57" i="32"/>
  <c r="B59" i="32" s="1"/>
  <c r="O55" i="32"/>
  <c r="J54" i="72"/>
  <c r="H56" i="72"/>
  <c r="K56" i="54"/>
  <c r="M54" i="54"/>
  <c r="K56" i="41"/>
  <c r="M54" i="41"/>
  <c r="J66" i="39"/>
  <c r="B68" i="39" s="1"/>
  <c r="O64" i="39"/>
  <c r="K56" i="71"/>
  <c r="M54" i="71"/>
  <c r="G56" i="41"/>
  <c r="J57" i="38"/>
  <c r="B59" i="38" s="1"/>
  <c r="O55" i="38"/>
  <c r="C58" i="11"/>
  <c r="D4" i="77" s="1"/>
  <c r="M56" i="11"/>
  <c r="J57" i="35"/>
  <c r="B59" i="35" s="1"/>
  <c r="O55" i="35"/>
  <c r="G56" i="71"/>
  <c r="O59" i="40"/>
  <c r="J61" i="40"/>
  <c r="G63" i="40" s="1"/>
  <c r="C58" i="31"/>
  <c r="D5" i="77" s="1"/>
  <c r="M56" i="31"/>
  <c r="O59" i="34"/>
  <c r="J61" i="34"/>
  <c r="G63" i="34" s="1"/>
  <c r="J61" i="37"/>
  <c r="G63" i="37" s="1"/>
  <c r="O59" i="37"/>
  <c r="J64" i="75"/>
  <c r="O64" i="75" s="1"/>
  <c r="O51" i="75"/>
  <c r="O46" i="76"/>
  <c r="J59" i="76"/>
  <c r="O59" i="76" s="1"/>
  <c r="D11" i="77" l="1"/>
  <c r="C58" i="54"/>
  <c r="D7" i="77" s="1"/>
  <c r="M56" i="54"/>
  <c r="C58" i="71"/>
  <c r="D8" i="77" s="1"/>
  <c r="M56" i="71"/>
  <c r="D12" i="77"/>
  <c r="K56" i="72"/>
  <c r="M54" i="72"/>
  <c r="N58" i="41"/>
  <c r="J56" i="72"/>
  <c r="G56" i="72"/>
  <c r="M56" i="41"/>
  <c r="C58" i="41" l="1"/>
  <c r="D6" i="77" s="1"/>
  <c r="C58" i="72"/>
  <c r="D9" i="77" s="1"/>
  <c r="M56" i="72"/>
</calcChain>
</file>

<file path=xl/sharedStrings.xml><?xml version="1.0" encoding="utf-8"?>
<sst xmlns="http://schemas.openxmlformats.org/spreadsheetml/2006/main" count="9473" uniqueCount="265">
  <si>
    <t>Activities Directly Associated with UAA Mail</t>
  </si>
  <si>
    <t>Volume (000)</t>
  </si>
  <si>
    <t>Cost (000)</t>
  </si>
  <si>
    <t>Unit Cost</t>
  </si>
  <si>
    <t>Letters</t>
  </si>
  <si>
    <t>Flats</t>
  </si>
  <si>
    <t>Parcels</t>
  </si>
  <si>
    <t>All Shapes</t>
  </si>
  <si>
    <t>Letter</t>
  </si>
  <si>
    <t>Flat</t>
  </si>
  <si>
    <t>Parcel</t>
  </si>
  <si>
    <t>Tab No</t>
  </si>
  <si>
    <t>C Offset</t>
  </si>
  <si>
    <t>Carrier Preparation</t>
  </si>
  <si>
    <t>Originating Postage Due Unit</t>
  </si>
  <si>
    <t>Total</t>
  </si>
  <si>
    <t>CFS Postage Due Unit</t>
  </si>
  <si>
    <t>Subtotal</t>
  </si>
  <si>
    <t>Address Correction</t>
  </si>
  <si>
    <t>Electronic Notice - ACS Processing</t>
  </si>
  <si>
    <t>Manual Notice - 3547 Processing</t>
  </si>
  <si>
    <t>Grand Total</t>
  </si>
  <si>
    <t>Notes:</t>
  </si>
  <si>
    <t>PARS Pieces</t>
  </si>
  <si>
    <t>Clerk Handling - CIOSS Prep</t>
  </si>
  <si>
    <t>CIOSS Processing</t>
  </si>
  <si>
    <t>AFR Finalization</t>
  </si>
  <si>
    <t>REC Site Finalization</t>
  </si>
  <si>
    <t>Downstream Activities</t>
  </si>
  <si>
    <t>Mailstream Proc &amp; Trans</t>
  </si>
  <si>
    <t>Destinating Postage Due</t>
  </si>
  <si>
    <t>Subtotal - PARS</t>
  </si>
  <si>
    <t>Non-PARS Pieces</t>
  </si>
  <si>
    <t>Subtotal - Non-PARS</t>
  </si>
  <si>
    <t>CIOSS Rejs - CFS/Nixie Unit Proc</t>
  </si>
  <si>
    <t>R Offset 1</t>
  </si>
  <si>
    <t>R Offset 2</t>
  </si>
  <si>
    <t>Lagged</t>
  </si>
  <si>
    <t>Main</t>
  </si>
  <si>
    <t>Alternative</t>
  </si>
  <si>
    <t>Fwd Tab</t>
  </si>
  <si>
    <t>RTS Tab</t>
  </si>
  <si>
    <t>Wst Tab</t>
  </si>
  <si>
    <t>Tot Tab</t>
  </si>
  <si>
    <t>Letter Col</t>
  </si>
  <si>
    <t>Flat Col</t>
  </si>
  <si>
    <t>Parcel Col</t>
  </si>
  <si>
    <t>First Class</t>
  </si>
  <si>
    <t>Single-Piece</t>
  </si>
  <si>
    <t>Cost of Forwarded UAA Mail</t>
  </si>
  <si>
    <t>First-Class Mail, Single Piece (1)</t>
  </si>
  <si>
    <t>Presorted</t>
  </si>
  <si>
    <t>First-Class Mail, Presorted (1)</t>
  </si>
  <si>
    <t>Automation</t>
  </si>
  <si>
    <t>First-Class Mail, Automation (1)</t>
  </si>
  <si>
    <t>Periodicals</t>
  </si>
  <si>
    <t>Periodicals, Presorted (1)</t>
  </si>
  <si>
    <t>Carrier Route</t>
  </si>
  <si>
    <t>Periodicals, Carrier Route (1)</t>
  </si>
  <si>
    <t>Periodicals, Automation (1)</t>
  </si>
  <si>
    <t>Standard</t>
  </si>
  <si>
    <t>Standard Mail, Presorted (1)</t>
  </si>
  <si>
    <t>ECR</t>
  </si>
  <si>
    <t>Standard Mail, Carrier Route (1)</t>
  </si>
  <si>
    <t>Standard Mail, Automation (1)</t>
  </si>
  <si>
    <t>Standard NP</t>
  </si>
  <si>
    <t>Standard Mail Nonprofit, Presorted (1)</t>
  </si>
  <si>
    <t>Standard Mail Nonprofit, Carrier Route (1)</t>
  </si>
  <si>
    <t>Standard Mail Nonprofit, Automation (1)</t>
  </si>
  <si>
    <t>Package Services</t>
  </si>
  <si>
    <t>Parcel Post</t>
  </si>
  <si>
    <t>Package Services, Parcel Post (1)</t>
  </si>
  <si>
    <t>Parcel Select</t>
  </si>
  <si>
    <t>Package Services, Parcel Select (1)</t>
  </si>
  <si>
    <t>BPM</t>
  </si>
  <si>
    <t>Package Services, Bound Printed Matter (1)</t>
  </si>
  <si>
    <t>Media/Library</t>
  </si>
  <si>
    <t>Package Services, Media/Library (1)</t>
  </si>
  <si>
    <t>Other</t>
  </si>
  <si>
    <t>International</t>
  </si>
  <si>
    <t>All Other Classes, International (1)</t>
  </si>
  <si>
    <t>Priority</t>
  </si>
  <si>
    <t>All Other Classes, Priority (1)</t>
  </si>
  <si>
    <t>USPS</t>
  </si>
  <si>
    <t>All Other Classes, USPS Mail (1)</t>
  </si>
  <si>
    <t>Free</t>
  </si>
  <si>
    <t>All Other Classes, Free Matter for the Blind (1)</t>
  </si>
  <si>
    <t>Express</t>
  </si>
  <si>
    <t>All Other Classes, Express (1)</t>
  </si>
  <si>
    <t>All Classes and Rate Categories (1)</t>
  </si>
  <si>
    <t>Cost of Returned-to-Sender UAA Mail</t>
  </si>
  <si>
    <t>Cost of Wasted UAA Mail</t>
  </si>
  <si>
    <t>REC Site Finalization (3)</t>
  </si>
  <si>
    <t>CIOSS Rejs - CFS Proc (3)</t>
  </si>
  <si>
    <t>Delivery Unit Hand Forwarded (4)</t>
  </si>
  <si>
    <t>Clerk Handling - Prep/Mark Up (5)</t>
  </si>
  <si>
    <t>CFS Unit COA Mail Forwarded (6)</t>
  </si>
  <si>
    <t>CFS Processing (3)</t>
  </si>
  <si>
    <t>(3) Excludes Address Change Service (ACS) and manual notice processing.</t>
  </si>
  <si>
    <t>(4) Mail being hand forwarded from the delivery unit.</t>
  </si>
  <si>
    <t>(5) Nixie clerk prep, mark up, and diversion of local hand forwards.</t>
  </si>
  <si>
    <t>(6) Mail directly sent to CFS unit which is then forwarded.</t>
  </si>
  <si>
    <t>COA Mail Forwarded (2)</t>
  </si>
  <si>
    <t>COA Mail Returned (2)</t>
  </si>
  <si>
    <t>CIOSS Rejs - CFS/Nixie Unit Proc (3)</t>
  </si>
  <si>
    <t>Nixie Mail Returned (4)</t>
  </si>
  <si>
    <t>Delivery Unit RTS (5)</t>
  </si>
  <si>
    <t>(2) COA mail captured by PARS (intercepted or carrier-identified) which is then forwarded.</t>
  </si>
  <si>
    <t>(2) COA mail captured by PARS (intercepted or carrier-identified) which is then returned.</t>
  </si>
  <si>
    <t>(4) Nixie mail captured by PARS (intercepted or carrier-identified) which is then returned.</t>
  </si>
  <si>
    <t>(6) Nixie clerk prep, mark up, diversion of MRC mail.</t>
  </si>
  <si>
    <t>Clerk Handling - Prep/Mark Up (6)</t>
  </si>
  <si>
    <t>CFS Unit COA And Nixie RTS (7)</t>
  </si>
  <si>
    <t>(5) Mail directly returned from the delivery unit.</t>
  </si>
  <si>
    <t>(7) Mail sent to CFS unit which is then returned to sender.</t>
  </si>
  <si>
    <t>checks ---&gt;</t>
  </si>
  <si>
    <t>COA Mail Waste (2)</t>
  </si>
  <si>
    <t>Non-Forwardable Mail Waste (4)</t>
  </si>
  <si>
    <t>Nixie Mail Waste (5)</t>
  </si>
  <si>
    <t>Delivery Unit Waste (6)</t>
  </si>
  <si>
    <t>Clerk Handling - Verifying Waste (7)</t>
  </si>
  <si>
    <t>CFS Unit COA and Nixie Waste (8)</t>
  </si>
  <si>
    <t>(2) COA mail captured by PARS (intercepted or carrier-identified) which is then wasted based on USPS regulations.</t>
  </si>
  <si>
    <t>(4) Non-forwardable COA mail that is intercepted at the plant and wasted (unendorsed Standard Mail and BPM only).</t>
  </si>
  <si>
    <t>(5) Nixie mail captured by PARS (intercepted or carrier-identified) which is then wasted based on USPS regulations.</t>
  </si>
  <si>
    <t>(6) Mail that is wasted at the delivery unit (unendorsed Standard Mail and BPM only).</t>
  </si>
  <si>
    <t>(7) Mail in UBBM tubs being verified as waste.</t>
  </si>
  <si>
    <t>(8) Mail sent to CFS unit which is then wasted based on USPS regulations.</t>
  </si>
  <si>
    <t>First Class Mail, All Rate Categories and Shapes (1)</t>
  </si>
  <si>
    <t>Final Disposition</t>
  </si>
  <si>
    <t>Forwarded (2)</t>
  </si>
  <si>
    <t>Returned To Sender (3)</t>
  </si>
  <si>
    <t>Wasted (4)</t>
  </si>
  <si>
    <t>Cost</t>
  </si>
  <si>
    <t>Volume</t>
  </si>
  <si>
    <t>Unit</t>
  </si>
  <si>
    <t>Module</t>
  </si>
  <si>
    <t>Craft</t>
  </si>
  <si>
    <t>Activity</t>
  </si>
  <si>
    <t>($000)</t>
  </si>
  <si>
    <t>(000)</t>
  </si>
  <si>
    <t>Route</t>
  </si>
  <si>
    <t>Carrier/Clerk</t>
  </si>
  <si>
    <t>Identify/Separate</t>
  </si>
  <si>
    <t>Nixie Unit</t>
  </si>
  <si>
    <t>Clerk</t>
  </si>
  <si>
    <t>CFS Unit</t>
  </si>
  <si>
    <t>Processing &amp; Transport</t>
  </si>
  <si>
    <t>Clerk/MH</t>
  </si>
  <si>
    <t>Sort/Transport</t>
  </si>
  <si>
    <t>Accountable Unit</t>
  </si>
  <si>
    <t>Postage Due</t>
  </si>
  <si>
    <t>consol check ---&gt;</t>
  </si>
  <si>
    <t>&lt;---- consol check sum from detail pages</t>
  </si>
  <si>
    <t>(2) UAA mail that is forwarded to a new destination address.</t>
  </si>
  <si>
    <t>(3) UAA mail that is returned to the sender's address.</t>
  </si>
  <si>
    <t>(4) UAA mail that is wasted based on USPS UAA regulations.</t>
  </si>
  <si>
    <t>(6) Excludes keying of Address Change Service (ACS) participant and keyline codes.</t>
  </si>
  <si>
    <t>Nixie Work (4)</t>
  </si>
  <si>
    <t>Key/Label, Etc. (5)</t>
  </si>
  <si>
    <t>CIOSS</t>
  </si>
  <si>
    <t>Image Lift/Label</t>
  </si>
  <si>
    <t>REC Site</t>
  </si>
  <si>
    <t>Keying</t>
  </si>
  <si>
    <t>Activities Directly Associated with UAA Mail -- Non-PARS Pieces</t>
  </si>
  <si>
    <t>Forwarded (6)</t>
  </si>
  <si>
    <t>Returned To Sender (7)</t>
  </si>
  <si>
    <t>Wasted (8)</t>
  </si>
  <si>
    <t>Activities Directly Associated with UAA Mail -- All Pieces</t>
  </si>
  <si>
    <t>Forwarded</t>
  </si>
  <si>
    <t>Returned To Sender</t>
  </si>
  <si>
    <t>Wasted</t>
  </si>
  <si>
    <t>Activities Directly Associated with UAA Mail -- PARS Pieces</t>
  </si>
  <si>
    <t>All</t>
  </si>
  <si>
    <t>PARS</t>
  </si>
  <si>
    <t>Non-PARS</t>
  </si>
  <si>
    <t>Direct Activities</t>
  </si>
  <si>
    <t>Address Correction Activities</t>
  </si>
  <si>
    <t>&lt;----- CIOSS Rejects at Nixie Unit</t>
  </si>
  <si>
    <t>&lt;----- CIOSS Rejects at CFS Unit</t>
  </si>
  <si>
    <t>Periodicals, All Rate Categories and Shapes (1)</t>
  </si>
  <si>
    <t>Commercial ---&gt;</t>
  </si>
  <si>
    <t>Nonprofit ---&gt;</t>
  </si>
  <si>
    <t>Nonprofit</t>
  </si>
  <si>
    <t>Commercial</t>
  </si>
  <si>
    <t>Standard Mail, All Rate Categories and Shapes (1)</t>
  </si>
  <si>
    <t>consol check ----&gt;</t>
  </si>
  <si>
    <t>&lt;---- consol check</t>
  </si>
  <si>
    <t>Package Services, All Rate Categories and Shapes (1)</t>
  </si>
  <si>
    <t>Parcel Post/Parcel Select/BPM ----&gt;</t>
  </si>
  <si>
    <t>Media----&gt;</t>
  </si>
  <si>
    <t>&lt;--- Consol check 1</t>
  </si>
  <si>
    <t>&lt;--- Consol check 2</t>
  </si>
  <si>
    <t>Other Classes, All Rate Categories and Shapes (1)</t>
  </si>
  <si>
    <t>Intl/Priority/USPS ---&gt;</t>
  </si>
  <si>
    <t>Free ---&gt;</t>
  </si>
  <si>
    <t>Express ---&gt;</t>
  </si>
  <si>
    <t>Nada</t>
  </si>
  <si>
    <t>All Classes, Rate Categories and Shapes (1)</t>
  </si>
  <si>
    <t>(5) Excludes activities associated with Address Change Service (ACS) nixie mail.</t>
  </si>
  <si>
    <t>check Base Tabs ---&gt;</t>
  </si>
  <si>
    <t>check Rate Cat ---&gt;</t>
  </si>
  <si>
    <t>By Shape (1)</t>
  </si>
  <si>
    <t>Class</t>
  </si>
  <si>
    <t>Tables</t>
  </si>
  <si>
    <t>Checksum</t>
  </si>
  <si>
    <t>First</t>
  </si>
  <si>
    <t>4.2-4.11</t>
  </si>
  <si>
    <t>4.12-4.21</t>
  </si>
  <si>
    <t>4.22.4.31</t>
  </si>
  <si>
    <t>4.32-4.44</t>
  </si>
  <si>
    <t>All Other</t>
  </si>
  <si>
    <t>4.45-4.60</t>
  </si>
  <si>
    <t>4.61</t>
  </si>
  <si>
    <t>All Classes, Fwd</t>
  </si>
  <si>
    <t>Table 4.62</t>
  </si>
  <si>
    <t>All Classes, RTS</t>
  </si>
  <si>
    <t>Table 4.63</t>
  </si>
  <si>
    <t>All Classes, Wst</t>
  </si>
  <si>
    <t>Table 4.64</t>
  </si>
  <si>
    <t>Manual Notice - 3579 Processing</t>
  </si>
  <si>
    <t>Manual Notice - 3547/3579 Processing</t>
  </si>
  <si>
    <t>Table 4.1</t>
  </si>
  <si>
    <t>Simplified Unit Cost Example</t>
  </si>
  <si>
    <t>All Rate Categories Combined</t>
  </si>
  <si>
    <t>[1]</t>
  </si>
  <si>
    <t>[2]</t>
  </si>
  <si>
    <t>[3]</t>
  </si>
  <si>
    <t>= [1] x [2]</t>
  </si>
  <si>
    <t>Processing</t>
  </si>
  <si>
    <t>Step</t>
  </si>
  <si>
    <t>By Step</t>
  </si>
  <si>
    <t>Step 1</t>
  </si>
  <si>
    <t>Step 2</t>
  </si>
  <si>
    <t>Average Unit Cost ---&gt;</t>
  </si>
  <si>
    <t>= [3] / [1]</t>
  </si>
  <si>
    <t>Rate Category A</t>
  </si>
  <si>
    <t>[4]</t>
  </si>
  <si>
    <t>[5]</t>
  </si>
  <si>
    <t>[6]</t>
  </si>
  <si>
    <t>= [4] x [5]</t>
  </si>
  <si>
    <t>= [6] / [4]</t>
  </si>
  <si>
    <t>Rate Category B</t>
  </si>
  <si>
    <t>[7]</t>
  </si>
  <si>
    <t>[8]</t>
  </si>
  <si>
    <t>[9]</t>
  </si>
  <si>
    <t>= [7] x [8]</t>
  </si>
  <si>
    <t>= [9] / [7]</t>
  </si>
  <si>
    <t>UAA Mail Class, Rate Category and Shape Data</t>
  </si>
  <si>
    <t>Volume and Cost Tables</t>
  </si>
  <si>
    <t>PARS Environment</t>
  </si>
  <si>
    <t>Nixie Work (5)</t>
  </si>
  <si>
    <t>Key/Label, Etc. (6)</t>
  </si>
  <si>
    <t>PARS Environment, FY 21</t>
  </si>
  <si>
    <t>Table 4.11 - Summary of Costs for Processing Undeliverable-As-Addressed Mail, PARS Environment, FY  21</t>
  </si>
  <si>
    <t>Table 4.21 - Summary of Costs for Processing Undeliverable-As-Addressed Mail, PARS Environment, FY  21</t>
  </si>
  <si>
    <t>Table 4.31 - Summary of Costs for Processing Undeliverable-As-Addressed Mail, PARS Environment, FY  21</t>
  </si>
  <si>
    <t>Table 4.44 - Summary of Costs for Processing Undeliverable-As-Addressed Mail, PARS Environment, FY  21</t>
  </si>
  <si>
    <t>Table 4.60 - Summary of Costs for Processing Undeliverable-As-Addressed Mail, PARS Environment, FY  21</t>
  </si>
  <si>
    <t>Table 4.61 - Summary of Costs for Processing Undeliverable-As-Addressed Mail, PARS Environment, FY  21</t>
  </si>
  <si>
    <t>Table 4.62 - Cost of Forwarded UAA Mail -- All Classes, PARS Environment, FY  21</t>
  </si>
  <si>
    <t>Table 4.63 - Cost of Returned-To-Sender UAA Mail -- All Classes, PARS Environment, FY  21</t>
  </si>
  <si>
    <t>Table 4.64 - Cost of Wasted UAA Mail -- All Classes, PARS Environment, FY  21</t>
  </si>
  <si>
    <t>FY  21</t>
  </si>
  <si>
    <t>(1)  Refer to the PARS 21 Rate Category Cost Model.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</si>
</sst>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6" formatCode="&quot;$&quot;#,##0_);[Red]\(&quot;$&quot;#,##0\)"/>
    <numFmt numFmtId="164" formatCode="&quot;$&quot;#,##0.0000"/>
    <numFmt numFmtId="165" formatCode="&quot;$&quot;#,##0"/>
    <numFmt numFmtId="166" formatCode="&quot;$&quot;#,##0.000"/>
    <numFmt numFmtId="167" formatCode="#,##0.000"/>
    <numFmt numFmtId="168" formatCode="#,##0.0000"/>
    <numFmt numFmtId="169" formatCode="#,##0.00000"/>
    <numFmt numFmtId="170" formatCode="&quot;$&quot;#,##0.0;\(&quot;$&quot;#,##0.0\)"/>
    <numFmt numFmtId="171" formatCode="#,##0.0000000"/>
    <numFmt numFmtId="172" formatCode="#,##0.00000000"/>
    <numFmt numFmtId="173" formatCode="#,##0.000000000"/>
    <numFmt numFmtId="174" formatCode="#,##0.0000000000"/>
    <numFmt numFmtId="175" formatCode="#,##0.000000"/>
  </numFmts>
  <fonts count="10" x14ac:knownFonts="1">
    <font>
      <sz val="10"/>
      <name val="Arial"/>
    </font>
    <font>
      <sz val="10"/>
      <name val="Arial"/>
      <family val="2"/>
    </font>
    <font>
      <sz val="12"/>
      <name val="Helv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i/>
      <u/>
      <sz val="10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1" applyBorder="0"/>
    <xf numFmtId="172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0" fontId="1" fillId="0" borderId="0"/>
  </cellStyleXfs>
  <cellXfs count="273">
    <xf numFmtId="0" fontId="0" fillId="0" borderId="0" xfId="0"/>
    <xf numFmtId="0" fontId="4" fillId="0" borderId="0" xfId="0" quotePrefix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2" xfId="0" quotePrefix="1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5" xfId="0" applyBorder="1"/>
    <xf numFmtId="164" fontId="7" fillId="0" borderId="0" xfId="0" applyNumberFormat="1" applyFont="1" applyBorder="1" applyAlignment="1">
      <alignment horizontal="center" wrapText="1"/>
    </xf>
    <xf numFmtId="0" fontId="0" fillId="0" borderId="0" xfId="0" applyBorder="1"/>
    <xf numFmtId="164" fontId="7" fillId="0" borderId="6" xfId="0" applyNumberFormat="1" applyFont="1" applyBorder="1" applyAlignment="1">
      <alignment horizontal="center" wrapText="1"/>
    </xf>
    <xf numFmtId="164" fontId="7" fillId="0" borderId="0" xfId="0" applyNumberFormat="1" applyFont="1" applyFill="1" applyBorder="1" applyAlignment="1">
      <alignment horizontal="center" wrapText="1"/>
    </xf>
    <xf numFmtId="0" fontId="6" fillId="0" borderId="5" xfId="0" quotePrefix="1" applyFont="1" applyFill="1" applyBorder="1" applyAlignment="1">
      <alignment horizontal="left"/>
    </xf>
    <xf numFmtId="0" fontId="0" fillId="0" borderId="6" xfId="0" applyBorder="1"/>
    <xf numFmtId="0" fontId="0" fillId="0" borderId="5" xfId="0" applyBorder="1" applyAlignment="1">
      <alignment horizontal="left" indent="2"/>
    </xf>
    <xf numFmtId="3" fontId="0" fillId="0" borderId="0" xfId="0" applyNumberFormat="1" applyBorder="1"/>
    <xf numFmtId="3" fontId="5" fillId="0" borderId="0" xfId="0" applyNumberFormat="1" applyFont="1" applyBorder="1" applyAlignment="1">
      <alignment horizontal="right" wrapText="1"/>
    </xf>
    <xf numFmtId="165" fontId="0" fillId="0" borderId="0" xfId="0" applyNumberFormat="1" applyBorder="1"/>
    <xf numFmtId="164" fontId="0" fillId="0" borderId="0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0" borderId="5" xfId="0" quotePrefix="1" applyBorder="1" applyAlignment="1">
      <alignment horizontal="left" indent="2"/>
    </xf>
    <xf numFmtId="0" fontId="6" fillId="0" borderId="5" xfId="0" quotePrefix="1" applyFont="1" applyBorder="1" applyAlignment="1">
      <alignment horizontal="left"/>
    </xf>
    <xf numFmtId="3" fontId="0" fillId="0" borderId="1" xfId="0" applyNumberFormat="1" applyBorder="1"/>
    <xf numFmtId="0" fontId="0" fillId="0" borderId="1" xfId="0" applyBorder="1"/>
    <xf numFmtId="165" fontId="0" fillId="0" borderId="1" xfId="0" applyNumberFormat="1" applyBorder="1"/>
    <xf numFmtId="164" fontId="0" fillId="0" borderId="1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5" fillId="0" borderId="12" xfId="0" applyFont="1" applyBorder="1"/>
    <xf numFmtId="0" fontId="0" fillId="0" borderId="4" xfId="0" applyBorder="1"/>
    <xf numFmtId="169" fontId="0" fillId="0" borderId="0" xfId="0" applyNumberFormat="1" applyFill="1" applyBorder="1"/>
    <xf numFmtId="0" fontId="0" fillId="0" borderId="0" xfId="0" applyFill="1" applyBorder="1"/>
    <xf numFmtId="3" fontId="0" fillId="0" borderId="0" xfId="0" applyNumberFormat="1" applyFill="1" applyBorder="1"/>
    <xf numFmtId="0" fontId="6" fillId="0" borderId="11" xfId="0" applyFont="1" applyFill="1" applyBorder="1" applyAlignment="1">
      <alignment horizontal="right"/>
    </xf>
    <xf numFmtId="3" fontId="0" fillId="0" borderId="12" xfId="0" applyNumberFormat="1" applyFill="1" applyBorder="1"/>
    <xf numFmtId="169" fontId="0" fillId="0" borderId="12" xfId="0" applyNumberFormat="1" applyFill="1" applyBorder="1"/>
    <xf numFmtId="165" fontId="0" fillId="0" borderId="12" xfId="0" applyNumberFormat="1" applyBorder="1"/>
    <xf numFmtId="164" fontId="0" fillId="0" borderId="12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3" fontId="0" fillId="0" borderId="0" xfId="0" applyNumberFormat="1"/>
    <xf numFmtId="0" fontId="0" fillId="0" borderId="0" xfId="0" applyAlignment="1">
      <alignment horizontal="right"/>
    </xf>
    <xf numFmtId="175" fontId="0" fillId="0" borderId="0" xfId="0" applyNumberFormat="1" applyFill="1"/>
    <xf numFmtId="0" fontId="0" fillId="0" borderId="0" xfId="0" quotePrefix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quotePrefix="1" applyFill="1" applyAlignment="1">
      <alignment horizontal="left"/>
    </xf>
    <xf numFmtId="0" fontId="0" fillId="0" borderId="0" xfId="0" quotePrefix="1" applyAlignment="1">
      <alignment horizontal="left"/>
    </xf>
    <xf numFmtId="0" fontId="4" fillId="0" borderId="0" xfId="0" quotePrefix="1" applyFont="1" applyAlignment="1">
      <alignment horizontal="left"/>
    </xf>
    <xf numFmtId="0" fontId="6" fillId="0" borderId="0" xfId="0" applyFont="1" applyBorder="1"/>
    <xf numFmtId="0" fontId="6" fillId="0" borderId="0" xfId="0" quotePrefix="1" applyFont="1" applyBorder="1" applyAlignment="1">
      <alignment horizontal="left"/>
    </xf>
    <xf numFmtId="164" fontId="1" fillId="0" borderId="0" xfId="0" applyNumberFormat="1" applyFont="1" applyBorder="1" applyAlignment="1">
      <alignment horizontal="center" wrapText="1"/>
    </xf>
    <xf numFmtId="0" fontId="1" fillId="0" borderId="0" xfId="0" applyFont="1" applyBorder="1"/>
    <xf numFmtId="165" fontId="1" fillId="0" borderId="0" xfId="0" applyNumberFormat="1" applyFont="1" applyBorder="1" applyAlignment="1">
      <alignment wrapText="1"/>
    </xf>
    <xf numFmtId="164" fontId="1" fillId="0" borderId="6" xfId="0" applyNumberFormat="1" applyFont="1" applyBorder="1" applyAlignment="1">
      <alignment horizontal="center" wrapText="1"/>
    </xf>
    <xf numFmtId="0" fontId="1" fillId="0" borderId="6" xfId="0" applyFont="1" applyBorder="1"/>
    <xf numFmtId="3" fontId="1" fillId="0" borderId="0" xfId="0" applyNumberFormat="1" applyFont="1" applyBorder="1" applyAlignment="1">
      <alignment horizontal="right" wrapText="1"/>
    </xf>
    <xf numFmtId="164" fontId="1" fillId="0" borderId="0" xfId="0" applyNumberFormat="1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164" fontId="1" fillId="0" borderId="0" xfId="0" applyNumberFormat="1" applyFont="1" applyBorder="1"/>
    <xf numFmtId="164" fontId="1" fillId="0" borderId="6" xfId="0" applyNumberFormat="1" applyFont="1" applyBorder="1"/>
    <xf numFmtId="3" fontId="1" fillId="0" borderId="1" xfId="0" applyNumberFormat="1" applyFont="1" applyBorder="1" applyAlignment="1">
      <alignment horizontal="right" wrapText="1"/>
    </xf>
    <xf numFmtId="0" fontId="1" fillId="0" borderId="1" xfId="0" applyFont="1" applyBorder="1"/>
    <xf numFmtId="168" fontId="1" fillId="3" borderId="0" xfId="0" applyNumberFormat="1" applyFont="1" applyFill="1" applyBorder="1" applyAlignment="1">
      <alignment wrapText="1"/>
    </xf>
    <xf numFmtId="0" fontId="6" fillId="0" borderId="0" xfId="0" applyFont="1" applyBorder="1" applyAlignment="1">
      <alignment horizontal="right"/>
    </xf>
    <xf numFmtId="3" fontId="5" fillId="0" borderId="0" xfId="0" applyNumberFormat="1" applyFont="1" applyBorder="1"/>
    <xf numFmtId="0" fontId="5" fillId="0" borderId="0" xfId="0" applyFont="1" applyBorder="1"/>
    <xf numFmtId="3" fontId="1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3" fontId="5" fillId="0" borderId="0" xfId="0" quotePrefix="1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65" fontId="0" fillId="0" borderId="0" xfId="0" applyNumberFormat="1"/>
    <xf numFmtId="3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wrapText="1"/>
    </xf>
    <xf numFmtId="169" fontId="1" fillId="3" borderId="0" xfId="0" applyNumberFormat="1" applyFont="1" applyFill="1" applyBorder="1" applyAlignment="1">
      <alignment wrapText="1"/>
    </xf>
    <xf numFmtId="169" fontId="1" fillId="0" borderId="0" xfId="0" applyNumberFormat="1" applyFont="1" applyFill="1" applyBorder="1" applyAlignment="1">
      <alignment wrapText="1"/>
    </xf>
    <xf numFmtId="168" fontId="1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right"/>
    </xf>
    <xf numFmtId="0" fontId="0" fillId="0" borderId="14" xfId="0" applyBorder="1"/>
    <xf numFmtId="0" fontId="5" fillId="0" borderId="0" xfId="0" applyFont="1" applyFill="1" applyBorder="1"/>
    <xf numFmtId="0" fontId="0" fillId="2" borderId="0" xfId="0" applyFill="1" applyAlignment="1">
      <alignment horizontal="right"/>
    </xf>
    <xf numFmtId="0" fontId="0" fillId="2" borderId="0" xfId="0" applyFill="1"/>
    <xf numFmtId="0" fontId="6" fillId="4" borderId="5" xfId="0" applyFont="1" applyFill="1" applyBorder="1"/>
    <xf numFmtId="0" fontId="6" fillId="4" borderId="5" xfId="0" quotePrefix="1" applyFont="1" applyFill="1" applyBorder="1" applyAlignment="1">
      <alignment horizontal="left"/>
    </xf>
    <xf numFmtId="0" fontId="0" fillId="0" borderId="15" xfId="0" applyBorder="1" applyAlignment="1">
      <alignment horizontal="left" indent="2"/>
    </xf>
    <xf numFmtId="3" fontId="5" fillId="0" borderId="12" xfId="0" applyNumberFormat="1" applyFont="1" applyBorder="1" applyAlignment="1">
      <alignment horizontal="right"/>
    </xf>
    <xf numFmtId="165" fontId="1" fillId="0" borderId="12" xfId="0" applyNumberFormat="1" applyFont="1" applyBorder="1" applyAlignment="1">
      <alignment wrapText="1"/>
    </xf>
    <xf numFmtId="3" fontId="0" fillId="0" borderId="12" xfId="0" applyNumberFormat="1" applyFill="1" applyBorder="1" applyAlignment="1">
      <alignment horizontal="right"/>
    </xf>
    <xf numFmtId="0" fontId="0" fillId="0" borderId="3" xfId="0" applyBorder="1"/>
    <xf numFmtId="3" fontId="0" fillId="0" borderId="12" xfId="0" applyNumberFormat="1" applyBorder="1"/>
    <xf numFmtId="0" fontId="0" fillId="0" borderId="12" xfId="0" applyBorder="1"/>
    <xf numFmtId="0" fontId="0" fillId="0" borderId="15" xfId="0" quotePrefix="1" applyBorder="1" applyAlignment="1">
      <alignment horizontal="left" indent="2"/>
    </xf>
    <xf numFmtId="0" fontId="6" fillId="0" borderId="5" xfId="0" applyFont="1" applyBorder="1" applyAlignment="1">
      <alignment horizontal="right"/>
    </xf>
    <xf numFmtId="0" fontId="0" fillId="0" borderId="11" xfId="0" applyBorder="1"/>
    <xf numFmtId="0" fontId="0" fillId="0" borderId="13" xfId="0" applyBorder="1"/>
    <xf numFmtId="0" fontId="5" fillId="0" borderId="0" xfId="0" applyFont="1" applyFill="1" applyBorder="1" applyAlignment="1">
      <alignment horizontal="right"/>
    </xf>
    <xf numFmtId="0" fontId="0" fillId="0" borderId="0" xfId="0" applyFill="1"/>
    <xf numFmtId="0" fontId="0" fillId="0" borderId="0" xfId="0" quotePrefix="1" applyBorder="1" applyAlignment="1">
      <alignment horizontal="left"/>
    </xf>
    <xf numFmtId="3" fontId="6" fillId="0" borderId="0" xfId="0" applyNumberFormat="1" applyFont="1" applyBorder="1"/>
    <xf numFmtId="166" fontId="6" fillId="0" borderId="0" xfId="0" applyNumberFormat="1" applyFont="1" applyBorder="1" applyAlignment="1">
      <alignment horizontal="right" wrapText="1"/>
    </xf>
    <xf numFmtId="0" fontId="6" fillId="0" borderId="0" xfId="0" applyFont="1" applyAlignment="1">
      <alignment horizontal="right"/>
    </xf>
    <xf numFmtId="0" fontId="6" fillId="0" borderId="7" xfId="0" quotePrefix="1" applyFont="1" applyBorder="1" applyAlignment="1">
      <alignment horizontal="left"/>
    </xf>
    <xf numFmtId="169" fontId="6" fillId="3" borderId="9" xfId="0" applyNumberFormat="1" applyFont="1" applyFill="1" applyBorder="1"/>
    <xf numFmtId="0" fontId="5" fillId="0" borderId="0" xfId="0" quotePrefix="1" applyFont="1" applyAlignment="1">
      <alignment horizontal="right"/>
    </xf>
    <xf numFmtId="169" fontId="5" fillId="3" borderId="0" xfId="0" applyNumberFormat="1" applyFont="1" applyFill="1"/>
    <xf numFmtId="169" fontId="5" fillId="0" borderId="0" xfId="0" applyNumberFormat="1" applyFont="1" applyFill="1"/>
    <xf numFmtId="0" fontId="5" fillId="0" borderId="0" xfId="0" applyFont="1" applyAlignment="1">
      <alignment horizontal="right"/>
    </xf>
    <xf numFmtId="6" fontId="0" fillId="0" borderId="0" xfId="0" quotePrefix="1" applyNumberFormat="1" applyFill="1" applyBorder="1" applyAlignment="1">
      <alignment horizontal="right"/>
    </xf>
    <xf numFmtId="175" fontId="5" fillId="3" borderId="0" xfId="0" applyNumberFormat="1" applyFont="1" applyFill="1"/>
    <xf numFmtId="0" fontId="6" fillId="0" borderId="3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169" fontId="0" fillId="0" borderId="1" xfId="0" applyNumberFormat="1" applyFill="1" applyBorder="1"/>
    <xf numFmtId="3" fontId="0" fillId="0" borderId="1" xfId="0" applyNumberFormat="1" applyFill="1" applyBorder="1"/>
    <xf numFmtId="3" fontId="0" fillId="0" borderId="1" xfId="0" applyNumberFormat="1" applyFill="1" applyBorder="1" applyAlignment="1">
      <alignment horizontal="right"/>
    </xf>
    <xf numFmtId="3" fontId="1" fillId="0" borderId="12" xfId="0" applyNumberFormat="1" applyFont="1" applyBorder="1" applyAlignment="1">
      <alignment wrapText="1"/>
    </xf>
    <xf numFmtId="0" fontId="5" fillId="0" borderId="3" xfId="0" applyFont="1" applyBorder="1" applyAlignment="1">
      <alignment horizontal="centerContinuous"/>
    </xf>
    <xf numFmtId="0" fontId="6" fillId="0" borderId="0" xfId="0" applyFont="1" applyFill="1" applyBorder="1"/>
    <xf numFmtId="0" fontId="6" fillId="0" borderId="0" xfId="0" quotePrefix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3" fontId="5" fillId="3" borderId="0" xfId="0" applyNumberFormat="1" applyFont="1" applyFill="1"/>
    <xf numFmtId="0" fontId="6" fillId="0" borderId="7" xfId="0" applyFont="1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6" fontId="0" fillId="0" borderId="21" xfId="0" quotePrefix="1" applyNumberFormat="1" applyFill="1" applyBorder="1" applyAlignment="1">
      <alignment horizontal="right"/>
    </xf>
    <xf numFmtId="6" fontId="0" fillId="0" borderId="1" xfId="0" quotePrefix="1" applyNumberFormat="1" applyFill="1" applyBorder="1" applyAlignment="1">
      <alignment horizontal="right"/>
    </xf>
    <xf numFmtId="0" fontId="0" fillId="0" borderId="22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22" xfId="0" applyBorder="1"/>
    <xf numFmtId="0" fontId="0" fillId="0" borderId="1" xfId="0" quotePrefix="1" applyBorder="1" applyAlignment="1">
      <alignment horizontal="left"/>
    </xf>
    <xf numFmtId="0" fontId="0" fillId="0" borderId="1" xfId="0" applyBorder="1" applyAlignment="1">
      <alignment horizontal="left"/>
    </xf>
    <xf numFmtId="0" fontId="6" fillId="0" borderId="3" xfId="0" applyFont="1" applyBorder="1"/>
    <xf numFmtId="0" fontId="4" fillId="0" borderId="5" xfId="0" quotePrefix="1" applyFont="1" applyBorder="1" applyAlignment="1">
      <alignment horizontal="left"/>
    </xf>
    <xf numFmtId="0" fontId="0" fillId="0" borderId="15" xfId="0" applyBorder="1"/>
    <xf numFmtId="0" fontId="0" fillId="0" borderId="5" xfId="0" quotePrefix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5" xfId="0" quotePrefix="1" applyBorder="1" applyAlignment="1">
      <alignment horizontal="left"/>
    </xf>
    <xf numFmtId="0" fontId="0" fillId="0" borderId="10" xfId="0" applyBorder="1"/>
    <xf numFmtId="0" fontId="6" fillId="0" borderId="12" xfId="0" applyFont="1" applyBorder="1" applyAlignment="1">
      <alignment horizontal="right"/>
    </xf>
    <xf numFmtId="165" fontId="5" fillId="0" borderId="12" xfId="0" applyNumberFormat="1" applyFont="1" applyBorder="1"/>
    <xf numFmtId="3" fontId="5" fillId="0" borderId="12" xfId="0" applyNumberFormat="1" applyFont="1" applyBorder="1"/>
    <xf numFmtId="166" fontId="6" fillId="0" borderId="12" xfId="0" applyNumberFormat="1" applyFont="1" applyBorder="1" applyAlignment="1">
      <alignment horizontal="right" wrapText="1"/>
    </xf>
    <xf numFmtId="166" fontId="6" fillId="0" borderId="13" xfId="0" applyNumberFormat="1" applyFont="1" applyBorder="1" applyAlignment="1">
      <alignment horizontal="right" wrapText="1"/>
    </xf>
    <xf numFmtId="0" fontId="6" fillId="0" borderId="23" xfId="0" applyFont="1" applyBorder="1" applyAlignment="1">
      <alignment horizontal="centerContinuous"/>
    </xf>
    <xf numFmtId="0" fontId="0" fillId="0" borderId="24" xfId="0" applyBorder="1" applyAlignment="1">
      <alignment horizontal="centerContinuous"/>
    </xf>
    <xf numFmtId="0" fontId="0" fillId="0" borderId="25" xfId="0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6" fillId="0" borderId="5" xfId="0" applyFont="1" applyFill="1" applyBorder="1"/>
    <xf numFmtId="166" fontId="6" fillId="0" borderId="6" xfId="0" applyNumberFormat="1" applyFont="1" applyBorder="1" applyAlignment="1">
      <alignment horizontal="right" wrapText="1"/>
    </xf>
    <xf numFmtId="166" fontId="6" fillId="0" borderId="10" xfId="0" applyNumberFormat="1" applyFont="1" applyBorder="1" applyAlignment="1">
      <alignment horizontal="right" wrapText="1"/>
    </xf>
    <xf numFmtId="0" fontId="6" fillId="0" borderId="12" xfId="0" applyFont="1" applyFill="1" applyBorder="1" applyAlignment="1">
      <alignment horizontal="right"/>
    </xf>
    <xf numFmtId="166" fontId="5" fillId="0" borderId="12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166" fontId="5" fillId="0" borderId="6" xfId="0" applyNumberFormat="1" applyFont="1" applyBorder="1" applyAlignment="1">
      <alignment horizontal="right" wrapText="1"/>
    </xf>
    <xf numFmtId="166" fontId="5" fillId="0" borderId="10" xfId="0" applyNumberFormat="1" applyFont="1" applyBorder="1" applyAlignment="1">
      <alignment horizontal="right" wrapText="1"/>
    </xf>
    <xf numFmtId="6" fontId="0" fillId="0" borderId="12" xfId="0" quotePrefix="1" applyNumberFormat="1" applyFill="1" applyBorder="1" applyAlignment="1">
      <alignment horizontal="right"/>
    </xf>
    <xf numFmtId="3" fontId="0" fillId="0" borderId="12" xfId="0" quotePrefix="1" applyNumberFormat="1" applyFill="1" applyBorder="1" applyAlignment="1">
      <alignment horizontal="right"/>
    </xf>
    <xf numFmtId="165" fontId="0" fillId="0" borderId="17" xfId="0" applyNumberFormat="1" applyBorder="1"/>
    <xf numFmtId="0" fontId="0" fillId="0" borderId="18" xfId="0" applyBorder="1"/>
    <xf numFmtId="0" fontId="0" fillId="0" borderId="19" xfId="0" applyBorder="1"/>
    <xf numFmtId="165" fontId="0" fillId="0" borderId="27" xfId="0" applyNumberFormat="1" applyBorder="1"/>
    <xf numFmtId="0" fontId="0" fillId="0" borderId="28" xfId="0" applyBorder="1"/>
    <xf numFmtId="165" fontId="0" fillId="0" borderId="21" xfId="0" applyNumberFormat="1" applyBorder="1"/>
    <xf numFmtId="0" fontId="0" fillId="0" borderId="20" xfId="0" applyBorder="1"/>
    <xf numFmtId="3" fontId="0" fillId="0" borderId="18" xfId="0" applyNumberFormat="1" applyBorder="1"/>
    <xf numFmtId="166" fontId="5" fillId="0" borderId="19" xfId="0" applyNumberFormat="1" applyFont="1" applyBorder="1" applyAlignment="1">
      <alignment horizontal="right" wrapText="1"/>
    </xf>
    <xf numFmtId="166" fontId="5" fillId="0" borderId="22" xfId="0" applyNumberFormat="1" applyFont="1" applyBorder="1" applyAlignment="1">
      <alignment horizontal="right" wrapText="1"/>
    </xf>
    <xf numFmtId="169" fontId="6" fillId="0" borderId="0" xfId="0" applyNumberFormat="1" applyFont="1" applyFill="1" applyBorder="1"/>
    <xf numFmtId="0" fontId="0" fillId="0" borderId="0" xfId="0" quotePrefix="1" applyFill="1" applyAlignment="1">
      <alignment horizontal="right"/>
    </xf>
    <xf numFmtId="0" fontId="4" fillId="0" borderId="0" xfId="0" applyFont="1" applyAlignment="1">
      <alignment horizontal="left"/>
    </xf>
    <xf numFmtId="169" fontId="0" fillId="3" borderId="0" xfId="0" applyNumberFormat="1" applyFill="1"/>
    <xf numFmtId="169" fontId="0" fillId="3" borderId="14" xfId="0" applyNumberFormat="1" applyFill="1" applyBorder="1"/>
    <xf numFmtId="169" fontId="1" fillId="0" borderId="0" xfId="0" applyNumberFormat="1" applyFont="1" applyFill="1" applyBorder="1" applyAlignment="1"/>
    <xf numFmtId="0" fontId="6" fillId="0" borderId="0" xfId="0" quotePrefix="1" applyFont="1" applyAlignment="1">
      <alignment horizontal="left"/>
    </xf>
    <xf numFmtId="165" fontId="0" fillId="0" borderId="17" xfId="0" applyNumberFormat="1" applyFill="1" applyBorder="1"/>
    <xf numFmtId="0" fontId="0" fillId="0" borderId="18" xfId="0" applyFill="1" applyBorder="1"/>
    <xf numFmtId="0" fontId="0" fillId="0" borderId="19" xfId="0" applyFill="1" applyBorder="1"/>
    <xf numFmtId="0" fontId="0" fillId="0" borderId="20" xfId="0" applyFill="1" applyBorder="1"/>
    <xf numFmtId="165" fontId="0" fillId="0" borderId="27" xfId="0" applyNumberFormat="1" applyFill="1" applyBorder="1"/>
    <xf numFmtId="0" fontId="0" fillId="0" borderId="28" xfId="0" applyFill="1" applyBorder="1"/>
    <xf numFmtId="0" fontId="0" fillId="0" borderId="6" xfId="0" applyFill="1" applyBorder="1"/>
    <xf numFmtId="165" fontId="0" fillId="0" borderId="21" xfId="0" applyNumberFormat="1" applyFill="1" applyBorder="1"/>
    <xf numFmtId="0" fontId="0" fillId="0" borderId="1" xfId="0" applyFill="1" applyBorder="1"/>
    <xf numFmtId="0" fontId="0" fillId="0" borderId="22" xfId="0" applyFill="1" applyBorder="1"/>
    <xf numFmtId="0" fontId="0" fillId="0" borderId="10" xfId="0" applyFill="1" applyBorder="1"/>
    <xf numFmtId="165" fontId="5" fillId="0" borderId="12" xfId="0" applyNumberFormat="1" applyFont="1" applyFill="1" applyBorder="1"/>
    <xf numFmtId="3" fontId="5" fillId="0" borderId="12" xfId="0" applyNumberFormat="1" applyFont="1" applyFill="1" applyBorder="1"/>
    <xf numFmtId="166" fontId="6" fillId="0" borderId="12" xfId="0" applyNumberFormat="1" applyFont="1" applyFill="1" applyBorder="1" applyAlignment="1">
      <alignment horizontal="right" wrapText="1"/>
    </xf>
    <xf numFmtId="166" fontId="6" fillId="0" borderId="13" xfId="0" applyNumberFormat="1" applyFont="1" applyFill="1" applyBorder="1" applyAlignment="1">
      <alignment horizontal="right" wrapText="1"/>
    </xf>
    <xf numFmtId="3" fontId="6" fillId="0" borderId="0" xfId="0" applyNumberFormat="1" applyFont="1" applyFill="1" applyBorder="1"/>
    <xf numFmtId="166" fontId="6" fillId="0" borderId="0" xfId="0" applyNumberFormat="1" applyFont="1" applyFill="1" applyBorder="1" applyAlignment="1">
      <alignment horizontal="right" wrapText="1"/>
    </xf>
    <xf numFmtId="3" fontId="5" fillId="0" borderId="0" xfId="0" applyNumberFormat="1" applyFont="1" applyFill="1" applyBorder="1"/>
    <xf numFmtId="0" fontId="0" fillId="0" borderId="3" xfId="0" applyFill="1" applyBorder="1"/>
    <xf numFmtId="0" fontId="0" fillId="0" borderId="4" xfId="0" applyFill="1" applyBorder="1"/>
    <xf numFmtId="0" fontId="6" fillId="0" borderId="7" xfId="0" applyFont="1" applyFill="1" applyBorder="1" applyAlignment="1">
      <alignment horizontal="centerContinuous"/>
    </xf>
    <xf numFmtId="0" fontId="0" fillId="0" borderId="8" xfId="0" applyFill="1" applyBorder="1" applyAlignment="1">
      <alignment horizontal="centerContinuous"/>
    </xf>
    <xf numFmtId="0" fontId="0" fillId="0" borderId="16" xfId="0" applyFill="1" applyBorder="1" applyAlignment="1">
      <alignment horizontal="centerContinuous"/>
    </xf>
    <xf numFmtId="0" fontId="0" fillId="0" borderId="9" xfId="0" applyFill="1" applyBorder="1" applyAlignment="1">
      <alignment horizontal="centerContinuous"/>
    </xf>
    <xf numFmtId="0" fontId="0" fillId="0" borderId="17" xfId="0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 horizontal="right"/>
    </xf>
    <xf numFmtId="0" fontId="6" fillId="0" borderId="23" xfId="0" applyFont="1" applyFill="1" applyBorder="1" applyAlignment="1">
      <alignment horizontal="centerContinuous"/>
    </xf>
    <xf numFmtId="0" fontId="0" fillId="0" borderId="24" xfId="0" applyFill="1" applyBorder="1" applyAlignment="1">
      <alignment horizontal="centerContinuous"/>
    </xf>
    <xf numFmtId="0" fontId="0" fillId="0" borderId="25" xfId="0" applyFill="1" applyBorder="1" applyAlignment="1">
      <alignment horizontal="centerContinuous"/>
    </xf>
    <xf numFmtId="0" fontId="0" fillId="0" borderId="26" xfId="0" applyFill="1" applyBorder="1" applyAlignment="1">
      <alignment horizontal="centerContinuous"/>
    </xf>
    <xf numFmtId="3" fontId="0" fillId="0" borderId="18" xfId="0" applyNumberFormat="1" applyFill="1" applyBorder="1"/>
    <xf numFmtId="166" fontId="5" fillId="0" borderId="19" xfId="0" applyNumberFormat="1" applyFont="1" applyFill="1" applyBorder="1" applyAlignment="1">
      <alignment horizontal="right" wrapText="1"/>
    </xf>
    <xf numFmtId="165" fontId="0" fillId="0" borderId="0" xfId="0" applyNumberFormat="1" applyFill="1" applyBorder="1"/>
    <xf numFmtId="166" fontId="6" fillId="0" borderId="6" xfId="0" applyNumberFormat="1" applyFont="1" applyFill="1" applyBorder="1" applyAlignment="1">
      <alignment horizontal="right" wrapText="1"/>
    </xf>
    <xf numFmtId="166" fontId="5" fillId="0" borderId="22" xfId="0" applyNumberFormat="1" applyFont="1" applyFill="1" applyBorder="1" applyAlignment="1">
      <alignment horizontal="right" wrapText="1"/>
    </xf>
    <xf numFmtId="165" fontId="0" fillId="0" borderId="1" xfId="0" applyNumberFormat="1" applyFill="1" applyBorder="1"/>
    <xf numFmtId="166" fontId="6" fillId="0" borderId="10" xfId="0" applyNumberFormat="1" applyFont="1" applyFill="1" applyBorder="1" applyAlignment="1">
      <alignment horizontal="right" wrapText="1"/>
    </xf>
    <xf numFmtId="166" fontId="5" fillId="0" borderId="12" xfId="0" applyNumberFormat="1" applyFont="1" applyFill="1" applyBorder="1" applyAlignment="1">
      <alignment horizontal="right" wrapText="1"/>
    </xf>
    <xf numFmtId="0" fontId="5" fillId="0" borderId="0" xfId="0" quotePrefix="1" applyFont="1" applyFill="1" applyAlignment="1">
      <alignment horizontal="right"/>
    </xf>
    <xf numFmtId="175" fontId="5" fillId="0" borderId="0" xfId="0" applyNumberFormat="1" applyFont="1" applyFill="1"/>
    <xf numFmtId="0" fontId="6" fillId="0" borderId="0" xfId="0" quotePrefix="1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175" fontId="5" fillId="3" borderId="0" xfId="0" quotePrefix="1" applyNumberFormat="1" applyFont="1" applyFill="1" applyAlignment="1">
      <alignment horizontal="left"/>
    </xf>
    <xf numFmtId="175" fontId="5" fillId="3" borderId="0" xfId="0" quotePrefix="1" applyNumberFormat="1" applyFont="1" applyFill="1" applyAlignment="1"/>
    <xf numFmtId="0" fontId="6" fillId="0" borderId="0" xfId="0" applyFont="1" applyAlignment="1">
      <alignment horizontal="left"/>
    </xf>
    <xf numFmtId="0" fontId="6" fillId="0" borderId="0" xfId="0" applyFont="1"/>
    <xf numFmtId="0" fontId="8" fillId="0" borderId="0" xfId="0" applyFont="1"/>
    <xf numFmtId="175" fontId="5" fillId="3" borderId="0" xfId="0" applyNumberFormat="1" applyFont="1" applyFill="1" applyBorder="1"/>
    <xf numFmtId="169" fontId="5" fillId="0" borderId="0" xfId="0" applyNumberFormat="1" applyFont="1" applyFill="1" applyBorder="1"/>
    <xf numFmtId="175" fontId="5" fillId="0" borderId="0" xfId="0" applyNumberFormat="1" applyFont="1" applyFill="1" applyBorder="1"/>
    <xf numFmtId="169" fontId="5" fillId="3" borderId="0" xfId="0" applyNumberFormat="1" applyFont="1" applyFill="1" applyBorder="1"/>
    <xf numFmtId="0" fontId="0" fillId="0" borderId="29" xfId="0" applyBorder="1"/>
    <xf numFmtId="165" fontId="0" fillId="0" borderId="29" xfId="0" applyNumberFormat="1" applyBorder="1"/>
    <xf numFmtId="175" fontId="0" fillId="3" borderId="0" xfId="0" applyNumberFormat="1" applyFill="1"/>
    <xf numFmtId="3" fontId="0" fillId="0" borderId="0" xfId="0" applyNumberFormat="1" applyFill="1"/>
    <xf numFmtId="0" fontId="9" fillId="0" borderId="0" xfId="0" quotePrefix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left"/>
    </xf>
    <xf numFmtId="0" fontId="6" fillId="0" borderId="17" xfId="0" applyFont="1" applyBorder="1"/>
    <xf numFmtId="0" fontId="0" fillId="0" borderId="27" xfId="0" applyBorder="1"/>
    <xf numFmtId="0" fontId="0" fillId="0" borderId="0" xfId="0" quotePrefix="1" applyBorder="1" applyAlignment="1">
      <alignment horizontal="center"/>
    </xf>
    <xf numFmtId="0" fontId="0" fillId="0" borderId="28" xfId="0" quotePrefix="1" applyBorder="1" applyAlignment="1">
      <alignment horizontal="center"/>
    </xf>
    <xf numFmtId="0" fontId="0" fillId="0" borderId="28" xfId="0" quotePrefix="1" applyBorder="1" applyAlignment="1">
      <alignment horizontal="left"/>
    </xf>
    <xf numFmtId="0" fontId="0" fillId="0" borderId="0" xfId="0" quotePrefix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1" xfId="0" applyBorder="1"/>
    <xf numFmtId="0" fontId="0" fillId="0" borderId="22" xfId="0" applyBorder="1" applyAlignment="1">
      <alignment horizontal="right"/>
    </xf>
    <xf numFmtId="2" fontId="0" fillId="0" borderId="0" xfId="0" applyNumberFormat="1" applyBorder="1"/>
    <xf numFmtId="3" fontId="0" fillId="0" borderId="28" xfId="0" applyNumberFormat="1" applyBorder="1"/>
    <xf numFmtId="2" fontId="0" fillId="0" borderId="1" xfId="0" applyNumberFormat="1" applyBorder="1"/>
    <xf numFmtId="3" fontId="0" fillId="0" borderId="22" xfId="0" applyNumberFormat="1" applyBorder="1"/>
    <xf numFmtId="0" fontId="0" fillId="0" borderId="27" xfId="0" applyFill="1" applyBorder="1"/>
    <xf numFmtId="0" fontId="0" fillId="0" borderId="7" xfId="0" applyBorder="1"/>
    <xf numFmtId="0" fontId="0" fillId="0" borderId="8" xfId="0" quotePrefix="1" applyBorder="1" applyAlignment="1">
      <alignment horizontal="right"/>
    </xf>
    <xf numFmtId="167" fontId="0" fillId="0" borderId="9" xfId="0" applyNumberFormat="1" applyBorder="1"/>
    <xf numFmtId="0" fontId="6" fillId="0" borderId="17" xfId="0" quotePrefix="1" applyFont="1" applyBorder="1" applyAlignment="1">
      <alignment horizontal="left"/>
    </xf>
    <xf numFmtId="0" fontId="9" fillId="0" borderId="0" xfId="0" applyFont="1" applyAlignment="1">
      <alignment horizontal="centerContinuous"/>
    </xf>
    <xf numFmtId="171" fontId="0" fillId="3" borderId="0" xfId="0" applyNumberFormat="1" applyFill="1"/>
  </cellXfs>
  <cellStyles count="7">
    <cellStyle name="ac" xfId="1" xr:uid="{00000000-0005-0000-0000-000000000000}"/>
    <cellStyle name="Milliers [0]_EDYAN" xfId="2" xr:uid="{00000000-0005-0000-0000-000001000000}"/>
    <cellStyle name="Milliers_EDYAN" xfId="3" xr:uid="{00000000-0005-0000-0000-000002000000}"/>
    <cellStyle name="Monétaire [0]_EDYAN" xfId="4" xr:uid="{00000000-0005-0000-0000-000003000000}"/>
    <cellStyle name="Monétaire_EDYAN" xfId="5" xr:uid="{00000000-0005-0000-0000-000004000000}"/>
    <cellStyle name="Normal" xfId="0" builtinId="0"/>
    <cellStyle name="Normal - Style1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9:J12"/>
  <sheetViews>
    <sheetView zoomScale="70" workbookViewId="0"/>
  </sheetViews>
  <sheetFormatPr defaultRowHeight="13" x14ac:dyDescent="0.6"/>
  <sheetData>
    <row r="9" spans="1:10" ht="18" x14ac:dyDescent="0.8">
      <c r="A9" s="271" t="s">
        <v>248</v>
      </c>
      <c r="B9" s="271"/>
      <c r="C9" s="271"/>
      <c r="D9" s="88"/>
      <c r="E9" s="88"/>
      <c r="F9" s="88"/>
      <c r="G9" s="88"/>
      <c r="H9" s="88"/>
      <c r="I9" s="88"/>
      <c r="J9" s="88"/>
    </row>
    <row r="10" spans="1:10" ht="18" x14ac:dyDescent="0.8">
      <c r="A10" s="271" t="s">
        <v>249</v>
      </c>
      <c r="B10" s="271"/>
      <c r="C10" s="271"/>
      <c r="D10" s="88"/>
      <c r="E10" s="88"/>
      <c r="F10" s="88"/>
      <c r="G10" s="88"/>
      <c r="H10" s="88"/>
      <c r="I10" s="88"/>
      <c r="J10" s="88"/>
    </row>
    <row r="11" spans="1:10" ht="18" x14ac:dyDescent="0.8">
      <c r="A11" s="271" t="s">
        <v>250</v>
      </c>
      <c r="B11" s="271"/>
      <c r="C11" s="271"/>
      <c r="D11" s="88"/>
      <c r="E11" s="88"/>
      <c r="F11" s="88"/>
      <c r="G11" s="88"/>
      <c r="H11" s="88"/>
      <c r="I11" s="88"/>
      <c r="J11" s="88"/>
    </row>
    <row r="12" spans="1:10" ht="18" x14ac:dyDescent="0.8">
      <c r="A12" s="271" t="s">
        <v>263</v>
      </c>
      <c r="B12" s="271"/>
      <c r="C12" s="271"/>
      <c r="D12" s="88"/>
      <c r="E12" s="88"/>
      <c r="F12" s="88"/>
      <c r="G12" s="88"/>
      <c r="H12" s="88"/>
      <c r="I12" s="88"/>
      <c r="J12" s="88"/>
    </row>
  </sheetData>
  <phoneticPr fontId="0" type="noConversion"/>
  <printOptions horizontalCentered="1"/>
  <pageMargins left="0.75" right="0.75" top="1" bottom="1" header="0.5" footer="0.5"/>
  <pageSetup orientation="landscape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Y75"/>
  <sheetViews>
    <sheetView zoomScale="70" zoomScaleNormal="70" workbookViewId="0"/>
  </sheetViews>
  <sheetFormatPr defaultRowHeight="13" x14ac:dyDescent="0.6"/>
  <cols>
    <col min="1" max="1" width="36.86328125" customWidth="1"/>
    <col min="2" max="5" width="10.6796875" customWidth="1"/>
    <col min="6" max="6" width="2.6796875" customWidth="1"/>
    <col min="7" max="10" width="10.6796875" customWidth="1"/>
    <col min="11" max="11" width="2.6796875" customWidth="1"/>
    <col min="12" max="15" width="8.6796875" customWidth="1"/>
    <col min="17" max="23" width="0" hidden="1" customWidth="1"/>
    <col min="24" max="24" width="3.6796875" hidden="1" customWidth="1"/>
    <col min="25" max="25" width="0" hidden="1" customWidth="1"/>
  </cols>
  <sheetData>
    <row r="1" spans="1:25" s="3" customFormat="1" ht="15.5" x14ac:dyDescent="0.7">
      <c r="A1" s="1" t="str">
        <f>VLOOKUP(Y6,TabName,5,FALSE)</f>
        <v>Table 4.8 - Cost of Forwarded UAA Mail -- First-Class Mail, Automation (1), PARS Environment, FY 21</v>
      </c>
      <c r="B1" s="2"/>
      <c r="C1" s="2"/>
      <c r="D1" s="2"/>
      <c r="E1" s="2"/>
    </row>
    <row r="2" spans="1:25" s="3" customFormat="1" ht="8.15" customHeight="1" thickBot="1" x14ac:dyDescent="0.85">
      <c r="A2" s="1"/>
      <c r="B2" s="2"/>
      <c r="C2" s="2"/>
      <c r="D2" s="2"/>
      <c r="E2" s="2"/>
    </row>
    <row r="3" spans="1:25" s="3" customFormat="1" ht="15.5" x14ac:dyDescent="0.7">
      <c r="A3" s="4" t="s">
        <v>0</v>
      </c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7"/>
    </row>
    <row r="4" spans="1:25" s="3" customFormat="1" ht="12.75" customHeight="1" x14ac:dyDescent="0.6">
      <c r="A4" s="8"/>
      <c r="B4" s="9" t="s">
        <v>1</v>
      </c>
      <c r="C4" s="10"/>
      <c r="D4" s="10"/>
      <c r="E4" s="10"/>
      <c r="F4" s="11"/>
      <c r="G4" s="9" t="s">
        <v>2</v>
      </c>
      <c r="H4" s="12"/>
      <c r="I4" s="12"/>
      <c r="J4" s="12"/>
      <c r="K4" s="11"/>
      <c r="L4" s="9" t="s">
        <v>3</v>
      </c>
      <c r="M4" s="12"/>
      <c r="N4" s="12"/>
      <c r="O4" s="13"/>
      <c r="Q4"/>
      <c r="R4"/>
      <c r="S4" t="s">
        <v>37</v>
      </c>
      <c r="T4" t="s">
        <v>37</v>
      </c>
      <c r="U4" s="18" t="s">
        <v>8</v>
      </c>
      <c r="V4" s="18" t="s">
        <v>9</v>
      </c>
      <c r="W4" s="18" t="s">
        <v>10</v>
      </c>
      <c r="X4"/>
    </row>
    <row r="5" spans="1:25" ht="25.5" customHeight="1" x14ac:dyDescent="0.6">
      <c r="A5" s="14"/>
      <c r="B5" s="15" t="s">
        <v>4</v>
      </c>
      <c r="C5" s="15" t="s">
        <v>5</v>
      </c>
      <c r="D5" s="15" t="s">
        <v>6</v>
      </c>
      <c r="E5" s="15" t="s">
        <v>7</v>
      </c>
      <c r="F5" s="16"/>
      <c r="G5" s="15" t="s">
        <v>4</v>
      </c>
      <c r="H5" s="15" t="s">
        <v>5</v>
      </c>
      <c r="I5" s="15" t="s">
        <v>6</v>
      </c>
      <c r="J5" s="15" t="s">
        <v>7</v>
      </c>
      <c r="K5" s="16"/>
      <c r="L5" s="15" t="s">
        <v>4</v>
      </c>
      <c r="M5" s="15" t="s">
        <v>5</v>
      </c>
      <c r="N5" s="15" t="s">
        <v>6</v>
      </c>
      <c r="O5" s="17" t="s">
        <v>7</v>
      </c>
      <c r="Q5" s="56" t="s">
        <v>35</v>
      </c>
      <c r="R5" s="56" t="s">
        <v>36</v>
      </c>
      <c r="S5" s="56" t="s">
        <v>35</v>
      </c>
      <c r="T5" s="56" t="s">
        <v>36</v>
      </c>
      <c r="U5" t="s">
        <v>12</v>
      </c>
      <c r="V5" t="s">
        <v>12</v>
      </c>
      <c r="W5" t="s">
        <v>12</v>
      </c>
      <c r="Y5" s="18" t="s">
        <v>11</v>
      </c>
    </row>
    <row r="6" spans="1:25" x14ac:dyDescent="0.6">
      <c r="A6" s="94" t="s">
        <v>23</v>
      </c>
      <c r="B6" s="15"/>
      <c r="C6" s="15"/>
      <c r="D6" s="15"/>
      <c r="E6" s="15"/>
      <c r="F6" s="16"/>
      <c r="G6" s="15"/>
      <c r="H6" s="15"/>
      <c r="I6" s="15"/>
      <c r="J6" s="15"/>
      <c r="K6" s="16"/>
      <c r="L6" s="15"/>
      <c r="M6" s="15"/>
      <c r="N6" s="15"/>
      <c r="O6" s="17"/>
      <c r="Y6">
        <v>8</v>
      </c>
    </row>
    <row r="7" spans="1:25" x14ac:dyDescent="0.6">
      <c r="A7" s="31" t="s">
        <v>102</v>
      </c>
      <c r="B7" s="15"/>
      <c r="C7" s="15"/>
      <c r="D7" s="15"/>
      <c r="E7" s="15"/>
      <c r="F7" s="16"/>
      <c r="G7" s="15"/>
      <c r="H7" s="15"/>
      <c r="I7" s="15"/>
      <c r="J7" s="15"/>
      <c r="K7" s="16"/>
      <c r="L7" s="15"/>
      <c r="M7" s="15"/>
      <c r="N7" s="15"/>
      <c r="O7" s="17"/>
    </row>
    <row r="8" spans="1:25" x14ac:dyDescent="0.6">
      <c r="A8" s="21" t="s">
        <v>13</v>
      </c>
      <c r="B8" s="76">
        <v>30149.788121920115</v>
      </c>
      <c r="C8" s="76">
        <v>0</v>
      </c>
      <c r="D8" s="76">
        <v>0</v>
      </c>
      <c r="E8" s="65">
        <f t="shared" ref="E8:E13" si="0">SUM(B8:D8)</f>
        <v>30149.788121920115</v>
      </c>
      <c r="F8" s="61"/>
      <c r="G8" s="62">
        <v>2184.0966734526933</v>
      </c>
      <c r="H8" s="62">
        <v>0</v>
      </c>
      <c r="I8" s="62">
        <v>0</v>
      </c>
      <c r="J8" s="62">
        <f t="shared" ref="J8:J13" si="1">SUM(G8:I8)</f>
        <v>2184.0966734526933</v>
      </c>
      <c r="K8" s="61"/>
      <c r="L8" s="25">
        <f t="shared" ref="L8:O14" si="2">IF(B8&lt;&gt;0,G8/B8,"--")</f>
        <v>7.2441526441930998E-2</v>
      </c>
      <c r="M8" s="25" t="str">
        <f t="shared" si="2"/>
        <v>--</v>
      </c>
      <c r="N8" s="25" t="str">
        <f t="shared" si="2"/>
        <v>--</v>
      </c>
      <c r="O8" s="26">
        <f t="shared" si="2"/>
        <v>7.2441526441930998E-2</v>
      </c>
      <c r="Q8">
        <v>28</v>
      </c>
      <c r="U8" s="27">
        <f>VLOOKUP($Y$6,FMap,5,FALSE)</f>
        <v>2</v>
      </c>
      <c r="V8" s="28">
        <f>VLOOKUP($Y$6,FMap,6,FALSE)</f>
        <v>24</v>
      </c>
      <c r="W8" s="29">
        <f>VLOOKUP($Y$6,FMap,7,FALSE)</f>
        <v>46</v>
      </c>
    </row>
    <row r="9" spans="1:25" x14ac:dyDescent="0.6">
      <c r="A9" s="30" t="s">
        <v>24</v>
      </c>
      <c r="B9" s="76">
        <v>30149.788121920115</v>
      </c>
      <c r="C9" s="76">
        <v>0</v>
      </c>
      <c r="D9" s="76">
        <v>0</v>
      </c>
      <c r="E9" s="65">
        <f t="shared" si="0"/>
        <v>30149.788121920115</v>
      </c>
      <c r="F9" s="61"/>
      <c r="G9" s="62">
        <v>199.8216929587532</v>
      </c>
      <c r="H9" s="62">
        <v>0</v>
      </c>
      <c r="I9" s="62">
        <v>0</v>
      </c>
      <c r="J9" s="62">
        <f t="shared" si="1"/>
        <v>199.8216929587532</v>
      </c>
      <c r="K9" s="61"/>
      <c r="L9" s="25">
        <f t="shared" si="2"/>
        <v>6.6276317482136717E-3</v>
      </c>
      <c r="M9" s="25" t="str">
        <f t="shared" si="2"/>
        <v>--</v>
      </c>
      <c r="N9" s="25" t="str">
        <f t="shared" si="2"/>
        <v>--</v>
      </c>
      <c r="O9" s="26">
        <f t="shared" si="2"/>
        <v>6.6276317482136717E-3</v>
      </c>
      <c r="Q9">
        <v>29</v>
      </c>
      <c r="U9">
        <f>$U$8</f>
        <v>2</v>
      </c>
      <c r="V9">
        <f>$V$8</f>
        <v>24</v>
      </c>
      <c r="W9">
        <f>$W$8</f>
        <v>46</v>
      </c>
    </row>
    <row r="10" spans="1:25" x14ac:dyDescent="0.6">
      <c r="A10" s="21" t="s">
        <v>25</v>
      </c>
      <c r="B10" s="65">
        <v>602995.7624384017</v>
      </c>
      <c r="C10" s="65">
        <v>0</v>
      </c>
      <c r="D10" s="65">
        <v>0</v>
      </c>
      <c r="E10" s="65">
        <f t="shared" si="0"/>
        <v>602995.7624384017</v>
      </c>
      <c r="F10" s="61"/>
      <c r="G10" s="62">
        <v>36865.505043348116</v>
      </c>
      <c r="H10" s="62">
        <v>0</v>
      </c>
      <c r="I10" s="62">
        <v>0</v>
      </c>
      <c r="J10" s="62">
        <f t="shared" si="1"/>
        <v>36865.505043348116</v>
      </c>
      <c r="K10" s="61"/>
      <c r="L10" s="25">
        <f t="shared" si="2"/>
        <v>6.1137253924092153E-2</v>
      </c>
      <c r="M10" s="25" t="str">
        <f t="shared" si="2"/>
        <v>--</v>
      </c>
      <c r="N10" s="25" t="str">
        <f t="shared" si="2"/>
        <v>--</v>
      </c>
      <c r="O10" s="26">
        <f t="shared" si="2"/>
        <v>6.1137253924092153E-2</v>
      </c>
      <c r="Q10">
        <v>30</v>
      </c>
      <c r="S10">
        <v>10</v>
      </c>
      <c r="U10">
        <f>$U$8</f>
        <v>2</v>
      </c>
      <c r="V10">
        <f>$V$8</f>
        <v>24</v>
      </c>
      <c r="W10">
        <f>$W$8</f>
        <v>46</v>
      </c>
    </row>
    <row r="11" spans="1:25" x14ac:dyDescent="0.6">
      <c r="A11" s="21" t="s">
        <v>26</v>
      </c>
      <c r="B11" s="65">
        <v>225524.70733320108</v>
      </c>
      <c r="C11" s="65">
        <v>0</v>
      </c>
      <c r="D11" s="65">
        <v>0</v>
      </c>
      <c r="E11" s="65">
        <f t="shared" si="0"/>
        <v>225524.70733320108</v>
      </c>
      <c r="F11" s="61"/>
      <c r="G11" s="62">
        <v>0</v>
      </c>
      <c r="H11" s="62">
        <v>0</v>
      </c>
      <c r="I11" s="62">
        <v>0</v>
      </c>
      <c r="J11" s="62">
        <f t="shared" si="1"/>
        <v>0</v>
      </c>
      <c r="K11" s="61"/>
      <c r="L11" s="25">
        <f t="shared" si="2"/>
        <v>0</v>
      </c>
      <c r="M11" s="25" t="str">
        <f t="shared" si="2"/>
        <v>--</v>
      </c>
      <c r="N11" s="25" t="str">
        <f t="shared" si="2"/>
        <v>--</v>
      </c>
      <c r="O11" s="26">
        <f t="shared" si="2"/>
        <v>0</v>
      </c>
      <c r="Q11">
        <v>31</v>
      </c>
      <c r="S11">
        <v>10</v>
      </c>
      <c r="U11">
        <f>$U$8</f>
        <v>2</v>
      </c>
      <c r="V11">
        <f>$V$8</f>
        <v>24</v>
      </c>
      <c r="W11">
        <f>$W$8</f>
        <v>46</v>
      </c>
    </row>
    <row r="12" spans="1:25" x14ac:dyDescent="0.6">
      <c r="A12" s="30" t="s">
        <v>92</v>
      </c>
      <c r="B12" s="65">
        <v>350528.18496105447</v>
      </c>
      <c r="C12" s="65">
        <v>0</v>
      </c>
      <c r="D12" s="65">
        <v>0</v>
      </c>
      <c r="E12" s="65">
        <f t="shared" si="0"/>
        <v>350528.18496105447</v>
      </c>
      <c r="F12" s="61"/>
      <c r="G12" s="62">
        <v>26973.016339364105</v>
      </c>
      <c r="H12" s="62">
        <v>0</v>
      </c>
      <c r="I12" s="62">
        <v>0</v>
      </c>
      <c r="J12" s="62">
        <f t="shared" si="1"/>
        <v>26973.016339364105</v>
      </c>
      <c r="K12" s="61"/>
      <c r="L12" s="25">
        <f t="shared" si="2"/>
        <v>7.6949636282060876E-2</v>
      </c>
      <c r="M12" s="25" t="str">
        <f t="shared" si="2"/>
        <v>--</v>
      </c>
      <c r="N12" s="25" t="str">
        <f t="shared" si="2"/>
        <v>--</v>
      </c>
      <c r="O12" s="26">
        <f t="shared" si="2"/>
        <v>7.6949636282060876E-2</v>
      </c>
      <c r="Q12">
        <f>Q11+1</f>
        <v>32</v>
      </c>
      <c r="R12">
        <v>33</v>
      </c>
      <c r="S12">
        <v>10</v>
      </c>
      <c r="U12">
        <f>$U$8</f>
        <v>2</v>
      </c>
      <c r="V12">
        <f>$V$8</f>
        <v>24</v>
      </c>
      <c r="W12">
        <f>$W$8</f>
        <v>46</v>
      </c>
    </row>
    <row r="13" spans="1:25" x14ac:dyDescent="0.6">
      <c r="A13" s="30" t="s">
        <v>93</v>
      </c>
      <c r="B13" s="65">
        <v>26942.870144146182</v>
      </c>
      <c r="C13" s="65">
        <v>0</v>
      </c>
      <c r="D13" s="65">
        <v>0</v>
      </c>
      <c r="E13" s="65">
        <f t="shared" si="0"/>
        <v>26942.870144146182</v>
      </c>
      <c r="F13" s="61"/>
      <c r="G13" s="62">
        <v>7634.4391325008019</v>
      </c>
      <c r="H13" s="62">
        <v>0</v>
      </c>
      <c r="I13" s="62">
        <v>0</v>
      </c>
      <c r="J13" s="62">
        <f t="shared" si="1"/>
        <v>7634.4391325008019</v>
      </c>
      <c r="K13" s="61"/>
      <c r="L13" s="25">
        <f t="shared" si="2"/>
        <v>0.28335656489661404</v>
      </c>
      <c r="M13" s="25" t="str">
        <f t="shared" si="2"/>
        <v>--</v>
      </c>
      <c r="N13" s="25" t="str">
        <f t="shared" si="2"/>
        <v>--</v>
      </c>
      <c r="O13" s="26">
        <f t="shared" si="2"/>
        <v>0.28335656489661404</v>
      </c>
      <c r="Q13">
        <v>35</v>
      </c>
      <c r="S13">
        <v>10</v>
      </c>
      <c r="U13">
        <f>$U$8</f>
        <v>2</v>
      </c>
      <c r="V13">
        <f>$V$8</f>
        <v>24</v>
      </c>
      <c r="W13">
        <f>$W$8</f>
        <v>46</v>
      </c>
    </row>
    <row r="14" spans="1:25" x14ac:dyDescent="0.6">
      <c r="A14" s="21" t="s">
        <v>17</v>
      </c>
      <c r="B14" s="65">
        <f>B10</f>
        <v>602995.7624384017</v>
      </c>
      <c r="C14" s="65">
        <f>C10</f>
        <v>0</v>
      </c>
      <c r="D14" s="65">
        <f>D10</f>
        <v>0</v>
      </c>
      <c r="E14" s="65">
        <f>E10</f>
        <v>602995.7624384017</v>
      </c>
      <c r="F14" s="61"/>
      <c r="G14" s="62">
        <f>SUM(G8:G13)</f>
        <v>73856.878881624478</v>
      </c>
      <c r="H14" s="62">
        <f>SUM(H8:H13)</f>
        <v>0</v>
      </c>
      <c r="I14" s="62">
        <f>SUM(I8:I13)</f>
        <v>0</v>
      </c>
      <c r="J14" s="62">
        <f>SUM(J8:J13)</f>
        <v>73856.878881624478</v>
      </c>
      <c r="K14" s="61"/>
      <c r="L14" s="25">
        <f t="shared" si="2"/>
        <v>0.12248324695178806</v>
      </c>
      <c r="M14" s="25" t="str">
        <f t="shared" si="2"/>
        <v>--</v>
      </c>
      <c r="N14" s="25" t="str">
        <f t="shared" si="2"/>
        <v>--</v>
      </c>
      <c r="O14" s="26">
        <f t="shared" si="2"/>
        <v>0.12248324695178806</v>
      </c>
    </row>
    <row r="15" spans="1:25" ht="5.15" customHeight="1" x14ac:dyDescent="0.6">
      <c r="A15" s="21"/>
      <c r="B15" s="65"/>
      <c r="C15" s="65"/>
      <c r="D15" s="65"/>
      <c r="E15" s="65"/>
      <c r="F15" s="61"/>
      <c r="G15" s="62"/>
      <c r="H15" s="62"/>
      <c r="I15" s="62"/>
      <c r="J15" s="62"/>
      <c r="K15" s="61"/>
      <c r="L15" s="60"/>
      <c r="M15" s="60"/>
      <c r="N15" s="60"/>
      <c r="O15" s="63"/>
    </row>
    <row r="16" spans="1:25" x14ac:dyDescent="0.6">
      <c r="A16" s="31" t="s">
        <v>28</v>
      </c>
      <c r="B16" s="65"/>
      <c r="C16" s="65"/>
      <c r="D16" s="65"/>
      <c r="E16" s="65"/>
      <c r="F16" s="61"/>
      <c r="G16" s="62"/>
      <c r="H16" s="62"/>
      <c r="I16" s="62"/>
      <c r="J16" s="62"/>
      <c r="K16" s="61"/>
      <c r="L16" s="60"/>
      <c r="M16" s="60"/>
      <c r="N16" s="60"/>
      <c r="O16" s="63"/>
    </row>
    <row r="17" spans="1:23" x14ac:dyDescent="0.6">
      <c r="A17" s="30" t="s">
        <v>29</v>
      </c>
      <c r="B17" s="65">
        <f>B14</f>
        <v>602995.7624384017</v>
      </c>
      <c r="C17" s="65">
        <f>C14</f>
        <v>0</v>
      </c>
      <c r="D17" s="65">
        <f>D14</f>
        <v>0</v>
      </c>
      <c r="E17" s="65">
        <f>SUM(B17:D17)</f>
        <v>602995.7624384017</v>
      </c>
      <c r="F17" s="61"/>
      <c r="G17" s="62">
        <v>65821.700806682449</v>
      </c>
      <c r="H17" s="62">
        <v>0</v>
      </c>
      <c r="I17" s="62">
        <v>0</v>
      </c>
      <c r="J17" s="62">
        <f>SUM(G17:I17)</f>
        <v>65821.700806682449</v>
      </c>
      <c r="K17" s="61"/>
      <c r="L17" s="25">
        <f t="shared" ref="L17:O19" si="3">IF(B17&lt;&gt;0,G17/B17,"--")</f>
        <v>0.1091578165334228</v>
      </c>
      <c r="M17" s="25" t="str">
        <f t="shared" si="3"/>
        <v>--</v>
      </c>
      <c r="N17" s="25" t="str">
        <f t="shared" si="3"/>
        <v>--</v>
      </c>
      <c r="O17" s="26">
        <f t="shared" si="3"/>
        <v>0.1091578165334228</v>
      </c>
      <c r="Q17">
        <v>38</v>
      </c>
      <c r="U17">
        <f>$U$8</f>
        <v>2</v>
      </c>
      <c r="V17">
        <f>$V$8</f>
        <v>24</v>
      </c>
      <c r="W17">
        <f>$W$8</f>
        <v>46</v>
      </c>
    </row>
    <row r="18" spans="1:23" x14ac:dyDescent="0.6">
      <c r="A18" s="30" t="s">
        <v>30</v>
      </c>
      <c r="B18" s="76">
        <v>0</v>
      </c>
      <c r="C18" s="76">
        <v>0</v>
      </c>
      <c r="D18" s="76">
        <v>0</v>
      </c>
      <c r="E18" s="65">
        <f>SUM(B18:D18)</f>
        <v>0</v>
      </c>
      <c r="F18" s="61"/>
      <c r="G18" s="62">
        <v>0</v>
      </c>
      <c r="H18" s="62">
        <v>0</v>
      </c>
      <c r="I18" s="62">
        <v>0</v>
      </c>
      <c r="J18" s="62">
        <f>SUM(G18:I18)</f>
        <v>0</v>
      </c>
      <c r="K18" s="61"/>
      <c r="L18" s="25" t="str">
        <f t="shared" si="3"/>
        <v>--</v>
      </c>
      <c r="M18" s="25" t="str">
        <f t="shared" si="3"/>
        <v>--</v>
      </c>
      <c r="N18" s="25" t="str">
        <f t="shared" si="3"/>
        <v>--</v>
      </c>
      <c r="O18" s="26" t="str">
        <f t="shared" si="3"/>
        <v>--</v>
      </c>
      <c r="Q18">
        <v>39</v>
      </c>
      <c r="U18">
        <f>$U$8</f>
        <v>2</v>
      </c>
      <c r="V18">
        <f>$V$8</f>
        <v>24</v>
      </c>
      <c r="W18">
        <f>$W$8</f>
        <v>46</v>
      </c>
    </row>
    <row r="19" spans="1:23" x14ac:dyDescent="0.6">
      <c r="A19" s="21" t="s">
        <v>17</v>
      </c>
      <c r="B19" s="65">
        <f>B17</f>
        <v>602995.7624384017</v>
      </c>
      <c r="C19" s="65">
        <f>C17</f>
        <v>0</v>
      </c>
      <c r="D19" s="65">
        <f>D17</f>
        <v>0</v>
      </c>
      <c r="E19" s="65">
        <f>E17</f>
        <v>602995.7624384017</v>
      </c>
      <c r="F19" s="61"/>
      <c r="G19" s="62">
        <f>SUM(G17:G18)</f>
        <v>65821.700806682449</v>
      </c>
      <c r="H19" s="62">
        <f>SUM(H17:H18)</f>
        <v>0</v>
      </c>
      <c r="I19" s="62">
        <f>SUM(I17:I18)</f>
        <v>0</v>
      </c>
      <c r="J19" s="62">
        <f>SUM(J17:J18)</f>
        <v>65821.700806682449</v>
      </c>
      <c r="K19" s="61"/>
      <c r="L19" s="25">
        <f t="shared" si="3"/>
        <v>0.1091578165334228</v>
      </c>
      <c r="M19" s="25" t="str">
        <f t="shared" si="3"/>
        <v>--</v>
      </c>
      <c r="N19" s="25" t="str">
        <f t="shared" si="3"/>
        <v>--</v>
      </c>
      <c r="O19" s="26">
        <f t="shared" si="3"/>
        <v>0.1091578165334228</v>
      </c>
    </row>
    <row r="20" spans="1:23" ht="5.15" customHeight="1" x14ac:dyDescent="0.6">
      <c r="A20" s="21"/>
      <c r="B20" s="65"/>
      <c r="C20" s="65"/>
      <c r="D20" s="65"/>
      <c r="E20" s="65"/>
      <c r="F20" s="61"/>
      <c r="G20" s="62"/>
      <c r="H20" s="62"/>
      <c r="I20" s="62"/>
      <c r="J20" s="62"/>
      <c r="K20" s="61"/>
      <c r="L20" s="60"/>
      <c r="M20" s="60"/>
      <c r="N20" s="60"/>
      <c r="O20" s="63"/>
    </row>
    <row r="21" spans="1:23" x14ac:dyDescent="0.6">
      <c r="A21" s="21" t="s">
        <v>31</v>
      </c>
      <c r="B21" s="65">
        <f>B19</f>
        <v>602995.7624384017</v>
      </c>
      <c r="C21" s="65">
        <f>C19</f>
        <v>0</v>
      </c>
      <c r="D21" s="65">
        <f>D19</f>
        <v>0</v>
      </c>
      <c r="E21" s="65">
        <f>E19</f>
        <v>602995.7624384017</v>
      </c>
      <c r="F21" s="61"/>
      <c r="G21" s="62">
        <f>SUM(G14,G19)</f>
        <v>139678.57968830693</v>
      </c>
      <c r="H21" s="62">
        <f>SUM(H14,H19)</f>
        <v>0</v>
      </c>
      <c r="I21" s="62">
        <f>SUM(I14,I19)</f>
        <v>0</v>
      </c>
      <c r="J21" s="62">
        <f>SUM(J14,J19)</f>
        <v>139678.57968830693</v>
      </c>
      <c r="K21" s="61"/>
      <c r="L21" s="25">
        <f>IF(B21&lt;&gt;0,G21/B21,"--")</f>
        <v>0.23164106348521085</v>
      </c>
      <c r="M21" s="25" t="str">
        <f>IF(C21&lt;&gt;0,H21/C21,"--")</f>
        <v>--</v>
      </c>
      <c r="N21" s="25" t="str">
        <f>IF(D21&lt;&gt;0,I21/D21,"--")</f>
        <v>--</v>
      </c>
      <c r="O21" s="26">
        <f>IF(E21&lt;&gt;0,J21/E21,"--")</f>
        <v>0.23164106348521085</v>
      </c>
    </row>
    <row r="22" spans="1:23" ht="5.15" customHeight="1" x14ac:dyDescent="0.6">
      <c r="A22" s="14"/>
      <c r="B22" s="65"/>
      <c r="C22" s="65"/>
      <c r="D22" s="65"/>
      <c r="E22" s="65"/>
      <c r="F22" s="61"/>
      <c r="G22" s="62"/>
      <c r="H22" s="62"/>
      <c r="I22" s="62"/>
      <c r="J22" s="62"/>
      <c r="K22" s="61"/>
      <c r="L22" s="60"/>
      <c r="M22" s="60"/>
      <c r="N22" s="60"/>
      <c r="O22" s="63"/>
    </row>
    <row r="23" spans="1:23" x14ac:dyDescent="0.6">
      <c r="A23" s="95" t="s">
        <v>32</v>
      </c>
      <c r="B23" s="65"/>
      <c r="C23" s="65"/>
      <c r="D23" s="65"/>
      <c r="E23" s="65"/>
      <c r="F23" s="61"/>
      <c r="G23" s="62"/>
      <c r="H23" s="62"/>
      <c r="I23" s="62"/>
      <c r="J23" s="62"/>
      <c r="K23" s="61"/>
      <c r="L23" s="60"/>
      <c r="M23" s="60"/>
      <c r="N23" s="60"/>
      <c r="O23" s="63"/>
    </row>
    <row r="24" spans="1:23" x14ac:dyDescent="0.6">
      <c r="A24" s="19" t="s">
        <v>94</v>
      </c>
      <c r="B24" s="76"/>
      <c r="C24" s="76"/>
      <c r="D24" s="76"/>
      <c r="E24" s="76"/>
      <c r="F24" s="61"/>
      <c r="G24" s="62"/>
      <c r="H24" s="62"/>
      <c r="I24" s="62"/>
      <c r="J24" s="62"/>
      <c r="K24" s="61"/>
      <c r="L24" s="61"/>
      <c r="M24" s="61"/>
      <c r="N24" s="61"/>
      <c r="O24" s="64"/>
    </row>
    <row r="25" spans="1:23" x14ac:dyDescent="0.6">
      <c r="A25" s="21" t="s">
        <v>13</v>
      </c>
      <c r="B25" s="76">
        <v>26495.53330994866</v>
      </c>
      <c r="C25" s="76">
        <v>496.11557420244628</v>
      </c>
      <c r="D25" s="76">
        <v>0</v>
      </c>
      <c r="E25" s="65">
        <f>SUM(B25:D25)</f>
        <v>26991.648884151105</v>
      </c>
      <c r="F25" s="61"/>
      <c r="G25" s="62">
        <v>1728.4478554832431</v>
      </c>
      <c r="H25" s="62">
        <v>57.771244222862443</v>
      </c>
      <c r="I25" s="62">
        <v>0</v>
      </c>
      <c r="J25" s="62">
        <f>SUM(G25:I25)</f>
        <v>1786.2190997061055</v>
      </c>
      <c r="K25" s="61"/>
      <c r="L25" s="25">
        <f t="shared" ref="L25:O28" si="4">IF(B25&lt;&gt;0,G25/B25,"--")</f>
        <v>6.5235443093883225E-2</v>
      </c>
      <c r="M25" s="25">
        <f t="shared" si="4"/>
        <v>0.11644714906548802</v>
      </c>
      <c r="N25" s="25" t="str">
        <f t="shared" si="4"/>
        <v>--</v>
      </c>
      <c r="O25" s="26">
        <f t="shared" si="4"/>
        <v>6.6176731453962176E-2</v>
      </c>
      <c r="Q25">
        <v>1</v>
      </c>
      <c r="U25">
        <f>$U$8</f>
        <v>2</v>
      </c>
      <c r="V25">
        <f>$V$8</f>
        <v>24</v>
      </c>
      <c r="W25">
        <f>$W$8</f>
        <v>46</v>
      </c>
    </row>
    <row r="26" spans="1:23" x14ac:dyDescent="0.6">
      <c r="A26" s="30" t="s">
        <v>95</v>
      </c>
      <c r="B26" s="76">
        <v>26495.533309948663</v>
      </c>
      <c r="C26" s="76">
        <v>496.11557420244628</v>
      </c>
      <c r="D26" s="76">
        <v>0</v>
      </c>
      <c r="E26" s="65">
        <f>SUM(B26:D26)</f>
        <v>26991.648884151109</v>
      </c>
      <c r="F26" s="61"/>
      <c r="G26" s="62">
        <v>2678.8010970933701</v>
      </c>
      <c r="H26" s="62">
        <v>174.99400809996729</v>
      </c>
      <c r="I26" s="62">
        <v>0</v>
      </c>
      <c r="J26" s="62">
        <f>SUM(G26:I26)</f>
        <v>2853.7951051933373</v>
      </c>
      <c r="K26" s="61"/>
      <c r="L26" s="25">
        <f t="shared" si="4"/>
        <v>0.10110387534971872</v>
      </c>
      <c r="M26" s="25">
        <f t="shared" si="4"/>
        <v>0.35272831009445138</v>
      </c>
      <c r="N26" s="25" t="str">
        <f t="shared" si="4"/>
        <v>--</v>
      </c>
      <c r="O26" s="26">
        <f t="shared" si="4"/>
        <v>0.10572881699231876</v>
      </c>
      <c r="Q26">
        <v>2</v>
      </c>
      <c r="U26">
        <f>$U$8</f>
        <v>2</v>
      </c>
      <c r="V26">
        <f>$V$8</f>
        <v>24</v>
      </c>
      <c r="W26">
        <f>$W$8</f>
        <v>46</v>
      </c>
    </row>
    <row r="27" spans="1:23" x14ac:dyDescent="0.6">
      <c r="A27" s="21" t="s">
        <v>14</v>
      </c>
      <c r="B27" s="76">
        <v>0</v>
      </c>
      <c r="C27" s="76">
        <v>0</v>
      </c>
      <c r="D27" s="76">
        <v>0</v>
      </c>
      <c r="E27" s="65">
        <f>SUM(B27:D27)</f>
        <v>0</v>
      </c>
      <c r="F27" s="61"/>
      <c r="G27" s="62">
        <v>0</v>
      </c>
      <c r="H27" s="62">
        <v>0</v>
      </c>
      <c r="I27" s="62">
        <v>0</v>
      </c>
      <c r="J27" s="62">
        <f>SUM(G27:I27)</f>
        <v>0</v>
      </c>
      <c r="K27" s="61"/>
      <c r="L27" s="25" t="str">
        <f t="shared" si="4"/>
        <v>--</v>
      </c>
      <c r="M27" s="25" t="str">
        <f t="shared" si="4"/>
        <v>--</v>
      </c>
      <c r="N27" s="25" t="str">
        <f t="shared" si="4"/>
        <v>--</v>
      </c>
      <c r="O27" s="26" t="str">
        <f t="shared" si="4"/>
        <v>--</v>
      </c>
      <c r="Q27">
        <v>5</v>
      </c>
      <c r="U27">
        <f>$U$8</f>
        <v>2</v>
      </c>
      <c r="V27">
        <f>$V$8</f>
        <v>24</v>
      </c>
      <c r="W27">
        <f>$W$8</f>
        <v>46</v>
      </c>
    </row>
    <row r="28" spans="1:23" x14ac:dyDescent="0.6">
      <c r="A28" s="21" t="s">
        <v>15</v>
      </c>
      <c r="B28" s="76">
        <f>B25</f>
        <v>26495.53330994866</v>
      </c>
      <c r="C28" s="76">
        <f>C25</f>
        <v>496.11557420244628</v>
      </c>
      <c r="D28" s="76">
        <f>D25</f>
        <v>0</v>
      </c>
      <c r="E28" s="76">
        <f>E25</f>
        <v>26991.648884151105</v>
      </c>
      <c r="F28" s="61"/>
      <c r="G28" s="62">
        <f>SUM(G25:G27)</f>
        <v>4407.2489525766132</v>
      </c>
      <c r="H28" s="62">
        <f>SUM(H25:H27)</f>
        <v>232.76525232282972</v>
      </c>
      <c r="I28" s="62">
        <f>SUM(I25:I27)</f>
        <v>0</v>
      </c>
      <c r="J28" s="62">
        <f>SUM(J25:J27)</f>
        <v>4640.014204899443</v>
      </c>
      <c r="K28" s="61"/>
      <c r="L28" s="25">
        <f t="shared" si="4"/>
        <v>0.16633931844360195</v>
      </c>
      <c r="M28" s="25">
        <f t="shared" si="4"/>
        <v>0.46917545915993941</v>
      </c>
      <c r="N28" s="25" t="str">
        <f t="shared" si="4"/>
        <v>--</v>
      </c>
      <c r="O28" s="26">
        <f t="shared" si="4"/>
        <v>0.17190554844628095</v>
      </c>
    </row>
    <row r="29" spans="1:23" ht="5.15" customHeight="1" x14ac:dyDescent="0.6">
      <c r="A29" s="14"/>
      <c r="B29" s="76"/>
      <c r="C29" s="76"/>
      <c r="D29" s="76"/>
      <c r="E29" s="76"/>
      <c r="F29" s="61"/>
      <c r="G29" s="62"/>
      <c r="H29" s="62"/>
      <c r="I29" s="62"/>
      <c r="J29" s="62"/>
      <c r="K29" s="61"/>
      <c r="L29" s="68"/>
      <c r="M29" s="68"/>
      <c r="N29" s="68"/>
      <c r="O29" s="69"/>
    </row>
    <row r="30" spans="1:23" x14ac:dyDescent="0.6">
      <c r="A30" s="31" t="s">
        <v>96</v>
      </c>
      <c r="B30" s="76"/>
      <c r="C30" s="76"/>
      <c r="D30" s="76"/>
      <c r="E30" s="76"/>
      <c r="F30" s="61"/>
      <c r="G30" s="62"/>
      <c r="H30" s="62"/>
      <c r="I30" s="62"/>
      <c r="J30" s="62"/>
      <c r="K30" s="61"/>
      <c r="L30" s="68"/>
      <c r="M30" s="68"/>
      <c r="N30" s="68"/>
      <c r="O30" s="69"/>
    </row>
    <row r="31" spans="1:23" x14ac:dyDescent="0.6">
      <c r="A31" s="21" t="s">
        <v>13</v>
      </c>
      <c r="B31" s="76">
        <v>0</v>
      </c>
      <c r="C31" s="76">
        <v>4401.6190224077109</v>
      </c>
      <c r="D31" s="76">
        <v>110.06094105954996</v>
      </c>
      <c r="E31" s="65">
        <f>SUM(B31:D31)</f>
        <v>4511.6799634672607</v>
      </c>
      <c r="F31" s="61"/>
      <c r="G31" s="62">
        <v>0</v>
      </c>
      <c r="H31" s="62">
        <v>304.30762870077814</v>
      </c>
      <c r="I31" s="62">
        <v>10.632282798197577</v>
      </c>
      <c r="J31" s="62">
        <f>SUM(G31:I31)</f>
        <v>314.93991149897573</v>
      </c>
      <c r="K31" s="61"/>
      <c r="L31" s="25" t="str">
        <f t="shared" ref="L31:O34" si="5">IF(B31&lt;&gt;0,G31/B31,"--")</f>
        <v>--</v>
      </c>
      <c r="M31" s="25">
        <f t="shared" si="5"/>
        <v>6.9135385673228966E-2</v>
      </c>
      <c r="N31" s="25">
        <f t="shared" si="5"/>
        <v>9.6603597023987256E-2</v>
      </c>
      <c r="O31" s="26">
        <f t="shared" si="5"/>
        <v>6.980546360760527E-2</v>
      </c>
      <c r="Q31">
        <v>0</v>
      </c>
      <c r="U31">
        <f>$U$8</f>
        <v>2</v>
      </c>
      <c r="V31">
        <f>$V$8</f>
        <v>24</v>
      </c>
      <c r="W31">
        <f>$W$8</f>
        <v>46</v>
      </c>
    </row>
    <row r="32" spans="1:23" x14ac:dyDescent="0.6">
      <c r="A32" s="30" t="s">
        <v>97</v>
      </c>
      <c r="B32" s="76">
        <v>0</v>
      </c>
      <c r="C32" s="76">
        <v>4401.6190224077118</v>
      </c>
      <c r="D32" s="76">
        <v>110.06094105954998</v>
      </c>
      <c r="E32" s="65">
        <f>SUM(B32:D32)</f>
        <v>4511.6799634672616</v>
      </c>
      <c r="F32" s="61"/>
      <c r="G32" s="62">
        <v>0</v>
      </c>
      <c r="H32" s="62">
        <v>1247.2276461730414</v>
      </c>
      <c r="I32" s="62">
        <v>31.186490187922779</v>
      </c>
      <c r="J32" s="62">
        <f>SUM(G32:I32)</f>
        <v>1278.4141363609642</v>
      </c>
      <c r="K32" s="61"/>
      <c r="L32" s="25" t="str">
        <f t="shared" si="5"/>
        <v>--</v>
      </c>
      <c r="M32" s="25">
        <f t="shared" si="5"/>
        <v>0.28335656489661398</v>
      </c>
      <c r="N32" s="25">
        <f t="shared" si="5"/>
        <v>0.28335656489661398</v>
      </c>
      <c r="O32" s="26">
        <f t="shared" si="5"/>
        <v>0.28335656489661398</v>
      </c>
      <c r="Q32">
        <v>3</v>
      </c>
      <c r="U32">
        <f>$U$8</f>
        <v>2</v>
      </c>
      <c r="V32">
        <f>$V$8</f>
        <v>24</v>
      </c>
      <c r="W32">
        <f>$W$8</f>
        <v>46</v>
      </c>
    </row>
    <row r="33" spans="1:23" x14ac:dyDescent="0.6">
      <c r="A33" s="30" t="s">
        <v>16</v>
      </c>
      <c r="B33" s="76">
        <v>0</v>
      </c>
      <c r="C33" s="76">
        <v>0</v>
      </c>
      <c r="D33" s="76">
        <v>0</v>
      </c>
      <c r="E33" s="65">
        <f>SUM(B33:D33)</f>
        <v>0</v>
      </c>
      <c r="F33" s="61"/>
      <c r="G33" s="62">
        <v>0</v>
      </c>
      <c r="H33" s="62">
        <v>0</v>
      </c>
      <c r="I33" s="62">
        <v>0</v>
      </c>
      <c r="J33" s="62">
        <f>SUM(G33:I33)</f>
        <v>0</v>
      </c>
      <c r="K33" s="61"/>
      <c r="L33" s="25" t="str">
        <f t="shared" si="5"/>
        <v>--</v>
      </c>
      <c r="M33" s="25" t="str">
        <f t="shared" si="5"/>
        <v>--</v>
      </c>
      <c r="N33" s="25" t="str">
        <f t="shared" si="5"/>
        <v>--</v>
      </c>
      <c r="O33" s="26" t="str">
        <f t="shared" si="5"/>
        <v>--</v>
      </c>
      <c r="Q33">
        <v>6</v>
      </c>
      <c r="U33">
        <f>$U$8</f>
        <v>2</v>
      </c>
      <c r="V33">
        <f>$V$8</f>
        <v>24</v>
      </c>
      <c r="W33">
        <f>$W$8</f>
        <v>46</v>
      </c>
    </row>
    <row r="34" spans="1:23" x14ac:dyDescent="0.6">
      <c r="A34" s="21" t="s">
        <v>15</v>
      </c>
      <c r="B34" s="76">
        <f>B31</f>
        <v>0</v>
      </c>
      <c r="C34" s="76">
        <f>C31</f>
        <v>4401.6190224077109</v>
      </c>
      <c r="D34" s="76">
        <f>D31</f>
        <v>110.06094105954996</v>
      </c>
      <c r="E34" s="76">
        <f>E31</f>
        <v>4511.6799634672607</v>
      </c>
      <c r="F34" s="61"/>
      <c r="G34" s="62">
        <f>SUM(G31:G33)</f>
        <v>0</v>
      </c>
      <c r="H34" s="62">
        <f>SUM(H31:H33)</f>
        <v>1551.5352748738196</v>
      </c>
      <c r="I34" s="62">
        <f>SUM(I31:I33)</f>
        <v>41.818772986120358</v>
      </c>
      <c r="J34" s="62">
        <f>SUM(J31:J33)</f>
        <v>1593.35404785994</v>
      </c>
      <c r="K34" s="61"/>
      <c r="L34" s="25" t="str">
        <f t="shared" si="5"/>
        <v>--</v>
      </c>
      <c r="M34" s="25">
        <f t="shared" si="5"/>
        <v>0.352491950569843</v>
      </c>
      <c r="N34" s="25">
        <f t="shared" si="5"/>
        <v>0.37996016192060128</v>
      </c>
      <c r="O34" s="26">
        <f t="shared" si="5"/>
        <v>0.35316202850421935</v>
      </c>
    </row>
    <row r="35" spans="1:23" ht="5.15" customHeight="1" x14ac:dyDescent="0.6">
      <c r="A35" s="14"/>
      <c r="B35" s="76"/>
      <c r="C35" s="76"/>
      <c r="D35" s="76"/>
      <c r="E35" s="76"/>
      <c r="F35" s="61"/>
      <c r="G35" s="62"/>
      <c r="H35" s="62"/>
      <c r="I35" s="62"/>
      <c r="J35" s="62"/>
      <c r="K35" s="61"/>
      <c r="L35" s="68"/>
      <c r="M35" s="68"/>
      <c r="N35" s="68"/>
      <c r="O35" s="69"/>
    </row>
    <row r="36" spans="1:23" x14ac:dyDescent="0.6">
      <c r="A36" s="31" t="s">
        <v>28</v>
      </c>
      <c r="B36" s="76"/>
      <c r="C36" s="76"/>
      <c r="D36" s="76"/>
      <c r="E36" s="76"/>
      <c r="F36" s="61"/>
      <c r="G36" s="62"/>
      <c r="H36" s="62"/>
      <c r="I36" s="62"/>
      <c r="J36" s="62"/>
      <c r="K36" s="61"/>
      <c r="L36" s="66"/>
      <c r="M36" s="66"/>
      <c r="N36" s="66"/>
      <c r="O36" s="67"/>
    </row>
    <row r="37" spans="1:23" ht="12.75" customHeight="1" x14ac:dyDescent="0.6">
      <c r="A37" s="30" t="s">
        <v>29</v>
      </c>
      <c r="B37" s="76">
        <f>B28+B34</f>
        <v>26495.53330994866</v>
      </c>
      <c r="C37" s="76">
        <f>C28+C34</f>
        <v>4897.7345966101575</v>
      </c>
      <c r="D37" s="76">
        <f>D28+D34</f>
        <v>110.06094105954996</v>
      </c>
      <c r="E37" s="65">
        <f>SUM(B37:D37)</f>
        <v>31503.328847618366</v>
      </c>
      <c r="F37" s="61"/>
      <c r="G37" s="62">
        <v>5060.2735976267695</v>
      </c>
      <c r="H37" s="62">
        <v>1813.7313447811837</v>
      </c>
      <c r="I37" s="62">
        <v>335.08435364704906</v>
      </c>
      <c r="J37" s="62">
        <f>SUM(G37:I37)</f>
        <v>7209.0892960550027</v>
      </c>
      <c r="K37" s="61"/>
      <c r="L37" s="25">
        <f t="shared" ref="L37:O39" si="6">IF(B37&lt;&gt;0,G37/B37,"--")</f>
        <v>0.19098591216983413</v>
      </c>
      <c r="M37" s="25">
        <f t="shared" si="6"/>
        <v>0.37032046326816315</v>
      </c>
      <c r="N37" s="25">
        <f t="shared" si="6"/>
        <v>3.0445346952444021</v>
      </c>
      <c r="O37" s="26">
        <f t="shared" si="6"/>
        <v>0.22883579481156976</v>
      </c>
      <c r="Q37">
        <v>7</v>
      </c>
      <c r="U37">
        <f>$U$8</f>
        <v>2</v>
      </c>
      <c r="V37">
        <f>$V$8</f>
        <v>24</v>
      </c>
      <c r="W37">
        <f>$W$8</f>
        <v>46</v>
      </c>
    </row>
    <row r="38" spans="1:23" ht="12.75" customHeight="1" x14ac:dyDescent="0.6">
      <c r="A38" s="30" t="s">
        <v>30</v>
      </c>
      <c r="B38" s="76">
        <v>0</v>
      </c>
      <c r="C38" s="76">
        <v>0</v>
      </c>
      <c r="D38" s="76">
        <v>0</v>
      </c>
      <c r="E38" s="65">
        <f>SUM(B38:D38)</f>
        <v>0</v>
      </c>
      <c r="F38" s="61"/>
      <c r="G38" s="62">
        <v>0</v>
      </c>
      <c r="H38" s="62">
        <v>0</v>
      </c>
      <c r="I38" s="62">
        <v>0</v>
      </c>
      <c r="J38" s="62">
        <f>SUM(G38:I38)</f>
        <v>0</v>
      </c>
      <c r="K38" s="61"/>
      <c r="L38" s="25" t="str">
        <f t="shared" si="6"/>
        <v>--</v>
      </c>
      <c r="M38" s="25" t="str">
        <f t="shared" si="6"/>
        <v>--</v>
      </c>
      <c r="N38" s="25" t="str">
        <f t="shared" si="6"/>
        <v>--</v>
      </c>
      <c r="O38" s="26" t="str">
        <f t="shared" si="6"/>
        <v>--</v>
      </c>
      <c r="Q38">
        <v>8</v>
      </c>
      <c r="U38">
        <f>$U$8</f>
        <v>2</v>
      </c>
      <c r="V38">
        <f>$V$8</f>
        <v>24</v>
      </c>
      <c r="W38">
        <f>$W$8</f>
        <v>46</v>
      </c>
    </row>
    <row r="39" spans="1:23" x14ac:dyDescent="0.6">
      <c r="A39" s="21" t="s">
        <v>17</v>
      </c>
      <c r="B39" s="76">
        <f>B37</f>
        <v>26495.53330994866</v>
      </c>
      <c r="C39" s="76">
        <f>C37</f>
        <v>4897.7345966101575</v>
      </c>
      <c r="D39" s="76">
        <f>D37</f>
        <v>110.06094105954996</v>
      </c>
      <c r="E39" s="76">
        <f>E37</f>
        <v>31503.328847618366</v>
      </c>
      <c r="F39" s="61"/>
      <c r="G39" s="62">
        <f>SUM(G37:G38)</f>
        <v>5060.2735976267695</v>
      </c>
      <c r="H39" s="62">
        <f>SUM(H37:H38)</f>
        <v>1813.7313447811837</v>
      </c>
      <c r="I39" s="62">
        <f>SUM(I37:I38)</f>
        <v>335.08435364704906</v>
      </c>
      <c r="J39" s="62">
        <f>SUM(J37:J38)</f>
        <v>7209.0892960550027</v>
      </c>
      <c r="K39" s="61"/>
      <c r="L39" s="25">
        <f t="shared" si="6"/>
        <v>0.19098591216983413</v>
      </c>
      <c r="M39" s="25">
        <f t="shared" si="6"/>
        <v>0.37032046326816315</v>
      </c>
      <c r="N39" s="25">
        <f t="shared" si="6"/>
        <v>3.0445346952444021</v>
      </c>
      <c r="O39" s="26">
        <f t="shared" si="6"/>
        <v>0.22883579481156976</v>
      </c>
    </row>
    <row r="40" spans="1:23" ht="5.15" customHeight="1" x14ac:dyDescent="0.6">
      <c r="A40" s="21"/>
      <c r="B40" s="76"/>
      <c r="C40" s="76"/>
      <c r="D40" s="76"/>
      <c r="E40" s="65"/>
      <c r="F40" s="61"/>
      <c r="G40" s="62"/>
      <c r="H40" s="62"/>
      <c r="I40" s="62"/>
      <c r="J40" s="62"/>
      <c r="K40" s="61"/>
      <c r="L40" s="66"/>
      <c r="M40" s="66"/>
      <c r="N40" s="66"/>
      <c r="O40" s="67"/>
    </row>
    <row r="41" spans="1:23" x14ac:dyDescent="0.6">
      <c r="A41" s="96" t="s">
        <v>33</v>
      </c>
      <c r="B41" s="83">
        <f>B39</f>
        <v>26495.53330994866</v>
      </c>
      <c r="C41" s="83">
        <f>C39</f>
        <v>4897.7345966101575</v>
      </c>
      <c r="D41" s="83">
        <f>D39</f>
        <v>110.06094105954996</v>
      </c>
      <c r="E41" s="70">
        <f>SUM(B41:D41)</f>
        <v>31503.328847618366</v>
      </c>
      <c r="F41" s="71"/>
      <c r="G41" s="84">
        <f>SUM(G28,G34,G39)</f>
        <v>9467.5225502033827</v>
      </c>
      <c r="H41" s="84">
        <f>SUM(H28,H34,H39)</f>
        <v>3598.0318719778334</v>
      </c>
      <c r="I41" s="84">
        <f>SUM(I28,I34,I39)</f>
        <v>376.90312663316939</v>
      </c>
      <c r="J41" s="84">
        <f>SUM(J28,J34,J39)</f>
        <v>13442.457548814386</v>
      </c>
      <c r="K41" s="71"/>
      <c r="L41" s="35">
        <f t="shared" ref="L41:O42" si="7">IF(B41&lt;&gt;0,G41/B41,"--")</f>
        <v>0.35732523061343607</v>
      </c>
      <c r="M41" s="35">
        <f t="shared" si="7"/>
        <v>0.73463185907789275</v>
      </c>
      <c r="N41" s="35">
        <f t="shared" si="7"/>
        <v>3.4244948571650031</v>
      </c>
      <c r="O41" s="36">
        <f t="shared" si="7"/>
        <v>0.42669959145700337</v>
      </c>
    </row>
    <row r="42" spans="1:23" ht="13.75" thickBot="1" x14ac:dyDescent="0.75">
      <c r="A42" s="37" t="s">
        <v>17</v>
      </c>
      <c r="B42" s="97">
        <f>B21+B41</f>
        <v>629491.29574835033</v>
      </c>
      <c r="C42" s="97">
        <f>C21+C41</f>
        <v>4897.7345966101575</v>
      </c>
      <c r="D42" s="97">
        <f>D21+D41</f>
        <v>110.06094105954996</v>
      </c>
      <c r="E42" s="97">
        <f>E21+E41</f>
        <v>634499.09128602012</v>
      </c>
      <c r="F42" s="38"/>
      <c r="G42" s="98">
        <f>SUM(G21,G41)</f>
        <v>149146.1022385103</v>
      </c>
      <c r="H42" s="98">
        <f>SUM(H21,H41)</f>
        <v>3598.0318719778334</v>
      </c>
      <c r="I42" s="98">
        <f>SUM(I21,I41)</f>
        <v>376.90312663316939</v>
      </c>
      <c r="J42" s="98">
        <f>SUM(J21,J41)</f>
        <v>153121.03723712132</v>
      </c>
      <c r="K42" s="38"/>
      <c r="L42" s="47">
        <f t="shared" si="7"/>
        <v>0.23693115893080427</v>
      </c>
      <c r="M42" s="47">
        <f t="shared" si="7"/>
        <v>0.73463185907789275</v>
      </c>
      <c r="N42" s="47">
        <f t="shared" si="7"/>
        <v>3.4244948571650031</v>
      </c>
      <c r="O42" s="48">
        <f t="shared" si="7"/>
        <v>0.2413258574204912</v>
      </c>
    </row>
    <row r="43" spans="1:23" ht="5.15" customHeight="1" thickBot="1" x14ac:dyDescent="0.75">
      <c r="A43" s="16"/>
      <c r="B43" s="77"/>
      <c r="C43" s="77"/>
      <c r="D43" s="77"/>
      <c r="E43" s="77"/>
      <c r="F43" s="16"/>
      <c r="G43" s="62"/>
      <c r="H43" s="62"/>
      <c r="I43" s="62"/>
      <c r="J43" s="62"/>
      <c r="K43" s="16"/>
      <c r="L43" s="16"/>
      <c r="M43" s="16"/>
      <c r="N43" s="16"/>
      <c r="O43" s="16"/>
    </row>
    <row r="44" spans="1:23" ht="15.5" x14ac:dyDescent="0.7">
      <c r="A44" s="4" t="s">
        <v>18</v>
      </c>
      <c r="B44" s="121" t="s">
        <v>1</v>
      </c>
      <c r="C44" s="128"/>
      <c r="D44" s="128"/>
      <c r="E44" s="128"/>
      <c r="F44" s="6"/>
      <c r="G44" s="121" t="s">
        <v>2</v>
      </c>
      <c r="H44" s="122"/>
      <c r="I44" s="122"/>
      <c r="J44" s="122"/>
      <c r="K44" s="6"/>
      <c r="L44" s="121" t="s">
        <v>3</v>
      </c>
      <c r="M44" s="122"/>
      <c r="N44" s="122"/>
      <c r="O44" s="123"/>
    </row>
    <row r="45" spans="1:23" ht="12.75" customHeight="1" x14ac:dyDescent="0.6">
      <c r="A45" s="94" t="s">
        <v>23</v>
      </c>
      <c r="B45" s="15" t="s">
        <v>4</v>
      </c>
      <c r="C45" s="15" t="s">
        <v>5</v>
      </c>
      <c r="D45" s="15" t="s">
        <v>6</v>
      </c>
      <c r="E45" s="15" t="s">
        <v>173</v>
      </c>
      <c r="F45" s="16"/>
      <c r="G45" s="15" t="s">
        <v>4</v>
      </c>
      <c r="H45" s="15" t="s">
        <v>5</v>
      </c>
      <c r="I45" s="15" t="s">
        <v>6</v>
      </c>
      <c r="J45" s="15" t="s">
        <v>173</v>
      </c>
      <c r="K45" s="16"/>
      <c r="L45" s="15" t="s">
        <v>4</v>
      </c>
      <c r="M45" s="15" t="s">
        <v>5</v>
      </c>
      <c r="N45" s="15" t="s">
        <v>6</v>
      </c>
      <c r="O45" s="17" t="s">
        <v>173</v>
      </c>
    </row>
    <row r="46" spans="1:23" x14ac:dyDescent="0.6">
      <c r="A46" s="21" t="s">
        <v>19</v>
      </c>
      <c r="B46" s="78">
        <v>91626.227936397365</v>
      </c>
      <c r="C46" s="78">
        <v>0</v>
      </c>
      <c r="D46" s="78">
        <v>0</v>
      </c>
      <c r="E46" s="65">
        <f>SUM(B46:D46)</f>
        <v>91626.227936397365</v>
      </c>
      <c r="F46" s="40"/>
      <c r="G46" s="62">
        <v>5031.2860570199564</v>
      </c>
      <c r="H46" s="62">
        <v>0</v>
      </c>
      <c r="I46" s="62">
        <v>0</v>
      </c>
      <c r="J46" s="62">
        <f>SUM(G46:I46)</f>
        <v>5031.2860570199564</v>
      </c>
      <c r="K46" s="42"/>
      <c r="L46" s="25">
        <f t="shared" ref="L46:O48" si="8">IF(B46&lt;&gt;0,G46/B46,"--")</f>
        <v>5.4910980953100451E-2</v>
      </c>
      <c r="M46" s="25" t="str">
        <f t="shared" si="8"/>
        <v>--</v>
      </c>
      <c r="N46" s="25" t="str">
        <f t="shared" si="8"/>
        <v>--</v>
      </c>
      <c r="O46" s="26">
        <f t="shared" si="8"/>
        <v>5.4910980953100451E-2</v>
      </c>
      <c r="Q46">
        <v>118</v>
      </c>
      <c r="U46">
        <f>$U$8</f>
        <v>2</v>
      </c>
      <c r="V46">
        <f>$V$8</f>
        <v>24</v>
      </c>
      <c r="W46">
        <f>$W$8</f>
        <v>46</v>
      </c>
    </row>
    <row r="47" spans="1:23" ht="12.75" customHeight="1" x14ac:dyDescent="0.6">
      <c r="A47" s="21" t="s">
        <v>20</v>
      </c>
      <c r="B47" s="78">
        <v>40109.713133835852</v>
      </c>
      <c r="C47" s="78">
        <v>0</v>
      </c>
      <c r="D47" s="78">
        <v>0</v>
      </c>
      <c r="E47" s="65">
        <f>SUM(B47:D47)</f>
        <v>40109.713133835852</v>
      </c>
      <c r="F47" s="40"/>
      <c r="G47" s="62">
        <v>26907.889820931363</v>
      </c>
      <c r="H47" s="62">
        <v>0</v>
      </c>
      <c r="I47" s="62">
        <v>0</v>
      </c>
      <c r="J47" s="62">
        <f>SUM(G47:I47)</f>
        <v>26907.889820931363</v>
      </c>
      <c r="K47" s="42"/>
      <c r="L47" s="25">
        <f t="shared" si="8"/>
        <v>0.67085719938077393</v>
      </c>
      <c r="M47" s="25" t="str">
        <f t="shared" si="8"/>
        <v>--</v>
      </c>
      <c r="N47" s="25" t="str">
        <f t="shared" si="8"/>
        <v>--</v>
      </c>
      <c r="O47" s="26">
        <f t="shared" si="8"/>
        <v>0.67085719938077393</v>
      </c>
      <c r="Q47">
        <v>120</v>
      </c>
      <c r="U47">
        <f>$U$8</f>
        <v>2</v>
      </c>
      <c r="V47">
        <f>$V$8</f>
        <v>24</v>
      </c>
      <c r="W47">
        <f>$W$8</f>
        <v>46</v>
      </c>
    </row>
    <row r="48" spans="1:23" ht="12.75" customHeight="1" x14ac:dyDescent="0.6">
      <c r="A48" s="21" t="s">
        <v>31</v>
      </c>
      <c r="B48" s="78">
        <f>SUM(B46:B47)</f>
        <v>131735.94107023321</v>
      </c>
      <c r="C48" s="78">
        <f>SUM(C46:C47)</f>
        <v>0</v>
      </c>
      <c r="D48" s="78">
        <f>SUM(D46:D47)</f>
        <v>0</v>
      </c>
      <c r="E48" s="78">
        <f>SUM(E46:E47)</f>
        <v>131735.94107023321</v>
      </c>
      <c r="F48" s="40"/>
      <c r="G48" s="62">
        <f>SUM(G46:G47)</f>
        <v>31939.175877951318</v>
      </c>
      <c r="H48" s="62">
        <f>SUM(H46:H47)</f>
        <v>0</v>
      </c>
      <c r="I48" s="62">
        <f>SUM(I46:I47)</f>
        <v>0</v>
      </c>
      <c r="J48" s="62">
        <f>SUM(J46:J47)</f>
        <v>31939.175877951318</v>
      </c>
      <c r="K48" s="42"/>
      <c r="L48" s="25">
        <f t="shared" si="8"/>
        <v>0.242448458776511</v>
      </c>
      <c r="M48" s="25" t="str">
        <f t="shared" si="8"/>
        <v>--</v>
      </c>
      <c r="N48" s="25" t="str">
        <f t="shared" si="8"/>
        <v>--</v>
      </c>
      <c r="O48" s="26">
        <f t="shared" si="8"/>
        <v>0.242448458776511</v>
      </c>
    </row>
    <row r="49" spans="1:23" ht="12.75" customHeight="1" x14ac:dyDescent="0.6">
      <c r="A49" s="95" t="s">
        <v>32</v>
      </c>
      <c r="B49" s="78"/>
      <c r="C49" s="78"/>
      <c r="D49" s="78"/>
      <c r="E49" s="80"/>
      <c r="F49" s="40"/>
      <c r="G49" s="62"/>
      <c r="H49" s="62"/>
      <c r="I49" s="62"/>
      <c r="J49" s="62"/>
      <c r="K49" s="42"/>
      <c r="L49" s="42"/>
      <c r="M49" s="40"/>
      <c r="N49" s="41"/>
      <c r="O49" s="20"/>
    </row>
    <row r="50" spans="1:23" x14ac:dyDescent="0.6">
      <c r="A50" s="21" t="s">
        <v>19</v>
      </c>
      <c r="B50" s="76">
        <v>0</v>
      </c>
      <c r="C50" s="76">
        <v>835.0900485386129</v>
      </c>
      <c r="D50" s="76">
        <v>0</v>
      </c>
      <c r="E50" s="23">
        <f>SUM(B50:D50)</f>
        <v>835.0900485386129</v>
      </c>
      <c r="F50" s="40"/>
      <c r="G50" s="62">
        <v>0</v>
      </c>
      <c r="H50" s="62">
        <v>435.13873363367503</v>
      </c>
      <c r="I50" s="62">
        <v>0</v>
      </c>
      <c r="J50" s="62">
        <f>SUM(G50:I50)</f>
        <v>435.13873363367503</v>
      </c>
      <c r="K50" s="42"/>
      <c r="L50" s="25" t="str">
        <f t="shared" ref="L50:O53" si="9">IF(B50&lt;&gt;0,G50/B50,"--")</f>
        <v>--</v>
      </c>
      <c r="M50" s="25">
        <f t="shared" si="9"/>
        <v>0.52106803858476958</v>
      </c>
      <c r="N50" s="25" t="str">
        <f t="shared" si="9"/>
        <v>--</v>
      </c>
      <c r="O50" s="26">
        <f t="shared" si="9"/>
        <v>0.52106803858476958</v>
      </c>
      <c r="Q50">
        <v>95</v>
      </c>
      <c r="U50">
        <f>$U$8</f>
        <v>2</v>
      </c>
      <c r="V50">
        <f>$V$8</f>
        <v>24</v>
      </c>
      <c r="W50">
        <f>$W$8</f>
        <v>46</v>
      </c>
    </row>
    <row r="51" spans="1:23" x14ac:dyDescent="0.6">
      <c r="A51" s="21" t="s">
        <v>20</v>
      </c>
      <c r="B51" s="76">
        <v>0</v>
      </c>
      <c r="C51" s="76">
        <v>333.35866178679703</v>
      </c>
      <c r="D51" s="76">
        <v>0</v>
      </c>
      <c r="E51" s="23">
        <f>SUM(B51:D51)</f>
        <v>333.35866178679703</v>
      </c>
      <c r="F51" s="40"/>
      <c r="G51" s="62">
        <v>0</v>
      </c>
      <c r="H51" s="62">
        <v>511.03119218544094</v>
      </c>
      <c r="I51" s="62">
        <v>0</v>
      </c>
      <c r="J51" s="62">
        <f>SUM(G51:I51)</f>
        <v>511.03119218544094</v>
      </c>
      <c r="K51" s="42"/>
      <c r="L51" s="25" t="str">
        <f t="shared" si="9"/>
        <v>--</v>
      </c>
      <c r="M51" s="25">
        <f t="shared" si="9"/>
        <v>1.5329770927394597</v>
      </c>
      <c r="N51" s="25" t="str">
        <f t="shared" si="9"/>
        <v>--</v>
      </c>
      <c r="O51" s="26">
        <f t="shared" si="9"/>
        <v>1.5329770927394597</v>
      </c>
      <c r="Q51">
        <v>97</v>
      </c>
      <c r="U51">
        <f>$U$8</f>
        <v>2</v>
      </c>
      <c r="V51">
        <f>$V$8</f>
        <v>24</v>
      </c>
      <c r="W51">
        <f>$W$8</f>
        <v>46</v>
      </c>
    </row>
    <row r="52" spans="1:23" x14ac:dyDescent="0.6">
      <c r="A52" s="96" t="s">
        <v>33</v>
      </c>
      <c r="B52" s="126">
        <f>SUM(B50:B51)</f>
        <v>0</v>
      </c>
      <c r="C52" s="126">
        <f>SUM(C50:C51)</f>
        <v>1168.44871032541</v>
      </c>
      <c r="D52" s="126">
        <f>SUM(D50:D51)</f>
        <v>0</v>
      </c>
      <c r="E52" s="126">
        <f>SUM(E50:E51)</f>
        <v>1168.44871032541</v>
      </c>
      <c r="F52" s="124"/>
      <c r="G52" s="84">
        <f>SUM(G50:G51)</f>
        <v>0</v>
      </c>
      <c r="H52" s="84">
        <f>SUM(H50:H51)</f>
        <v>946.16992581911597</v>
      </c>
      <c r="I52" s="84">
        <f>SUM(I50:I51)</f>
        <v>0</v>
      </c>
      <c r="J52" s="84">
        <f>SUM(J50:J51)</f>
        <v>946.16992581911597</v>
      </c>
      <c r="K52" s="125"/>
      <c r="L52" s="35" t="str">
        <f t="shared" si="9"/>
        <v>--</v>
      </c>
      <c r="M52" s="35">
        <f t="shared" si="9"/>
        <v>0.80976590367891288</v>
      </c>
      <c r="N52" s="35" t="str">
        <f t="shared" si="9"/>
        <v>--</v>
      </c>
      <c r="O52" s="36">
        <f t="shared" si="9"/>
        <v>0.80976590367891288</v>
      </c>
    </row>
    <row r="53" spans="1:23" ht="13.75" thickBot="1" x14ac:dyDescent="0.75">
      <c r="A53" s="43" t="s">
        <v>17</v>
      </c>
      <c r="B53" s="99">
        <f>SUM(B48,B52)</f>
        <v>131735.94107023321</v>
      </c>
      <c r="C53" s="99">
        <f>SUM(C48,C52)</f>
        <v>1168.44871032541</v>
      </c>
      <c r="D53" s="99">
        <f>SUM(D48,D52)</f>
        <v>0</v>
      </c>
      <c r="E53" s="99">
        <f>SUM(E48,E52)</f>
        <v>132904.38978055862</v>
      </c>
      <c r="F53" s="45"/>
      <c r="G53" s="98">
        <f>SUM(G48,G52)</f>
        <v>31939.175877951318</v>
      </c>
      <c r="H53" s="98">
        <f>SUM(H48,H52)</f>
        <v>946.16992581911597</v>
      </c>
      <c r="I53" s="98">
        <f>SUM(I48,I52)</f>
        <v>0</v>
      </c>
      <c r="J53" s="98">
        <f>SUM(J48,J52)</f>
        <v>32885.345803770433</v>
      </c>
      <c r="K53" s="44"/>
      <c r="L53" s="47">
        <f t="shared" si="9"/>
        <v>0.242448458776511</v>
      </c>
      <c r="M53" s="47">
        <f t="shared" si="9"/>
        <v>0.80976590367891288</v>
      </c>
      <c r="N53" s="47" t="str">
        <f t="shared" si="9"/>
        <v>--</v>
      </c>
      <c r="O53" s="48">
        <f t="shared" si="9"/>
        <v>0.24743611447348093</v>
      </c>
    </row>
    <row r="54" spans="1:23" ht="5.15" customHeight="1" x14ac:dyDescent="0.6">
      <c r="A54" s="49"/>
      <c r="B54" s="78"/>
      <c r="C54" s="78"/>
      <c r="D54" s="78"/>
      <c r="E54" s="81"/>
      <c r="F54" s="40"/>
      <c r="G54" s="62"/>
      <c r="H54" s="62"/>
      <c r="I54" s="62"/>
      <c r="J54" s="62"/>
      <c r="K54" s="42"/>
      <c r="L54" s="42"/>
      <c r="M54" s="40"/>
      <c r="N54" s="41"/>
    </row>
    <row r="55" spans="1:23" x14ac:dyDescent="0.6">
      <c r="A55" s="49" t="s">
        <v>21</v>
      </c>
      <c r="B55" s="78">
        <f>B42</f>
        <v>629491.29574835033</v>
      </c>
      <c r="C55" s="78">
        <f>C42</f>
        <v>4897.7345966101575</v>
      </c>
      <c r="D55" s="78">
        <f>D42</f>
        <v>110.06094105954996</v>
      </c>
      <c r="E55" s="78">
        <f>E42</f>
        <v>634499.09128602012</v>
      </c>
      <c r="F55" s="49"/>
      <c r="G55" s="62">
        <f>G42+G53</f>
        <v>181085.27811646162</v>
      </c>
      <c r="H55" s="62">
        <f>H42+H53</f>
        <v>4544.201797796949</v>
      </c>
      <c r="I55" s="62">
        <f>I42+I53</f>
        <v>376.90312663316939</v>
      </c>
      <c r="J55" s="62">
        <f>J42+J53</f>
        <v>186006.38304089176</v>
      </c>
      <c r="K55" s="42"/>
      <c r="L55" s="25">
        <f>IF(B55&lt;&gt;0,G55/B55,"--")</f>
        <v>0.2876692328226465</v>
      </c>
      <c r="M55" s="25">
        <f>IF(C55&lt;&gt;0,H55/C55,"--")</f>
        <v>0.92781707709153993</v>
      </c>
      <c r="N55" s="25">
        <f>IF(D55&lt;&gt;0,I55/D55,"--")</f>
        <v>3.4244948571650031</v>
      </c>
      <c r="O55" s="25">
        <f>IF(E55&lt;&gt;0,J55/E55,"--")</f>
        <v>0.2931546878402756</v>
      </c>
    </row>
    <row r="56" spans="1:23" hidden="1" x14ac:dyDescent="0.6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</row>
    <row r="57" spans="1:23" hidden="1" x14ac:dyDescent="0.6">
      <c r="A57" s="107" t="s">
        <v>115</v>
      </c>
      <c r="B57" s="72">
        <f>B10-SUM(B11:B13)</f>
        <v>0</v>
      </c>
      <c r="C57" s="72">
        <f>C10-SUM(C11:C13)</f>
        <v>0</v>
      </c>
      <c r="D57" s="72">
        <f>D10-SUM(D11:D13)</f>
        <v>0</v>
      </c>
      <c r="E57" s="87"/>
      <c r="G57" s="72">
        <v>0</v>
      </c>
      <c r="H57" s="72">
        <v>0</v>
      </c>
      <c r="I57" s="72">
        <v>0</v>
      </c>
      <c r="K57" s="53"/>
      <c r="L57" s="72">
        <v>0</v>
      </c>
      <c r="M57" s="72">
        <v>0</v>
      </c>
      <c r="N57" s="72">
        <v>0</v>
      </c>
      <c r="Q57">
        <v>117</v>
      </c>
      <c r="U57">
        <f>$U$8</f>
        <v>2</v>
      </c>
      <c r="V57">
        <f>$V$8</f>
        <v>24</v>
      </c>
      <c r="W57">
        <f>$W$8</f>
        <v>46</v>
      </c>
    </row>
    <row r="58" spans="1:23" hidden="1" x14ac:dyDescent="0.6">
      <c r="G58" s="72">
        <v>0</v>
      </c>
      <c r="H58" s="72">
        <v>0</v>
      </c>
      <c r="I58" s="72">
        <v>0</v>
      </c>
      <c r="K58" s="53"/>
      <c r="L58" s="72">
        <v>0</v>
      </c>
      <c r="M58" s="72">
        <v>0</v>
      </c>
      <c r="N58" s="72">
        <v>0</v>
      </c>
      <c r="Q58">
        <v>94</v>
      </c>
      <c r="U58">
        <f>$U$8</f>
        <v>2</v>
      </c>
      <c r="V58">
        <f>$V$8</f>
        <v>24</v>
      </c>
      <c r="W58">
        <f>$W$8</f>
        <v>46</v>
      </c>
    </row>
    <row r="59" spans="1:23" hidden="1" x14ac:dyDescent="0.6">
      <c r="B59" s="50"/>
      <c r="G59" s="72">
        <v>0</v>
      </c>
      <c r="H59" s="72">
        <v>0</v>
      </c>
      <c r="I59" s="72">
        <v>0</v>
      </c>
      <c r="L59" s="72">
        <v>5.5511151231257827E-17</v>
      </c>
      <c r="M59" s="72">
        <v>0</v>
      </c>
      <c r="N59" s="72">
        <v>0</v>
      </c>
      <c r="Q59">
        <v>47</v>
      </c>
      <c r="S59">
        <v>31</v>
      </c>
      <c r="U59">
        <f>$U$8</f>
        <v>2</v>
      </c>
      <c r="V59">
        <f>$V$8</f>
        <v>24</v>
      </c>
      <c r="W59">
        <f>$W$8</f>
        <v>46</v>
      </c>
    </row>
    <row r="60" spans="1:23" x14ac:dyDescent="0.6">
      <c r="A60" s="33"/>
      <c r="B60" s="33"/>
      <c r="C60" s="33"/>
      <c r="D60" s="33"/>
      <c r="E60" s="33"/>
    </row>
    <row r="61" spans="1:23" x14ac:dyDescent="0.6">
      <c r="A61" s="54" t="s">
        <v>22</v>
      </c>
      <c r="K61" s="53"/>
      <c r="L61" s="52"/>
      <c r="M61" s="52"/>
      <c r="N61" s="52"/>
    </row>
    <row r="62" spans="1:23" x14ac:dyDescent="0.6">
      <c r="A62" s="109" t="s">
        <v>264</v>
      </c>
      <c r="K62" s="53"/>
      <c r="L62" s="52"/>
      <c r="M62" s="52"/>
      <c r="N62" s="52"/>
    </row>
    <row r="63" spans="1:23" x14ac:dyDescent="0.6">
      <c r="A63" s="56" t="s">
        <v>107</v>
      </c>
      <c r="K63" s="53"/>
      <c r="L63" s="52"/>
      <c r="M63" s="52"/>
      <c r="N63" s="52"/>
    </row>
    <row r="64" spans="1:23" x14ac:dyDescent="0.6">
      <c r="A64" s="55" t="s">
        <v>98</v>
      </c>
    </row>
    <row r="65" spans="1:6" x14ac:dyDescent="0.6">
      <c r="A65" s="55" t="s">
        <v>99</v>
      </c>
    </row>
    <row r="66" spans="1:6" x14ac:dyDescent="0.6">
      <c r="A66" s="56" t="s">
        <v>100</v>
      </c>
    </row>
    <row r="67" spans="1:6" x14ac:dyDescent="0.6">
      <c r="A67" s="55" t="s">
        <v>101</v>
      </c>
    </row>
    <row r="68" spans="1:6" x14ac:dyDescent="0.6">
      <c r="A68" s="55"/>
    </row>
    <row r="69" spans="1:6" x14ac:dyDescent="0.6">
      <c r="A69" s="56"/>
    </row>
    <row r="70" spans="1:6" x14ac:dyDescent="0.6">
      <c r="A70" s="55"/>
    </row>
    <row r="71" spans="1:6" x14ac:dyDescent="0.6">
      <c r="A71" s="55"/>
      <c r="B71" s="41"/>
      <c r="C71" s="41"/>
      <c r="D71" s="41"/>
      <c r="E71" s="41"/>
      <c r="F71" s="41"/>
    </row>
    <row r="72" spans="1:6" x14ac:dyDescent="0.6">
      <c r="A72" s="56"/>
      <c r="B72" s="41"/>
      <c r="C72" s="41"/>
      <c r="D72" s="41"/>
      <c r="E72" s="41"/>
      <c r="F72" s="41"/>
    </row>
    <row r="73" spans="1:6" x14ac:dyDescent="0.6">
      <c r="A73" s="56"/>
    </row>
    <row r="75" spans="1:6" x14ac:dyDescent="0.6">
      <c r="A75" s="16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43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AD87"/>
  <sheetViews>
    <sheetView zoomScale="70" zoomScaleNormal="70" workbookViewId="0"/>
  </sheetViews>
  <sheetFormatPr defaultRowHeight="13" x14ac:dyDescent="0.6"/>
  <cols>
    <col min="1" max="1" width="36.86328125" customWidth="1"/>
    <col min="2" max="5" width="10.6796875" customWidth="1"/>
    <col min="6" max="6" width="2.6796875" customWidth="1"/>
    <col min="7" max="10" width="10.6796875" customWidth="1"/>
    <col min="11" max="11" width="2.6796875" customWidth="1"/>
    <col min="12" max="15" width="8.6796875" customWidth="1"/>
    <col min="17" max="32" width="0" hidden="1" customWidth="1"/>
  </cols>
  <sheetData>
    <row r="1" spans="1:25" s="3" customFormat="1" ht="15.5" x14ac:dyDescent="0.7">
      <c r="A1" s="1" t="str">
        <f>VLOOKUP(Y6,TabName,5,FALSE)</f>
        <v>Table 4.9 - Cost of Returned-to-Sender UAA Mail -- First-Class Mail, Automation (1), PARS Environment, FY 21</v>
      </c>
    </row>
    <row r="2" spans="1:25" ht="8.15" customHeight="1" thickBot="1" x14ac:dyDescent="0.75"/>
    <row r="3" spans="1:25" ht="15.5" x14ac:dyDescent="0.7">
      <c r="A3" s="4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39"/>
    </row>
    <row r="4" spans="1:25" ht="12.75" customHeight="1" x14ac:dyDescent="0.6">
      <c r="A4" s="14"/>
      <c r="B4" s="9" t="s">
        <v>1</v>
      </c>
      <c r="C4" s="10"/>
      <c r="D4" s="10"/>
      <c r="E4" s="10"/>
      <c r="F4" s="11"/>
      <c r="G4" s="9" t="s">
        <v>2</v>
      </c>
      <c r="H4" s="12"/>
      <c r="I4" s="12"/>
      <c r="J4" s="12"/>
      <c r="K4" s="11"/>
      <c r="L4" s="9" t="s">
        <v>3</v>
      </c>
      <c r="M4" s="12"/>
      <c r="N4" s="12"/>
      <c r="O4" s="13"/>
      <c r="S4" t="s">
        <v>37</v>
      </c>
      <c r="T4" t="s">
        <v>37</v>
      </c>
      <c r="U4" s="18" t="s">
        <v>8</v>
      </c>
      <c r="V4" s="18" t="s">
        <v>9</v>
      </c>
      <c r="W4" s="18" t="s">
        <v>10</v>
      </c>
      <c r="Y4" s="3"/>
    </row>
    <row r="5" spans="1:25" ht="25.5" customHeight="1" x14ac:dyDescent="0.6">
      <c r="A5" s="14"/>
      <c r="B5" s="15" t="s">
        <v>4</v>
      </c>
      <c r="C5" s="15" t="s">
        <v>5</v>
      </c>
      <c r="D5" s="15" t="s">
        <v>6</v>
      </c>
      <c r="E5" s="15" t="s">
        <v>7</v>
      </c>
      <c r="F5" s="16"/>
      <c r="G5" s="15" t="s">
        <v>4</v>
      </c>
      <c r="H5" s="15" t="s">
        <v>5</v>
      </c>
      <c r="I5" s="15" t="s">
        <v>6</v>
      </c>
      <c r="J5" s="15" t="s">
        <v>7</v>
      </c>
      <c r="K5" s="16"/>
      <c r="L5" s="15" t="s">
        <v>4</v>
      </c>
      <c r="M5" s="15" t="s">
        <v>5</v>
      </c>
      <c r="N5" s="15" t="s">
        <v>6</v>
      </c>
      <c r="O5" s="17" t="s">
        <v>7</v>
      </c>
      <c r="Q5" s="56" t="s">
        <v>35</v>
      </c>
      <c r="R5" s="56" t="s">
        <v>36</v>
      </c>
      <c r="S5" s="56" t="s">
        <v>35</v>
      </c>
      <c r="T5" s="56" t="s">
        <v>36</v>
      </c>
      <c r="U5" t="s">
        <v>12</v>
      </c>
      <c r="V5" t="s">
        <v>12</v>
      </c>
      <c r="W5" t="s">
        <v>12</v>
      </c>
      <c r="Y5" s="18" t="s">
        <v>11</v>
      </c>
    </row>
    <row r="6" spans="1:25" ht="12.75" customHeight="1" x14ac:dyDescent="0.6">
      <c r="A6" s="94" t="s">
        <v>23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20"/>
      <c r="Y6">
        <v>9</v>
      </c>
    </row>
    <row r="7" spans="1:25" ht="12.75" customHeight="1" x14ac:dyDescent="0.6">
      <c r="A7" s="31" t="s">
        <v>103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20"/>
    </row>
    <row r="8" spans="1:25" ht="12.75" customHeight="1" x14ac:dyDescent="0.6">
      <c r="A8" s="21" t="s">
        <v>13</v>
      </c>
      <c r="B8" s="22">
        <v>9843.7590372156956</v>
      </c>
      <c r="C8" s="22">
        <v>0</v>
      </c>
      <c r="D8" s="22">
        <v>0</v>
      </c>
      <c r="E8" s="22">
        <f t="shared" ref="E8:E13" si="0">SUM(B8:D8)</f>
        <v>9843.7590372156956</v>
      </c>
      <c r="F8" s="16"/>
      <c r="G8" s="62">
        <v>720.49282363170403</v>
      </c>
      <c r="H8" s="62">
        <v>0</v>
      </c>
      <c r="I8" s="62">
        <v>0</v>
      </c>
      <c r="J8" s="24">
        <f t="shared" ref="J8:J13" si="1">SUM(G8:I8)</f>
        <v>720.49282363170403</v>
      </c>
      <c r="K8" s="16"/>
      <c r="L8" s="25">
        <f t="shared" ref="L8:O14" si="2">IF(B8&lt;&gt;0,G8/B8,"--")</f>
        <v>7.3192854569863103E-2</v>
      </c>
      <c r="M8" s="25" t="str">
        <f t="shared" si="2"/>
        <v>--</v>
      </c>
      <c r="N8" s="25" t="str">
        <f t="shared" si="2"/>
        <v>--</v>
      </c>
      <c r="O8" s="26">
        <f t="shared" si="2"/>
        <v>7.3192854569863103E-2</v>
      </c>
      <c r="Q8">
        <v>38</v>
      </c>
      <c r="U8" s="27">
        <f>VLOOKUP($Y$6,RMap,4,FALSE)</f>
        <v>2</v>
      </c>
      <c r="V8" s="28">
        <f>VLOOKUP($Y$6,RMap,5,FALSE)</f>
        <v>24</v>
      </c>
      <c r="W8" s="29">
        <f>VLOOKUP($Y$6,RMap,6,FALSE)</f>
        <v>46</v>
      </c>
    </row>
    <row r="9" spans="1:25" ht="12.75" customHeight="1" x14ac:dyDescent="0.6">
      <c r="A9" s="30" t="s">
        <v>24</v>
      </c>
      <c r="B9" s="22">
        <v>9843.7590372156956</v>
      </c>
      <c r="C9" s="22">
        <v>0</v>
      </c>
      <c r="D9" s="22">
        <v>0</v>
      </c>
      <c r="E9" s="22">
        <f t="shared" si="0"/>
        <v>9843.7590372156956</v>
      </c>
      <c r="F9" s="16"/>
      <c r="G9" s="62">
        <v>65.240809916815977</v>
      </c>
      <c r="H9" s="62">
        <v>0</v>
      </c>
      <c r="I9" s="62">
        <v>0</v>
      </c>
      <c r="J9" s="24">
        <f t="shared" si="1"/>
        <v>65.240809916815977</v>
      </c>
      <c r="K9" s="16"/>
      <c r="L9" s="25">
        <f t="shared" si="2"/>
        <v>6.62763174821367E-3</v>
      </c>
      <c r="M9" s="25" t="str">
        <f t="shared" si="2"/>
        <v>--</v>
      </c>
      <c r="N9" s="25" t="str">
        <f t="shared" si="2"/>
        <v>--</v>
      </c>
      <c r="O9" s="26">
        <f t="shared" si="2"/>
        <v>6.62763174821367E-3</v>
      </c>
      <c r="Q9">
        <v>39</v>
      </c>
      <c r="U9">
        <f>$U$8</f>
        <v>2</v>
      </c>
      <c r="V9">
        <f>$V$8</f>
        <v>24</v>
      </c>
      <c r="W9">
        <f>$W$8</f>
        <v>46</v>
      </c>
    </row>
    <row r="10" spans="1:25" ht="12.75" customHeight="1" x14ac:dyDescent="0.6">
      <c r="A10" s="21" t="s">
        <v>25</v>
      </c>
      <c r="B10" s="22">
        <v>196875.18074431372</v>
      </c>
      <c r="C10" s="22">
        <v>0</v>
      </c>
      <c r="D10" s="22">
        <v>0</v>
      </c>
      <c r="E10" s="22">
        <f t="shared" si="0"/>
        <v>196875.18074431372</v>
      </c>
      <c r="F10" s="16"/>
      <c r="G10" s="62">
        <v>12036.407916516648</v>
      </c>
      <c r="H10" s="62">
        <v>0</v>
      </c>
      <c r="I10" s="62">
        <v>0</v>
      </c>
      <c r="J10" s="24">
        <f t="shared" si="1"/>
        <v>12036.407916516648</v>
      </c>
      <c r="K10" s="16"/>
      <c r="L10" s="25">
        <f t="shared" si="2"/>
        <v>6.1137253924092159E-2</v>
      </c>
      <c r="M10" s="25" t="str">
        <f t="shared" si="2"/>
        <v>--</v>
      </c>
      <c r="N10" s="25" t="str">
        <f t="shared" si="2"/>
        <v>--</v>
      </c>
      <c r="O10" s="26">
        <f t="shared" si="2"/>
        <v>6.1137253924092159E-2</v>
      </c>
      <c r="Q10">
        <v>40</v>
      </c>
      <c r="S10">
        <v>10</v>
      </c>
      <c r="U10">
        <f>$U$8</f>
        <v>2</v>
      </c>
      <c r="V10">
        <f>$V$8</f>
        <v>24</v>
      </c>
      <c r="W10">
        <f>$W$8</f>
        <v>46</v>
      </c>
    </row>
    <row r="11" spans="1:25" ht="12.75" customHeight="1" x14ac:dyDescent="0.6">
      <c r="A11" s="21" t="s">
        <v>26</v>
      </c>
      <c r="B11" s="22">
        <v>73284.251066650875</v>
      </c>
      <c r="C11" s="22">
        <v>0</v>
      </c>
      <c r="D11" s="22">
        <v>0</v>
      </c>
      <c r="E11" s="22">
        <f t="shared" si="0"/>
        <v>73284.251066650875</v>
      </c>
      <c r="F11" s="16"/>
      <c r="G11" s="62">
        <v>0</v>
      </c>
      <c r="H11" s="62">
        <v>0</v>
      </c>
      <c r="I11" s="62">
        <v>0</v>
      </c>
      <c r="J11" s="24">
        <f t="shared" si="1"/>
        <v>0</v>
      </c>
      <c r="K11" s="16"/>
      <c r="L11" s="25">
        <f t="shared" si="2"/>
        <v>0</v>
      </c>
      <c r="M11" s="25" t="str">
        <f t="shared" si="2"/>
        <v>--</v>
      </c>
      <c r="N11" s="25" t="str">
        <f t="shared" si="2"/>
        <v>--</v>
      </c>
      <c r="O11" s="26">
        <f t="shared" si="2"/>
        <v>0</v>
      </c>
      <c r="Q11">
        <v>41</v>
      </c>
      <c r="S11">
        <v>10</v>
      </c>
      <c r="U11">
        <f>$U$8</f>
        <v>2</v>
      </c>
      <c r="V11">
        <f>$V$8</f>
        <v>24</v>
      </c>
      <c r="W11">
        <f>$W$8</f>
        <v>46</v>
      </c>
    </row>
    <row r="12" spans="1:25" ht="12.75" customHeight="1" x14ac:dyDescent="0.6">
      <c r="A12" s="30" t="s">
        <v>92</v>
      </c>
      <c r="B12" s="22">
        <v>113904.12969107807</v>
      </c>
      <c r="C12" s="22">
        <v>0</v>
      </c>
      <c r="D12" s="22">
        <v>0</v>
      </c>
      <c r="E12" s="22">
        <f t="shared" si="0"/>
        <v>113904.12969107807</v>
      </c>
      <c r="F12" s="16"/>
      <c r="G12" s="62">
        <v>9397.641966946805</v>
      </c>
      <c r="H12" s="62">
        <v>0</v>
      </c>
      <c r="I12" s="62">
        <v>0</v>
      </c>
      <c r="J12" s="24">
        <f t="shared" si="1"/>
        <v>9397.641966946805</v>
      </c>
      <c r="K12" s="16"/>
      <c r="L12" s="25">
        <f t="shared" si="2"/>
        <v>8.2504839749308126E-2</v>
      </c>
      <c r="M12" s="25" t="str">
        <f t="shared" si="2"/>
        <v>--</v>
      </c>
      <c r="N12" s="25" t="str">
        <f t="shared" si="2"/>
        <v>--</v>
      </c>
      <c r="O12" s="26">
        <f t="shared" si="2"/>
        <v>8.2504839749308126E-2</v>
      </c>
      <c r="Q12">
        <v>42</v>
      </c>
      <c r="R12">
        <v>43</v>
      </c>
      <c r="S12">
        <v>10</v>
      </c>
      <c r="U12">
        <f>$U$8</f>
        <v>2</v>
      </c>
      <c r="V12">
        <f>$V$8</f>
        <v>24</v>
      </c>
      <c r="W12">
        <f>$W$8</f>
        <v>46</v>
      </c>
    </row>
    <row r="13" spans="1:25" ht="12.75" customHeight="1" x14ac:dyDescent="0.6">
      <c r="A13" s="30" t="s">
        <v>104</v>
      </c>
      <c r="B13" s="22">
        <v>9686.7999865847742</v>
      </c>
      <c r="C13" s="22">
        <v>0</v>
      </c>
      <c r="D13" s="22">
        <v>0</v>
      </c>
      <c r="E13" s="22">
        <f t="shared" si="0"/>
        <v>9686.7999865847742</v>
      </c>
      <c r="F13" s="16"/>
      <c r="G13" s="62">
        <v>2744.8183690392284</v>
      </c>
      <c r="H13" s="62">
        <v>0</v>
      </c>
      <c r="I13" s="62">
        <v>0</v>
      </c>
      <c r="J13" s="24">
        <f t="shared" si="1"/>
        <v>2744.8183690392284</v>
      </c>
      <c r="K13" s="16"/>
      <c r="L13" s="25">
        <f t="shared" si="2"/>
        <v>0.28335656489661404</v>
      </c>
      <c r="M13" s="25" t="str">
        <f t="shared" si="2"/>
        <v>--</v>
      </c>
      <c r="N13" s="25" t="str">
        <f t="shared" si="2"/>
        <v>--</v>
      </c>
      <c r="O13" s="26">
        <f t="shared" si="2"/>
        <v>0.28335656489661404</v>
      </c>
      <c r="Q13">
        <v>45</v>
      </c>
      <c r="S13">
        <v>10</v>
      </c>
      <c r="U13">
        <f>$U$8</f>
        <v>2</v>
      </c>
      <c r="V13">
        <f>$V$8</f>
        <v>24</v>
      </c>
      <c r="W13">
        <f>$W$8</f>
        <v>46</v>
      </c>
    </row>
    <row r="14" spans="1:25" ht="12.75" customHeight="1" x14ac:dyDescent="0.6">
      <c r="A14" s="21" t="s">
        <v>17</v>
      </c>
      <c r="B14" s="22">
        <f>B10</f>
        <v>196875.18074431372</v>
      </c>
      <c r="C14" s="22">
        <f>C10</f>
        <v>0</v>
      </c>
      <c r="D14" s="22">
        <f>D10</f>
        <v>0</v>
      </c>
      <c r="E14" s="22">
        <f>E10</f>
        <v>196875.18074431372</v>
      </c>
      <c r="F14" s="16"/>
      <c r="G14" s="24">
        <f>SUM(G8:G13)</f>
        <v>24964.601886051201</v>
      </c>
      <c r="H14" s="24">
        <f>SUM(H8:H13)</f>
        <v>0</v>
      </c>
      <c r="I14" s="24">
        <f>SUM(I8:I13)</f>
        <v>0</v>
      </c>
      <c r="J14" s="24">
        <f>SUM(J8:J13)</f>
        <v>24964.601886051201</v>
      </c>
      <c r="K14" s="16"/>
      <c r="L14" s="25">
        <f t="shared" si="2"/>
        <v>0.12680421062558056</v>
      </c>
      <c r="M14" s="25" t="str">
        <f t="shared" si="2"/>
        <v>--</v>
      </c>
      <c r="N14" s="25" t="str">
        <f t="shared" si="2"/>
        <v>--</v>
      </c>
      <c r="O14" s="26">
        <f t="shared" si="2"/>
        <v>0.12680421062558056</v>
      </c>
    </row>
    <row r="15" spans="1:25" ht="5.15" customHeight="1" x14ac:dyDescent="0.6">
      <c r="A15" s="21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20"/>
    </row>
    <row r="16" spans="1:25" ht="12.75" customHeight="1" x14ac:dyDescent="0.6">
      <c r="A16" s="31" t="s">
        <v>105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20"/>
    </row>
    <row r="17" spans="1:30" ht="12.75" customHeight="1" x14ac:dyDescent="0.6">
      <c r="A17" s="21" t="s">
        <v>13</v>
      </c>
      <c r="B17" s="22">
        <v>735815.13958631898</v>
      </c>
      <c r="C17" s="22">
        <v>0</v>
      </c>
      <c r="D17" s="22">
        <v>0</v>
      </c>
      <c r="E17" s="22">
        <f t="shared" ref="E17:E22" si="3">SUM(B17:D17)</f>
        <v>735815.13958631898</v>
      </c>
      <c r="F17" s="16"/>
      <c r="G17" s="62">
        <v>53989.224704212917</v>
      </c>
      <c r="H17" s="62">
        <v>0</v>
      </c>
      <c r="I17" s="62">
        <v>0</v>
      </c>
      <c r="J17" s="24">
        <f t="shared" ref="J17:J22" si="4">SUM(G17:I17)</f>
        <v>53989.224704212917</v>
      </c>
      <c r="K17" s="16"/>
      <c r="L17" s="25">
        <f t="shared" ref="L17:O23" si="5">IF(B17&lt;&gt;0,G17/B17,"--")</f>
        <v>7.337335398476047E-2</v>
      </c>
      <c r="M17" s="25" t="str">
        <f t="shared" si="5"/>
        <v>--</v>
      </c>
      <c r="N17" s="25" t="str">
        <f t="shared" si="5"/>
        <v>--</v>
      </c>
      <c r="O17" s="26">
        <f t="shared" si="5"/>
        <v>7.337335398476047E-2</v>
      </c>
      <c r="Q17">
        <v>48</v>
      </c>
      <c r="R17">
        <v>65</v>
      </c>
      <c r="U17">
        <f t="shared" ref="U17:U22" si="6">$U$8</f>
        <v>2</v>
      </c>
      <c r="V17">
        <f t="shared" ref="V17:V22" si="7">$V$8</f>
        <v>24</v>
      </c>
      <c r="W17">
        <f t="shared" ref="W17:W22" si="8">$W$8</f>
        <v>46</v>
      </c>
    </row>
    <row r="18" spans="1:30" ht="12.75" customHeight="1" x14ac:dyDescent="0.6">
      <c r="A18" s="30" t="s">
        <v>24</v>
      </c>
      <c r="B18" s="22">
        <v>735815.13958631922</v>
      </c>
      <c r="C18" s="22">
        <v>0</v>
      </c>
      <c r="D18" s="22">
        <v>0</v>
      </c>
      <c r="E18" s="22">
        <f t="shared" si="3"/>
        <v>735815.13958631922</v>
      </c>
      <c r="F18" s="16"/>
      <c r="G18" s="62">
        <v>5780.2731755491068</v>
      </c>
      <c r="H18" s="62">
        <v>0</v>
      </c>
      <c r="I18" s="62">
        <v>0</v>
      </c>
      <c r="J18" s="24">
        <f t="shared" si="4"/>
        <v>5780.2731755491068</v>
      </c>
      <c r="K18" s="16"/>
      <c r="L18" s="25">
        <f t="shared" si="5"/>
        <v>7.8556051167944438E-3</v>
      </c>
      <c r="M18" s="25" t="str">
        <f t="shared" si="5"/>
        <v>--</v>
      </c>
      <c r="N18" s="25" t="str">
        <f t="shared" si="5"/>
        <v>--</v>
      </c>
      <c r="O18" s="26">
        <f t="shared" si="5"/>
        <v>7.8556051167944438E-3</v>
      </c>
      <c r="Q18">
        <v>49</v>
      </c>
      <c r="R18">
        <v>66</v>
      </c>
      <c r="U18">
        <f t="shared" si="6"/>
        <v>2</v>
      </c>
      <c r="V18">
        <f t="shared" si="7"/>
        <v>24</v>
      </c>
      <c r="W18">
        <f t="shared" si="8"/>
        <v>46</v>
      </c>
    </row>
    <row r="19" spans="1:30" ht="12.75" customHeight="1" x14ac:dyDescent="0.6">
      <c r="A19" s="21" t="s">
        <v>25</v>
      </c>
      <c r="B19" s="22">
        <v>755033.86132809892</v>
      </c>
      <c r="C19" s="22">
        <v>0</v>
      </c>
      <c r="D19" s="22">
        <v>0</v>
      </c>
      <c r="E19" s="22">
        <f t="shared" si="3"/>
        <v>755033.86132809892</v>
      </c>
      <c r="F19" s="16"/>
      <c r="G19" s="62">
        <v>-16211.77012181019</v>
      </c>
      <c r="H19" s="62">
        <v>0</v>
      </c>
      <c r="I19" s="62">
        <v>0</v>
      </c>
      <c r="J19" s="24">
        <f t="shared" si="4"/>
        <v>-16211.77012181019</v>
      </c>
      <c r="K19" s="16"/>
      <c r="L19" s="25">
        <f t="shared" si="5"/>
        <v>-2.1471580219321301E-2</v>
      </c>
      <c r="M19" s="25" t="str">
        <f t="shared" si="5"/>
        <v>--</v>
      </c>
      <c r="N19" s="25" t="str">
        <f t="shared" si="5"/>
        <v>--</v>
      </c>
      <c r="O19" s="26">
        <f t="shared" si="5"/>
        <v>-2.1471580219321301E-2</v>
      </c>
      <c r="Q19">
        <v>50</v>
      </c>
      <c r="R19">
        <v>67</v>
      </c>
      <c r="S19">
        <v>27</v>
      </c>
      <c r="T19">
        <v>10</v>
      </c>
      <c r="U19">
        <f t="shared" si="6"/>
        <v>2</v>
      </c>
      <c r="V19">
        <f t="shared" si="7"/>
        <v>24</v>
      </c>
      <c r="W19">
        <f t="shared" si="8"/>
        <v>46</v>
      </c>
    </row>
    <row r="20" spans="1:30" ht="12.75" customHeight="1" x14ac:dyDescent="0.6">
      <c r="A20" s="21" t="s">
        <v>26</v>
      </c>
      <c r="B20" s="22">
        <v>287728.79986369808</v>
      </c>
      <c r="C20" s="22">
        <v>0</v>
      </c>
      <c r="D20" s="22">
        <v>0</v>
      </c>
      <c r="E20" s="22">
        <f t="shared" si="3"/>
        <v>287728.79986369808</v>
      </c>
      <c r="F20" s="16"/>
      <c r="G20" s="62">
        <v>0</v>
      </c>
      <c r="H20" s="62">
        <v>0</v>
      </c>
      <c r="I20" s="62">
        <v>0</v>
      </c>
      <c r="J20" s="24">
        <f t="shared" si="4"/>
        <v>0</v>
      </c>
      <c r="K20" s="16"/>
      <c r="L20" s="25">
        <f t="shared" si="5"/>
        <v>0</v>
      </c>
      <c r="M20" s="25" t="str">
        <f t="shared" si="5"/>
        <v>--</v>
      </c>
      <c r="N20" s="25" t="str">
        <f t="shared" si="5"/>
        <v>--</v>
      </c>
      <c r="O20" s="26">
        <f t="shared" si="5"/>
        <v>0</v>
      </c>
      <c r="Q20">
        <v>51</v>
      </c>
      <c r="R20">
        <v>68</v>
      </c>
      <c r="S20">
        <v>27</v>
      </c>
      <c r="T20">
        <v>10</v>
      </c>
      <c r="U20">
        <f t="shared" si="6"/>
        <v>2</v>
      </c>
      <c r="V20">
        <f t="shared" si="7"/>
        <v>24</v>
      </c>
      <c r="W20">
        <f t="shared" si="8"/>
        <v>46</v>
      </c>
    </row>
    <row r="21" spans="1:30" ht="12.75" customHeight="1" x14ac:dyDescent="0.6">
      <c r="A21" s="30" t="s">
        <v>92</v>
      </c>
      <c r="B21" s="22">
        <v>432002.99237116694</v>
      </c>
      <c r="C21" s="22">
        <v>0</v>
      </c>
      <c r="D21" s="22">
        <v>0</v>
      </c>
      <c r="E21" s="22">
        <f t="shared" si="3"/>
        <v>432002.99237116694</v>
      </c>
      <c r="F21" s="16"/>
      <c r="G21" s="62">
        <v>-5253.4119931285441</v>
      </c>
      <c r="H21" s="62">
        <v>0</v>
      </c>
      <c r="I21" s="62">
        <v>0</v>
      </c>
      <c r="J21" s="24">
        <f t="shared" si="4"/>
        <v>-5253.4119931285441</v>
      </c>
      <c r="K21" s="16"/>
      <c r="L21" s="25">
        <f t="shared" si="5"/>
        <v>-1.2160591676214442E-2</v>
      </c>
      <c r="M21" s="25" t="str">
        <f t="shared" si="5"/>
        <v>--</v>
      </c>
      <c r="N21" s="25" t="str">
        <f t="shared" si="5"/>
        <v>--</v>
      </c>
      <c r="O21" s="26">
        <f t="shared" si="5"/>
        <v>-1.2160591676214442E-2</v>
      </c>
      <c r="Q21">
        <v>52</v>
      </c>
      <c r="R21">
        <v>70</v>
      </c>
      <c r="S21">
        <v>27</v>
      </c>
      <c r="T21">
        <v>10</v>
      </c>
      <c r="U21">
        <f t="shared" si="6"/>
        <v>2</v>
      </c>
      <c r="V21">
        <f t="shared" si="7"/>
        <v>24</v>
      </c>
      <c r="W21">
        <f t="shared" si="8"/>
        <v>46</v>
      </c>
    </row>
    <row r="22" spans="1:30" ht="12.75" customHeight="1" x14ac:dyDescent="0.6">
      <c r="A22" s="30" t="s">
        <v>104</v>
      </c>
      <c r="B22" s="22">
        <v>35302.069093234102</v>
      </c>
      <c r="C22" s="22">
        <v>0</v>
      </c>
      <c r="D22" s="22">
        <v>0</v>
      </c>
      <c r="E22" s="22">
        <f t="shared" si="3"/>
        <v>35302.069093234102</v>
      </c>
      <c r="F22" s="16"/>
      <c r="G22" s="62">
        <v>4484.6758063288771</v>
      </c>
      <c r="H22" s="62">
        <v>0</v>
      </c>
      <c r="I22" s="62">
        <v>0</v>
      </c>
      <c r="J22" s="24">
        <f t="shared" si="4"/>
        <v>4484.6758063288771</v>
      </c>
      <c r="K22" s="16"/>
      <c r="L22" s="25">
        <f t="shared" si="5"/>
        <v>0.12703719417931789</v>
      </c>
      <c r="M22" s="25" t="str">
        <f t="shared" si="5"/>
        <v>--</v>
      </c>
      <c r="N22" s="25" t="str">
        <f t="shared" si="5"/>
        <v>--</v>
      </c>
      <c r="O22" s="26">
        <f t="shared" si="5"/>
        <v>0.12703719417931789</v>
      </c>
      <c r="Q22">
        <v>55</v>
      </c>
      <c r="R22">
        <v>72</v>
      </c>
      <c r="S22">
        <v>27</v>
      </c>
      <c r="T22">
        <v>10</v>
      </c>
      <c r="U22">
        <f t="shared" si="6"/>
        <v>2</v>
      </c>
      <c r="V22">
        <f t="shared" si="7"/>
        <v>24</v>
      </c>
      <c r="W22">
        <f t="shared" si="8"/>
        <v>46</v>
      </c>
      <c r="AA22" s="24">
        <v>4460.7158113970609</v>
      </c>
      <c r="AB22" s="24">
        <v>0</v>
      </c>
      <c r="AC22" s="24">
        <v>0</v>
      </c>
      <c r="AD22" t="s">
        <v>178</v>
      </c>
    </row>
    <row r="23" spans="1:30" ht="12.75" customHeight="1" x14ac:dyDescent="0.6">
      <c r="A23" s="21" t="s">
        <v>17</v>
      </c>
      <c r="B23" s="22">
        <f>B19</f>
        <v>755033.86132809892</v>
      </c>
      <c r="C23" s="22">
        <f>C19</f>
        <v>0</v>
      </c>
      <c r="D23" s="22">
        <f>D19</f>
        <v>0</v>
      </c>
      <c r="E23" s="22">
        <f>E19</f>
        <v>755033.86132809892</v>
      </c>
      <c r="F23" s="16"/>
      <c r="G23" s="24">
        <f>SUM(G17:G22)</f>
        <v>42788.991571152161</v>
      </c>
      <c r="H23" s="24">
        <f>SUM(H17:H22)</f>
        <v>0</v>
      </c>
      <c r="I23" s="24">
        <f>SUM(I17:I22)</f>
        <v>0</v>
      </c>
      <c r="J23" s="24">
        <f>SUM(J17:J22)</f>
        <v>42788.991571152161</v>
      </c>
      <c r="K23" s="16"/>
      <c r="L23" s="25">
        <f t="shared" si="5"/>
        <v>5.667161933093523E-2</v>
      </c>
      <c r="M23" s="25" t="str">
        <f t="shared" si="5"/>
        <v>--</v>
      </c>
      <c r="N23" s="25" t="str">
        <f t="shared" si="5"/>
        <v>--</v>
      </c>
      <c r="O23" s="26">
        <f t="shared" si="5"/>
        <v>5.667161933093523E-2</v>
      </c>
      <c r="AA23" s="24">
        <v>23.959994931816279</v>
      </c>
      <c r="AB23" s="24">
        <v>0</v>
      </c>
      <c r="AC23" s="24">
        <v>0</v>
      </c>
      <c r="AD23" s="56" t="s">
        <v>179</v>
      </c>
    </row>
    <row r="24" spans="1:30" ht="5.15" customHeight="1" x14ac:dyDescent="0.6">
      <c r="A24" s="21"/>
      <c r="B24" s="22"/>
      <c r="C24" s="22"/>
      <c r="D24" s="22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20"/>
    </row>
    <row r="25" spans="1:30" ht="12.75" customHeight="1" x14ac:dyDescent="0.6">
      <c r="A25" s="31" t="s">
        <v>28</v>
      </c>
      <c r="B25" s="22"/>
      <c r="C25" s="22"/>
      <c r="D25" s="22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20"/>
    </row>
    <row r="26" spans="1:30" ht="12.75" customHeight="1" x14ac:dyDescent="0.6">
      <c r="A26" s="30" t="s">
        <v>29</v>
      </c>
      <c r="B26" s="65">
        <f>B14+B23</f>
        <v>951909.04207241267</v>
      </c>
      <c r="C26" s="65">
        <f>C14+C23</f>
        <v>0</v>
      </c>
      <c r="D26" s="65">
        <f>D14+D23</f>
        <v>0</v>
      </c>
      <c r="E26" s="22">
        <f>SUM(B26:D26)</f>
        <v>951909.04207241267</v>
      </c>
      <c r="F26" s="16"/>
      <c r="G26" s="62">
        <v>377063.4959825718</v>
      </c>
      <c r="H26" s="62">
        <v>0</v>
      </c>
      <c r="I26" s="62">
        <v>0</v>
      </c>
      <c r="J26" s="24">
        <f>SUM(G26:I26)</f>
        <v>377063.4959825718</v>
      </c>
      <c r="K26" s="16"/>
      <c r="L26" s="25">
        <f t="shared" ref="L26:O28" si="9">IF(B26&lt;&gt;0,G26/B26,"--")</f>
        <v>0.3961129470539142</v>
      </c>
      <c r="M26" s="25" t="str">
        <f t="shared" si="9"/>
        <v>--</v>
      </c>
      <c r="N26" s="25" t="str">
        <f t="shared" si="9"/>
        <v>--</v>
      </c>
      <c r="O26" s="26">
        <f t="shared" si="9"/>
        <v>0.3961129470539142</v>
      </c>
      <c r="Q26">
        <v>75</v>
      </c>
      <c r="U26">
        <f>$U$8</f>
        <v>2</v>
      </c>
      <c r="V26">
        <f>$V$8</f>
        <v>24</v>
      </c>
      <c r="W26">
        <f>$W$8</f>
        <v>46</v>
      </c>
    </row>
    <row r="27" spans="1:30" ht="12.75" customHeight="1" x14ac:dyDescent="0.6">
      <c r="A27" s="30" t="s">
        <v>30</v>
      </c>
      <c r="B27" s="22">
        <v>0</v>
      </c>
      <c r="C27" s="22">
        <v>0</v>
      </c>
      <c r="D27" s="22">
        <v>0</v>
      </c>
      <c r="E27" s="22">
        <f>SUM(B27:D27)</f>
        <v>0</v>
      </c>
      <c r="F27" s="16"/>
      <c r="G27" s="62">
        <v>0</v>
      </c>
      <c r="H27" s="62">
        <v>0</v>
      </c>
      <c r="I27" s="62">
        <v>0</v>
      </c>
      <c r="J27" s="24">
        <f>SUM(G27:I27)</f>
        <v>0</v>
      </c>
      <c r="K27" s="16"/>
      <c r="L27" s="25" t="str">
        <f t="shared" si="9"/>
        <v>--</v>
      </c>
      <c r="M27" s="25" t="str">
        <f t="shared" si="9"/>
        <v>--</v>
      </c>
      <c r="N27" s="25" t="str">
        <f t="shared" si="9"/>
        <v>--</v>
      </c>
      <c r="O27" s="26" t="str">
        <f t="shared" si="9"/>
        <v>--</v>
      </c>
      <c r="Q27">
        <v>76</v>
      </c>
      <c r="U27">
        <f>$U$8</f>
        <v>2</v>
      </c>
      <c r="V27">
        <f>$V$8</f>
        <v>24</v>
      </c>
      <c r="W27">
        <f>$W$8</f>
        <v>46</v>
      </c>
    </row>
    <row r="28" spans="1:30" ht="12.75" customHeight="1" x14ac:dyDescent="0.6">
      <c r="A28" s="21" t="s">
        <v>17</v>
      </c>
      <c r="B28" s="22">
        <f>B26</f>
        <v>951909.04207241267</v>
      </c>
      <c r="C28" s="22">
        <f>C26</f>
        <v>0</v>
      </c>
      <c r="D28" s="22">
        <f>D26</f>
        <v>0</v>
      </c>
      <c r="E28" s="22">
        <f>E26</f>
        <v>951909.04207241267</v>
      </c>
      <c r="F28" s="16"/>
      <c r="G28" s="24">
        <f>SUM(G26:G27)</f>
        <v>377063.4959825718</v>
      </c>
      <c r="H28" s="24">
        <f>SUM(H26:H27)</f>
        <v>0</v>
      </c>
      <c r="I28" s="24">
        <f>SUM(I26:I27)</f>
        <v>0</v>
      </c>
      <c r="J28" s="24">
        <f>SUM(J26:J27)</f>
        <v>377063.4959825718</v>
      </c>
      <c r="K28" s="16"/>
      <c r="L28" s="25">
        <f t="shared" si="9"/>
        <v>0.3961129470539142</v>
      </c>
      <c r="M28" s="25" t="str">
        <f t="shared" si="9"/>
        <v>--</v>
      </c>
      <c r="N28" s="25" t="str">
        <f t="shared" si="9"/>
        <v>--</v>
      </c>
      <c r="O28" s="26">
        <f t="shared" si="9"/>
        <v>0.3961129470539142</v>
      </c>
    </row>
    <row r="29" spans="1:30" ht="5.15" customHeight="1" x14ac:dyDescent="0.6">
      <c r="A29" s="21"/>
      <c r="B29" s="22"/>
      <c r="C29" s="22"/>
      <c r="D29" s="22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20"/>
    </row>
    <row r="30" spans="1:30" ht="12.75" customHeight="1" x14ac:dyDescent="0.6">
      <c r="A30" s="21" t="s">
        <v>31</v>
      </c>
      <c r="B30" s="22">
        <f>B28</f>
        <v>951909.04207241267</v>
      </c>
      <c r="C30" s="22">
        <f>C28</f>
        <v>0</v>
      </c>
      <c r="D30" s="22">
        <f>D28</f>
        <v>0</v>
      </c>
      <c r="E30" s="22">
        <f>E28</f>
        <v>951909.04207241267</v>
      </c>
      <c r="F30" s="16"/>
      <c r="G30" s="24">
        <f>SUM(G14,G23,G28)</f>
        <v>444817.08943977515</v>
      </c>
      <c r="H30" s="24">
        <f>SUM(H14,H23,H28)</f>
        <v>0</v>
      </c>
      <c r="I30" s="24">
        <f>SUM(I14,I23,I28)</f>
        <v>0</v>
      </c>
      <c r="J30" s="24">
        <f>SUM(J14,J23,J28)</f>
        <v>444817.08943977515</v>
      </c>
      <c r="K30" s="16"/>
      <c r="L30" s="25">
        <f>IF(B30&lt;&gt;0,G30/B30,"--")</f>
        <v>0.46728948857483116</v>
      </c>
      <c r="M30" s="25" t="str">
        <f>IF(C30&lt;&gt;0,H30/C30,"--")</f>
        <v>--</v>
      </c>
      <c r="N30" s="25" t="str">
        <f>IF(D30&lt;&gt;0,I30/D30,"--")</f>
        <v>--</v>
      </c>
      <c r="O30" s="26">
        <f>IF(E30&lt;&gt;0,J30/E30,"--")</f>
        <v>0.46728948857483116</v>
      </c>
    </row>
    <row r="31" spans="1:30" ht="5.15" customHeight="1" x14ac:dyDescent="0.6">
      <c r="A31" s="21"/>
      <c r="B31" s="22"/>
      <c r="C31" s="22"/>
      <c r="D31" s="22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20"/>
    </row>
    <row r="32" spans="1:30" ht="12.75" customHeight="1" x14ac:dyDescent="0.6">
      <c r="A32" s="95" t="s">
        <v>32</v>
      </c>
      <c r="B32" s="22"/>
      <c r="C32" s="22"/>
      <c r="D32" s="22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20"/>
    </row>
    <row r="33" spans="1:23" ht="12.75" customHeight="1" x14ac:dyDescent="0.6">
      <c r="A33" s="31" t="s">
        <v>106</v>
      </c>
      <c r="B33" s="22"/>
      <c r="C33" s="22"/>
      <c r="D33" s="22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20"/>
    </row>
    <row r="34" spans="1:23" ht="12.75" customHeight="1" x14ac:dyDescent="0.6">
      <c r="A34" s="21" t="s">
        <v>13</v>
      </c>
      <c r="B34" s="22">
        <v>11888.813263683387</v>
      </c>
      <c r="C34" s="22">
        <v>11081.751731231641</v>
      </c>
      <c r="D34" s="22">
        <v>108.52192225285266</v>
      </c>
      <c r="E34" s="22">
        <f>SUM(B34:D34)</f>
        <v>23079.086917167882</v>
      </c>
      <c r="F34" s="16"/>
      <c r="G34" s="62">
        <v>912.12093757099262</v>
      </c>
      <c r="H34" s="62">
        <v>1400.3286353578212</v>
      </c>
      <c r="I34" s="62">
        <v>25.452827918023708</v>
      </c>
      <c r="J34" s="24">
        <f>SUM(G34:I34)</f>
        <v>2337.9024008468373</v>
      </c>
      <c r="K34" s="16"/>
      <c r="L34" s="25">
        <f t="shared" ref="L34:O37" si="10">IF(B34&lt;&gt;0,G34/B34,"--")</f>
        <v>7.6720940714683217E-2</v>
      </c>
      <c r="M34" s="25">
        <f t="shared" si="10"/>
        <v>0.12636347297072922</v>
      </c>
      <c r="N34" s="25">
        <f t="shared" si="10"/>
        <v>0.23454088712803503</v>
      </c>
      <c r="O34" s="26">
        <f t="shared" si="10"/>
        <v>0.10129960553628911</v>
      </c>
      <c r="Q34">
        <v>0</v>
      </c>
      <c r="U34">
        <f>$U$8</f>
        <v>2</v>
      </c>
      <c r="V34">
        <f>$V$8</f>
        <v>24</v>
      </c>
      <c r="W34">
        <f>$W$8</f>
        <v>46</v>
      </c>
    </row>
    <row r="35" spans="1:23" ht="12.75" customHeight="1" x14ac:dyDescent="0.6">
      <c r="A35" s="30" t="s">
        <v>111</v>
      </c>
      <c r="B35" s="22">
        <v>11888.813263683387</v>
      </c>
      <c r="C35" s="22">
        <v>11081.751731231641</v>
      </c>
      <c r="D35" s="22">
        <v>108.52192225285266</v>
      </c>
      <c r="E35" s="22">
        <f>SUM(B35:D35)</f>
        <v>23079.086917167882</v>
      </c>
      <c r="F35" s="16"/>
      <c r="G35" s="62">
        <v>1541.2340255963347</v>
      </c>
      <c r="H35" s="62">
        <v>4773.2256592413869</v>
      </c>
      <c r="I35" s="62">
        <v>87.843346932695653</v>
      </c>
      <c r="J35" s="24">
        <f>SUM(G35:I35)</f>
        <v>6402.303031770417</v>
      </c>
      <c r="K35" s="16"/>
      <c r="L35" s="25">
        <f t="shared" si="10"/>
        <v>0.12963733144874295</v>
      </c>
      <c r="M35" s="25">
        <f t="shared" si="10"/>
        <v>0.43072844212788403</v>
      </c>
      <c r="N35" s="25">
        <f t="shared" si="10"/>
        <v>0.80945255215829504</v>
      </c>
      <c r="O35" s="26">
        <f t="shared" si="10"/>
        <v>0.27740711990680722</v>
      </c>
      <c r="Q35">
        <v>3</v>
      </c>
      <c r="U35">
        <f>$U$8</f>
        <v>2</v>
      </c>
      <c r="V35">
        <f>$V$8</f>
        <v>24</v>
      </c>
      <c r="W35">
        <f>$W$8</f>
        <v>46</v>
      </c>
    </row>
    <row r="36" spans="1:23" ht="12.75" customHeight="1" x14ac:dyDescent="0.6">
      <c r="A36" s="21" t="s">
        <v>14</v>
      </c>
      <c r="B36" s="22">
        <v>0</v>
      </c>
      <c r="C36" s="22">
        <v>0</v>
      </c>
      <c r="D36" s="22">
        <v>0</v>
      </c>
      <c r="E36" s="22">
        <f>SUM(B36:D36)</f>
        <v>0</v>
      </c>
      <c r="F36" s="16"/>
      <c r="G36" s="62">
        <v>0</v>
      </c>
      <c r="H36" s="62">
        <v>0</v>
      </c>
      <c r="I36" s="62">
        <v>0</v>
      </c>
      <c r="J36" s="24">
        <f>SUM(G36:I36)</f>
        <v>0</v>
      </c>
      <c r="K36" s="16"/>
      <c r="L36" s="25" t="str">
        <f t="shared" si="10"/>
        <v>--</v>
      </c>
      <c r="M36" s="25" t="str">
        <f t="shared" si="10"/>
        <v>--</v>
      </c>
      <c r="N36" s="25" t="str">
        <f t="shared" si="10"/>
        <v>--</v>
      </c>
      <c r="O36" s="26" t="str">
        <f t="shared" si="10"/>
        <v>--</v>
      </c>
      <c r="Q36">
        <v>9</v>
      </c>
      <c r="U36">
        <f>$U$8</f>
        <v>2</v>
      </c>
      <c r="V36">
        <f>$V$8</f>
        <v>24</v>
      </c>
      <c r="W36">
        <f>$W$8</f>
        <v>46</v>
      </c>
    </row>
    <row r="37" spans="1:23" ht="12.75" customHeight="1" x14ac:dyDescent="0.6">
      <c r="A37" s="21" t="s">
        <v>17</v>
      </c>
      <c r="B37" s="22">
        <f>B34</f>
        <v>11888.813263683387</v>
      </c>
      <c r="C37" s="22">
        <f>C34</f>
        <v>11081.751731231641</v>
      </c>
      <c r="D37" s="22">
        <f>D34</f>
        <v>108.52192225285266</v>
      </c>
      <c r="E37" s="22">
        <f>E34</f>
        <v>23079.086917167882</v>
      </c>
      <c r="F37" s="16"/>
      <c r="G37" s="24">
        <f>SUM(G34:G36)</f>
        <v>2453.3549631673272</v>
      </c>
      <c r="H37" s="24">
        <f>SUM(H34:H36)</f>
        <v>6173.5542945992083</v>
      </c>
      <c r="I37" s="24">
        <f>SUM(I34:I36)</f>
        <v>113.29617485071935</v>
      </c>
      <c r="J37" s="24">
        <f>SUM(J34:J36)</f>
        <v>8740.2054326172547</v>
      </c>
      <c r="K37" s="16"/>
      <c r="L37" s="25">
        <f t="shared" si="10"/>
        <v>0.20635827216342617</v>
      </c>
      <c r="M37" s="25">
        <f t="shared" si="10"/>
        <v>0.55709191509861333</v>
      </c>
      <c r="N37" s="25">
        <f t="shared" si="10"/>
        <v>1.0439934392863299</v>
      </c>
      <c r="O37" s="26">
        <f t="shared" si="10"/>
        <v>0.37870672544309636</v>
      </c>
    </row>
    <row r="38" spans="1:23" ht="5.15" customHeight="1" x14ac:dyDescent="0.6">
      <c r="A38" s="21"/>
      <c r="B38" s="22"/>
      <c r="C38" s="22"/>
      <c r="D38" s="22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20"/>
    </row>
    <row r="39" spans="1:23" ht="12.75" customHeight="1" x14ac:dyDescent="0.6">
      <c r="A39" s="31" t="s">
        <v>112</v>
      </c>
      <c r="B39" s="22"/>
      <c r="C39" s="22"/>
      <c r="D39" s="22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20"/>
    </row>
    <row r="40" spans="1:23" ht="12.75" customHeight="1" x14ac:dyDescent="0.6">
      <c r="A40" s="21" t="s">
        <v>13</v>
      </c>
      <c r="B40" s="22">
        <v>0</v>
      </c>
      <c r="C40" s="22">
        <v>17696.25920552036</v>
      </c>
      <c r="D40" s="22">
        <v>105.1100392857693</v>
      </c>
      <c r="E40" s="22">
        <f>SUM(B40:D40)</f>
        <v>17801.36924480613</v>
      </c>
      <c r="F40" s="16"/>
      <c r="G40" s="62">
        <v>0</v>
      </c>
      <c r="H40" s="62">
        <v>1411.3234459495263</v>
      </c>
      <c r="I40" s="62">
        <v>10.154007878337925</v>
      </c>
      <c r="J40" s="24">
        <f>SUM(G40:I40)</f>
        <v>1421.4774538278643</v>
      </c>
      <c r="K40" s="16"/>
      <c r="L40" s="25" t="str">
        <f t="shared" ref="L40:O43" si="11">IF(B40&lt;&gt;0,G40/B40,"--")</f>
        <v>--</v>
      </c>
      <c r="M40" s="25">
        <f t="shared" si="11"/>
        <v>7.9752643174963389E-2</v>
      </c>
      <c r="N40" s="25">
        <f t="shared" si="11"/>
        <v>9.6603597023987242E-2</v>
      </c>
      <c r="O40" s="26">
        <f t="shared" si="11"/>
        <v>7.9852141387528719E-2</v>
      </c>
      <c r="Q40">
        <v>1</v>
      </c>
      <c r="R40">
        <v>2</v>
      </c>
      <c r="U40">
        <f>$U$8</f>
        <v>2</v>
      </c>
      <c r="V40">
        <f>$V$8</f>
        <v>24</v>
      </c>
      <c r="W40">
        <f>$W$8</f>
        <v>46</v>
      </c>
    </row>
    <row r="41" spans="1:23" ht="12.75" customHeight="1" x14ac:dyDescent="0.6">
      <c r="A41" s="30" t="s">
        <v>97</v>
      </c>
      <c r="B41" s="22">
        <v>0</v>
      </c>
      <c r="C41" s="22">
        <v>17696.259205520357</v>
      </c>
      <c r="D41" s="22">
        <v>105.1100392857693</v>
      </c>
      <c r="E41" s="22">
        <f>SUM(B41:D41)</f>
        <v>17801.369244806127</v>
      </c>
      <c r="F41" s="16"/>
      <c r="G41" s="62">
        <v>0</v>
      </c>
      <c r="H41" s="62">
        <v>4510.6322208097727</v>
      </c>
      <c r="I41" s="62">
        <v>44.472847678121596</v>
      </c>
      <c r="J41" s="24">
        <f>SUM(G41:I41)</f>
        <v>4555.1050684878946</v>
      </c>
      <c r="K41" s="16"/>
      <c r="L41" s="25" t="str">
        <f t="shared" si="11"/>
        <v>--</v>
      </c>
      <c r="M41" s="25">
        <f t="shared" si="11"/>
        <v>0.25489184852144792</v>
      </c>
      <c r="N41" s="25">
        <f t="shared" si="11"/>
        <v>0.42310751646862632</v>
      </c>
      <c r="O41" s="26">
        <f t="shared" si="11"/>
        <v>0.2558850954578637</v>
      </c>
      <c r="Q41">
        <v>5</v>
      </c>
      <c r="R41">
        <v>7</v>
      </c>
      <c r="U41">
        <f>$U$8</f>
        <v>2</v>
      </c>
      <c r="V41">
        <f>$V$8</f>
        <v>24</v>
      </c>
      <c r="W41">
        <f>$W$8</f>
        <v>46</v>
      </c>
    </row>
    <row r="42" spans="1:23" ht="12.75" customHeight="1" x14ac:dyDescent="0.6">
      <c r="A42" s="21" t="s">
        <v>16</v>
      </c>
      <c r="B42" s="22">
        <v>0</v>
      </c>
      <c r="C42" s="22">
        <v>0</v>
      </c>
      <c r="D42" s="22">
        <v>0</v>
      </c>
      <c r="E42" s="22">
        <f>SUM(B42:D42)</f>
        <v>0</v>
      </c>
      <c r="F42" s="16"/>
      <c r="G42" s="62">
        <v>0</v>
      </c>
      <c r="H42" s="62">
        <v>0</v>
      </c>
      <c r="I42" s="62">
        <v>0</v>
      </c>
      <c r="J42" s="24">
        <f>SUM(G42:I42)</f>
        <v>0</v>
      </c>
      <c r="K42" s="16"/>
      <c r="L42" s="25" t="str">
        <f t="shared" si="11"/>
        <v>--</v>
      </c>
      <c r="M42" s="25" t="str">
        <f t="shared" si="11"/>
        <v>--</v>
      </c>
      <c r="N42" s="25" t="str">
        <f t="shared" si="11"/>
        <v>--</v>
      </c>
      <c r="O42" s="26" t="str">
        <f t="shared" si="11"/>
        <v>--</v>
      </c>
      <c r="Q42">
        <v>10</v>
      </c>
      <c r="U42">
        <f>$U$8</f>
        <v>2</v>
      </c>
      <c r="V42">
        <f>$V$8</f>
        <v>24</v>
      </c>
      <c r="W42">
        <f>$W$8</f>
        <v>46</v>
      </c>
    </row>
    <row r="43" spans="1:23" ht="12.75" customHeight="1" x14ac:dyDescent="0.6">
      <c r="A43" s="21" t="s">
        <v>17</v>
      </c>
      <c r="B43" s="22">
        <f>B40</f>
        <v>0</v>
      </c>
      <c r="C43" s="22">
        <f>C40</f>
        <v>17696.25920552036</v>
      </c>
      <c r="D43" s="22">
        <f>D40</f>
        <v>105.1100392857693</v>
      </c>
      <c r="E43" s="22">
        <f>E40</f>
        <v>17801.36924480613</v>
      </c>
      <c r="F43" s="16"/>
      <c r="G43" s="24">
        <f>SUM(G40:G42)</f>
        <v>0</v>
      </c>
      <c r="H43" s="24">
        <f>SUM(H40:H42)</f>
        <v>5921.9556667592988</v>
      </c>
      <c r="I43" s="24">
        <f>SUM(I40:I42)</f>
        <v>54.626855556459518</v>
      </c>
      <c r="J43" s="24">
        <f>SUM(J40:J42)</f>
        <v>5976.582522315759</v>
      </c>
      <c r="K43" s="16"/>
      <c r="L43" s="25" t="str">
        <f t="shared" si="11"/>
        <v>--</v>
      </c>
      <c r="M43" s="25">
        <f t="shared" si="11"/>
        <v>0.33464449169641119</v>
      </c>
      <c r="N43" s="25">
        <f t="shared" si="11"/>
        <v>0.51971111349261356</v>
      </c>
      <c r="O43" s="26">
        <f t="shared" si="11"/>
        <v>0.33573723684539236</v>
      </c>
    </row>
    <row r="44" spans="1:23" ht="5.15" customHeight="1" x14ac:dyDescent="0.6">
      <c r="A44" s="21"/>
      <c r="B44" s="22"/>
      <c r="C44" s="22"/>
      <c r="D44" s="22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20"/>
    </row>
    <row r="45" spans="1:23" ht="12.75" customHeight="1" x14ac:dyDescent="0.6">
      <c r="A45" s="31" t="s">
        <v>28</v>
      </c>
      <c r="B45" s="22"/>
      <c r="C45" s="22"/>
      <c r="D45" s="22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20"/>
    </row>
    <row r="46" spans="1:23" ht="12.75" customHeight="1" x14ac:dyDescent="0.6">
      <c r="A46" s="30" t="s">
        <v>29</v>
      </c>
      <c r="B46" s="76">
        <f>B37+B43</f>
        <v>11888.813263683387</v>
      </c>
      <c r="C46" s="76">
        <f>C37+C43</f>
        <v>28778.010936752002</v>
      </c>
      <c r="D46" s="76">
        <f>D37+D43</f>
        <v>213.63196153862197</v>
      </c>
      <c r="E46" s="22">
        <f>SUM(B46:D46)</f>
        <v>40880.456161974013</v>
      </c>
      <c r="F46" s="16"/>
      <c r="G46" s="62">
        <v>12996.783454786768</v>
      </c>
      <c r="H46" s="62">
        <v>32310.502201212901</v>
      </c>
      <c r="I46" s="62">
        <v>3184.9028614322301</v>
      </c>
      <c r="J46" s="24">
        <f>SUM(G46:I46)</f>
        <v>48492.188517431903</v>
      </c>
      <c r="K46" s="16"/>
      <c r="L46" s="25">
        <f t="shared" ref="L46:O48" si="12">IF(B46&lt;&gt;0,G46/B46,"--")</f>
        <v>1.0931943472009846</v>
      </c>
      <c r="M46" s="25">
        <f t="shared" si="12"/>
        <v>1.1227496671755588</v>
      </c>
      <c r="N46" s="25">
        <f t="shared" si="12"/>
        <v>14.908363142358921</v>
      </c>
      <c r="O46" s="26">
        <f t="shared" si="12"/>
        <v>1.1861948977599261</v>
      </c>
      <c r="Q46">
        <v>11</v>
      </c>
      <c r="U46">
        <f>$U$8</f>
        <v>2</v>
      </c>
      <c r="V46">
        <f>$V$8</f>
        <v>24</v>
      </c>
      <c r="W46">
        <f>$W$8</f>
        <v>46</v>
      </c>
    </row>
    <row r="47" spans="1:23" ht="12.75" customHeight="1" x14ac:dyDescent="0.6">
      <c r="A47" s="30" t="s">
        <v>30</v>
      </c>
      <c r="B47" s="22">
        <v>0</v>
      </c>
      <c r="C47" s="22">
        <v>0</v>
      </c>
      <c r="D47" s="22">
        <v>0</v>
      </c>
      <c r="E47" s="22">
        <f>SUM(B47:D47)</f>
        <v>0</v>
      </c>
      <c r="F47" s="16"/>
      <c r="G47" s="62">
        <v>0</v>
      </c>
      <c r="H47" s="62">
        <v>0</v>
      </c>
      <c r="I47" s="62">
        <v>0</v>
      </c>
      <c r="J47" s="24">
        <f>SUM(G47:I47)</f>
        <v>0</v>
      </c>
      <c r="K47" s="16"/>
      <c r="L47" s="25" t="str">
        <f t="shared" si="12"/>
        <v>--</v>
      </c>
      <c r="M47" s="25" t="str">
        <f t="shared" si="12"/>
        <v>--</v>
      </c>
      <c r="N47" s="25" t="str">
        <f t="shared" si="12"/>
        <v>--</v>
      </c>
      <c r="O47" s="26" t="str">
        <f t="shared" si="12"/>
        <v>--</v>
      </c>
      <c r="Q47">
        <v>12</v>
      </c>
      <c r="U47">
        <f>$U$8</f>
        <v>2</v>
      </c>
      <c r="V47">
        <f>$V$8</f>
        <v>24</v>
      </c>
      <c r="W47">
        <f>$W$8</f>
        <v>46</v>
      </c>
    </row>
    <row r="48" spans="1:23" ht="12.75" customHeight="1" x14ac:dyDescent="0.6">
      <c r="A48" s="21" t="s">
        <v>17</v>
      </c>
      <c r="B48" s="22">
        <f>B46</f>
        <v>11888.813263683387</v>
      </c>
      <c r="C48" s="22">
        <f>C46</f>
        <v>28778.010936752002</v>
      </c>
      <c r="D48" s="22">
        <f>D46</f>
        <v>213.63196153862197</v>
      </c>
      <c r="E48" s="22">
        <f>E46</f>
        <v>40880.456161974013</v>
      </c>
      <c r="F48" s="16"/>
      <c r="G48" s="24">
        <f>SUM(G46:G47)</f>
        <v>12996.783454786768</v>
      </c>
      <c r="H48" s="24">
        <f>SUM(H46:H47)</f>
        <v>32310.502201212901</v>
      </c>
      <c r="I48" s="24">
        <f>SUM(I46:I47)</f>
        <v>3184.9028614322301</v>
      </c>
      <c r="J48" s="24">
        <f>SUM(J46:J47)</f>
        <v>48492.188517431903</v>
      </c>
      <c r="K48" s="16"/>
      <c r="L48" s="25">
        <f t="shared" si="12"/>
        <v>1.0931943472009846</v>
      </c>
      <c r="M48" s="25">
        <f t="shared" si="12"/>
        <v>1.1227496671755588</v>
      </c>
      <c r="N48" s="25">
        <f t="shared" si="12"/>
        <v>14.908363142358921</v>
      </c>
      <c r="O48" s="26">
        <f t="shared" si="12"/>
        <v>1.1861948977599261</v>
      </c>
    </row>
    <row r="49" spans="1:23" ht="5.15" customHeight="1" x14ac:dyDescent="0.6">
      <c r="A49" s="21"/>
      <c r="B49" s="22"/>
      <c r="C49" s="22"/>
      <c r="D49" s="22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20"/>
    </row>
    <row r="50" spans="1:23" ht="12.75" customHeight="1" x14ac:dyDescent="0.6">
      <c r="A50" s="96" t="s">
        <v>33</v>
      </c>
      <c r="B50" s="32">
        <f>B48</f>
        <v>11888.813263683387</v>
      </c>
      <c r="C50" s="32">
        <f>C48</f>
        <v>28778.010936752002</v>
      </c>
      <c r="D50" s="32">
        <f>D48</f>
        <v>213.63196153862197</v>
      </c>
      <c r="E50" s="32">
        <f>E48</f>
        <v>40880.456161974013</v>
      </c>
      <c r="F50" s="33"/>
      <c r="G50" s="34">
        <f>SUM(G37,G43,G48)</f>
        <v>15450.138417954095</v>
      </c>
      <c r="H50" s="34">
        <f>SUM(H37,H43,H48)</f>
        <v>44406.012162571409</v>
      </c>
      <c r="I50" s="34">
        <f>SUM(I37,I43,I48)</f>
        <v>3352.825891839409</v>
      </c>
      <c r="J50" s="34">
        <f>SUM(J37,J43,J48)</f>
        <v>63208.976472364913</v>
      </c>
      <c r="K50" s="33"/>
      <c r="L50" s="35">
        <f t="shared" ref="L50:O51" si="13">IF(B50&lt;&gt;0,G50/B50,"--")</f>
        <v>1.2995526193644107</v>
      </c>
      <c r="M50" s="35">
        <f t="shared" si="13"/>
        <v>1.5430535578072597</v>
      </c>
      <c r="N50" s="35">
        <f t="shared" si="13"/>
        <v>15.694402034656505</v>
      </c>
      <c r="O50" s="36">
        <f t="shared" si="13"/>
        <v>1.5461905860815794</v>
      </c>
    </row>
    <row r="51" spans="1:23" ht="12.75" customHeight="1" thickBot="1" x14ac:dyDescent="0.75">
      <c r="A51" s="37" t="s">
        <v>17</v>
      </c>
      <c r="B51" s="101">
        <f>SUM(B30,B50)</f>
        <v>963797.85533609602</v>
      </c>
      <c r="C51" s="101">
        <f>SUM(C30,C50)</f>
        <v>28778.010936752002</v>
      </c>
      <c r="D51" s="101">
        <f>SUM(D30,D50)</f>
        <v>213.63196153862197</v>
      </c>
      <c r="E51" s="101">
        <f>SUM(E30,E50)</f>
        <v>992789.49823438667</v>
      </c>
      <c r="F51" s="102"/>
      <c r="G51" s="46">
        <f>SUM(G30,G50)</f>
        <v>460267.22785772925</v>
      </c>
      <c r="H51" s="46">
        <f>SUM(H30,H50)</f>
        <v>44406.012162571409</v>
      </c>
      <c r="I51" s="46">
        <f>SUM(I30,I50)</f>
        <v>3352.825891839409</v>
      </c>
      <c r="J51" s="46">
        <f>SUM(J30,J50)</f>
        <v>508026.06591214007</v>
      </c>
      <c r="K51" s="102"/>
      <c r="L51" s="47">
        <f t="shared" si="13"/>
        <v>0.47755577096322199</v>
      </c>
      <c r="M51" s="47">
        <f t="shared" si="13"/>
        <v>1.5430535578072597</v>
      </c>
      <c r="N51" s="47">
        <f t="shared" si="13"/>
        <v>15.694402034656505</v>
      </c>
      <c r="O51" s="48">
        <f t="shared" si="13"/>
        <v>0.51171579354498842</v>
      </c>
    </row>
    <row r="52" spans="1:23" ht="5.15" customHeight="1" thickBot="1" x14ac:dyDescent="0.75">
      <c r="A52" s="16"/>
      <c r="B52" s="50"/>
      <c r="C52" s="50"/>
      <c r="D52" s="50"/>
    </row>
    <row r="53" spans="1:23" ht="15.5" x14ac:dyDescent="0.7">
      <c r="A53" s="4" t="s">
        <v>18</v>
      </c>
      <c r="B53" s="121" t="s">
        <v>1</v>
      </c>
      <c r="C53" s="128"/>
      <c r="D53" s="128"/>
      <c r="E53" s="128"/>
      <c r="F53" s="6"/>
      <c r="G53" s="121" t="s">
        <v>2</v>
      </c>
      <c r="H53" s="122"/>
      <c r="I53" s="122"/>
      <c r="J53" s="122"/>
      <c r="K53" s="6"/>
      <c r="L53" s="121" t="s">
        <v>3</v>
      </c>
      <c r="M53" s="122"/>
      <c r="N53" s="122"/>
      <c r="O53" s="123"/>
    </row>
    <row r="54" spans="1:23" ht="12.75" customHeight="1" x14ac:dyDescent="0.6">
      <c r="A54" s="94" t="s">
        <v>23</v>
      </c>
      <c r="B54" s="15" t="s">
        <v>4</v>
      </c>
      <c r="C54" s="15" t="s">
        <v>5</v>
      </c>
      <c r="D54" s="15" t="s">
        <v>6</v>
      </c>
      <c r="E54" s="15" t="s">
        <v>173</v>
      </c>
      <c r="F54" s="16"/>
      <c r="G54" s="15" t="s">
        <v>4</v>
      </c>
      <c r="H54" s="15" t="s">
        <v>5</v>
      </c>
      <c r="I54" s="15" t="s">
        <v>6</v>
      </c>
      <c r="J54" s="15" t="s">
        <v>173</v>
      </c>
      <c r="K54" s="16"/>
      <c r="L54" s="15" t="s">
        <v>4</v>
      </c>
      <c r="M54" s="15" t="s">
        <v>5</v>
      </c>
      <c r="N54" s="15" t="s">
        <v>6</v>
      </c>
      <c r="O54" s="17" t="s">
        <v>173</v>
      </c>
    </row>
    <row r="55" spans="1:23" x14ac:dyDescent="0.6">
      <c r="A55" s="21" t="s">
        <v>19</v>
      </c>
      <c r="B55" s="22">
        <v>74473.800680050219</v>
      </c>
      <c r="C55" s="22">
        <v>0</v>
      </c>
      <c r="D55" s="22">
        <v>0</v>
      </c>
      <c r="E55" s="22">
        <f>SUM(B55:D55)</f>
        <v>74473.800680050219</v>
      </c>
      <c r="F55" s="16"/>
      <c r="G55" s="62">
        <v>3936.6756517188742</v>
      </c>
      <c r="H55" s="62">
        <v>0</v>
      </c>
      <c r="I55" s="62">
        <v>0</v>
      </c>
      <c r="J55" s="24">
        <f>SUM(G55:I55)</f>
        <v>3936.6756517188742</v>
      </c>
      <c r="K55" s="16"/>
      <c r="L55" s="25">
        <f t="shared" ref="L55:O57" si="14">IF(B55&lt;&gt;0,G55/B55,"--")</f>
        <v>5.2859873079814726E-2</v>
      </c>
      <c r="M55" s="25" t="str">
        <f t="shared" si="14"/>
        <v>--</v>
      </c>
      <c r="N55" s="25" t="str">
        <f t="shared" si="14"/>
        <v>--</v>
      </c>
      <c r="O55" s="26">
        <f t="shared" si="14"/>
        <v>5.2859873079814726E-2</v>
      </c>
      <c r="Q55">
        <v>158</v>
      </c>
      <c r="U55">
        <f>$U$8</f>
        <v>2</v>
      </c>
      <c r="V55">
        <f>$V$8</f>
        <v>24</v>
      </c>
      <c r="W55">
        <f>$W$8</f>
        <v>46</v>
      </c>
    </row>
    <row r="56" spans="1:23" x14ac:dyDescent="0.6">
      <c r="A56" s="21" t="s">
        <v>20</v>
      </c>
      <c r="B56" s="22">
        <v>8337.5389269553561</v>
      </c>
      <c r="C56" s="22">
        <v>0</v>
      </c>
      <c r="D56" s="22">
        <v>0</v>
      </c>
      <c r="E56" s="22">
        <f>SUM(B56:D56)</f>
        <v>8337.5389269553561</v>
      </c>
      <c r="F56" s="16"/>
      <c r="G56" s="62">
        <v>5593.2980142654533</v>
      </c>
      <c r="H56" s="62">
        <v>0</v>
      </c>
      <c r="I56" s="62">
        <v>0</v>
      </c>
      <c r="J56" s="24">
        <f>SUM(G56:I56)</f>
        <v>5593.2980142654533</v>
      </c>
      <c r="K56" s="16"/>
      <c r="L56" s="25">
        <f t="shared" si="14"/>
        <v>0.67085719938077393</v>
      </c>
      <c r="M56" s="25" t="str">
        <f t="shared" si="14"/>
        <v>--</v>
      </c>
      <c r="N56" s="25" t="str">
        <f t="shared" si="14"/>
        <v>--</v>
      </c>
      <c r="O56" s="26">
        <f t="shared" si="14"/>
        <v>0.67085719938077393</v>
      </c>
      <c r="Q56">
        <v>160</v>
      </c>
      <c r="U56">
        <f>$U$8</f>
        <v>2</v>
      </c>
      <c r="V56">
        <f>$V$8</f>
        <v>24</v>
      </c>
      <c r="W56">
        <f>$W$8</f>
        <v>46</v>
      </c>
    </row>
    <row r="57" spans="1:23" ht="12.75" customHeight="1" x14ac:dyDescent="0.6">
      <c r="A57" s="21" t="s">
        <v>31</v>
      </c>
      <c r="B57" s="22">
        <f>SUM(B55:B56)</f>
        <v>82811.339607005575</v>
      </c>
      <c r="C57" s="22">
        <f>SUM(C55:C56)</f>
        <v>0</v>
      </c>
      <c r="D57" s="22">
        <f>SUM(D55:D56)</f>
        <v>0</v>
      </c>
      <c r="E57" s="22">
        <f>SUM(E55:E56)</f>
        <v>82811.339607005575</v>
      </c>
      <c r="F57" s="16"/>
      <c r="G57" s="24">
        <f>SUM(G55:G56)</f>
        <v>9529.9736659843275</v>
      </c>
      <c r="H57" s="24">
        <f>SUM(H55:H56)</f>
        <v>0</v>
      </c>
      <c r="I57" s="24">
        <f>SUM(I55:I56)</f>
        <v>0</v>
      </c>
      <c r="J57" s="24">
        <f>SUM(J55:J56)</f>
        <v>9529.9736659843275</v>
      </c>
      <c r="K57" s="16"/>
      <c r="L57" s="25">
        <f t="shared" si="14"/>
        <v>0.11508053982957332</v>
      </c>
      <c r="M57" s="25" t="str">
        <f t="shared" si="14"/>
        <v>--</v>
      </c>
      <c r="N57" s="25" t="str">
        <f t="shared" si="14"/>
        <v>--</v>
      </c>
      <c r="O57" s="26">
        <f t="shared" si="14"/>
        <v>0.11508053982957332</v>
      </c>
    </row>
    <row r="58" spans="1:23" ht="12.75" customHeight="1" x14ac:dyDescent="0.6">
      <c r="A58" s="95" t="s">
        <v>32</v>
      </c>
      <c r="B58" s="22"/>
      <c r="C58" s="22"/>
      <c r="D58" s="22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0"/>
    </row>
    <row r="59" spans="1:23" x14ac:dyDescent="0.6">
      <c r="A59" s="21" t="s">
        <v>19</v>
      </c>
      <c r="B59" s="22">
        <v>0</v>
      </c>
      <c r="C59" s="22">
        <v>1997.0178594191796</v>
      </c>
      <c r="D59" s="22">
        <v>0</v>
      </c>
      <c r="E59" s="22">
        <f>SUM(B59:D59)</f>
        <v>1997.0178594191796</v>
      </c>
      <c r="F59" s="16"/>
      <c r="G59" s="62">
        <v>0</v>
      </c>
      <c r="H59" s="62">
        <v>1491.3371457277631</v>
      </c>
      <c r="I59" s="62">
        <v>0</v>
      </c>
      <c r="J59" s="24">
        <f>SUM(G59:I59)</f>
        <v>1491.3371457277631</v>
      </c>
      <c r="K59" s="16"/>
      <c r="L59" s="25" t="str">
        <f t="shared" ref="L59:O62" si="15">IF(B59&lt;&gt;0,G59/B59,"--")</f>
        <v>--</v>
      </c>
      <c r="M59" s="25">
        <f t="shared" si="15"/>
        <v>0.74678207743295266</v>
      </c>
      <c r="N59" s="25" t="str">
        <f t="shared" si="15"/>
        <v>--</v>
      </c>
      <c r="O59" s="26">
        <f t="shared" si="15"/>
        <v>0.74678207743295266</v>
      </c>
      <c r="Q59">
        <v>135</v>
      </c>
      <c r="U59">
        <f>$U$8</f>
        <v>2</v>
      </c>
      <c r="V59">
        <f>$V$8</f>
        <v>24</v>
      </c>
      <c r="W59">
        <f>$W$8</f>
        <v>46</v>
      </c>
    </row>
    <row r="60" spans="1:23" x14ac:dyDescent="0.6">
      <c r="A60" s="21" t="s">
        <v>20</v>
      </c>
      <c r="B60" s="22">
        <v>0</v>
      </c>
      <c r="C60" s="22">
        <v>805.14998110084139</v>
      </c>
      <c r="D60" s="22">
        <v>0</v>
      </c>
      <c r="E60" s="22">
        <f>SUM(B60:D60)</f>
        <v>805.14998110084139</v>
      </c>
      <c r="F60" s="16"/>
      <c r="G60" s="62">
        <v>0</v>
      </c>
      <c r="H60" s="62">
        <v>1252.009039140971</v>
      </c>
      <c r="I60" s="62">
        <v>0</v>
      </c>
      <c r="J60" s="24">
        <f>SUM(G60:I60)</f>
        <v>1252.009039140971</v>
      </c>
      <c r="K60" s="16"/>
      <c r="L60" s="25" t="str">
        <f t="shared" si="15"/>
        <v>--</v>
      </c>
      <c r="M60" s="25">
        <f t="shared" si="15"/>
        <v>1.5550010166170054</v>
      </c>
      <c r="N60" s="25" t="str">
        <f t="shared" si="15"/>
        <v>--</v>
      </c>
      <c r="O60" s="26">
        <f t="shared" si="15"/>
        <v>1.5550010166170054</v>
      </c>
      <c r="Q60">
        <v>137</v>
      </c>
      <c r="U60">
        <f>$U$8</f>
        <v>2</v>
      </c>
      <c r="V60">
        <f>$V$8</f>
        <v>24</v>
      </c>
      <c r="W60">
        <f>$W$8</f>
        <v>46</v>
      </c>
    </row>
    <row r="61" spans="1:23" x14ac:dyDescent="0.6">
      <c r="A61" s="96" t="s">
        <v>33</v>
      </c>
      <c r="B61" s="32">
        <f>SUM(B59:B60)</f>
        <v>0</v>
      </c>
      <c r="C61" s="32">
        <f>SUM(C59:C60)</f>
        <v>2802.1678405200209</v>
      </c>
      <c r="D61" s="32">
        <f>SUM(D59:D60)</f>
        <v>0</v>
      </c>
      <c r="E61" s="32">
        <f>SUM(E59:E60)</f>
        <v>2802.1678405200209</v>
      </c>
      <c r="F61" s="33"/>
      <c r="G61" s="84">
        <f>SUM(G59:G60)</f>
        <v>0</v>
      </c>
      <c r="H61" s="84">
        <f>SUM(H59:H60)</f>
        <v>2743.3461848687339</v>
      </c>
      <c r="I61" s="84">
        <f>SUM(I59:I60)</f>
        <v>0</v>
      </c>
      <c r="J61" s="34">
        <f>SUM(J59:J60)</f>
        <v>2743.3461848687339</v>
      </c>
      <c r="K61" s="33"/>
      <c r="L61" s="35" t="str">
        <f>IF(B61&lt;&gt;0,G61/B61,"--")</f>
        <v>--</v>
      </c>
      <c r="M61" s="35">
        <f>IF(C61&lt;&gt;0,H61/C61,"--")</f>
        <v>0.97900851804780864</v>
      </c>
      <c r="N61" s="35" t="str">
        <f>IF(D61&lt;&gt;0,I61/D61,"--")</f>
        <v>--</v>
      </c>
      <c r="O61" s="36">
        <f>IF(E61&lt;&gt;0,J61/E61,"--")</f>
        <v>0.97900851804780864</v>
      </c>
    </row>
    <row r="62" spans="1:23" ht="13.75" thickBot="1" x14ac:dyDescent="0.75">
      <c r="A62" s="43" t="s">
        <v>17</v>
      </c>
      <c r="B62" s="101">
        <f>SUM(B57,B61)</f>
        <v>82811.339607005575</v>
      </c>
      <c r="C62" s="101">
        <f>SUM(C57,C61)</f>
        <v>2802.1678405200209</v>
      </c>
      <c r="D62" s="101">
        <f>SUM(D57,D61)</f>
        <v>0</v>
      </c>
      <c r="E62" s="101">
        <f>SUM(E57,E61)</f>
        <v>85613.507447525597</v>
      </c>
      <c r="F62" s="102"/>
      <c r="G62" s="46">
        <f>SUM(G57,G61)</f>
        <v>9529.9736659843275</v>
      </c>
      <c r="H62" s="46">
        <f>SUM(H57,H61)</f>
        <v>2743.3461848687339</v>
      </c>
      <c r="I62" s="46">
        <f>SUM(I57,I61)</f>
        <v>0</v>
      </c>
      <c r="J62" s="46">
        <f>SUM(J57,J61)</f>
        <v>12273.319850853062</v>
      </c>
      <c r="K62" s="102"/>
      <c r="L62" s="47">
        <f t="shared" si="15"/>
        <v>0.11508053982957332</v>
      </c>
      <c r="M62" s="47">
        <f t="shared" si="15"/>
        <v>0.97900851804780864</v>
      </c>
      <c r="N62" s="47" t="str">
        <f t="shared" si="15"/>
        <v>--</v>
      </c>
      <c r="O62" s="48">
        <f t="shared" si="15"/>
        <v>0.1433572834096962</v>
      </c>
    </row>
    <row r="63" spans="1:23" ht="5.15" customHeight="1" x14ac:dyDescent="0.6">
      <c r="A63" s="49"/>
    </row>
    <row r="64" spans="1:23" x14ac:dyDescent="0.6">
      <c r="A64" s="49" t="s">
        <v>21</v>
      </c>
      <c r="B64" s="50">
        <f>B51</f>
        <v>963797.85533609602</v>
      </c>
      <c r="C64" s="50">
        <f>C51</f>
        <v>28778.010936752002</v>
      </c>
      <c r="D64" s="50">
        <f>D51</f>
        <v>213.63196153862197</v>
      </c>
      <c r="E64" s="50">
        <f>E51</f>
        <v>992789.49823438667</v>
      </c>
      <c r="G64" s="82">
        <f>SUM(G51,G62)</f>
        <v>469797.20152371359</v>
      </c>
      <c r="H64" s="82">
        <f>SUM(H51,H62)</f>
        <v>47149.358347440146</v>
      </c>
      <c r="I64" s="82">
        <f>SUM(I51,I62)</f>
        <v>3352.825891839409</v>
      </c>
      <c r="J64" s="82">
        <f>SUM(J51,J62)</f>
        <v>520299.38576299313</v>
      </c>
      <c r="L64" s="25">
        <f>IF(B64&lt;&gt;0,G64/B64,"--")</f>
        <v>0.48744370919967001</v>
      </c>
      <c r="M64" s="25">
        <f>IF(C64&lt;&gt;0,H64/C64,"--")</f>
        <v>1.6383814173628779</v>
      </c>
      <c r="N64" s="25">
        <f>IF(D64&lt;&gt;0,I64/D64,"--")</f>
        <v>15.694402034656505</v>
      </c>
      <c r="O64" s="25">
        <f>IF(E64&lt;&gt;0,J64/E64,"--")</f>
        <v>0.52407825293107213</v>
      </c>
    </row>
    <row r="65" spans="1:23" hidden="1" x14ac:dyDescent="0.6">
      <c r="A65" s="49"/>
      <c r="B65" s="50"/>
      <c r="C65" s="50"/>
      <c r="D65" s="50"/>
      <c r="E65" s="50"/>
      <c r="G65" s="82"/>
      <c r="H65" s="82"/>
      <c r="I65" s="82"/>
      <c r="J65" s="82"/>
      <c r="L65" s="25"/>
      <c r="M65" s="25"/>
      <c r="N65" s="25"/>
      <c r="O65" s="25"/>
    </row>
    <row r="66" spans="1:23" hidden="1" x14ac:dyDescent="0.6">
      <c r="A66" s="107" t="s">
        <v>115</v>
      </c>
      <c r="B66" s="85">
        <f>B10-SUM(B11:B13)</f>
        <v>0</v>
      </c>
      <c r="C66" s="85">
        <f>C10-SUM(C11:C13)</f>
        <v>0</v>
      </c>
      <c r="D66" s="85">
        <f>D10-SUM(D11:D13)</f>
        <v>0</v>
      </c>
      <c r="G66" s="85">
        <v>0</v>
      </c>
      <c r="H66" s="85">
        <v>0</v>
      </c>
      <c r="I66" s="85">
        <v>0</v>
      </c>
      <c r="J66" s="86"/>
      <c r="L66" s="85">
        <v>-1.1102230246251565E-16</v>
      </c>
      <c r="M66" s="85">
        <v>0</v>
      </c>
      <c r="N66" s="85">
        <v>0</v>
      </c>
      <c r="O66" s="86"/>
      <c r="Q66">
        <v>157</v>
      </c>
      <c r="U66">
        <f>$U$8</f>
        <v>2</v>
      </c>
      <c r="V66">
        <f>$V$8</f>
        <v>24</v>
      </c>
      <c r="W66">
        <f>$W$8</f>
        <v>46</v>
      </c>
    </row>
    <row r="67" spans="1:23" hidden="1" x14ac:dyDescent="0.6">
      <c r="A67" s="16"/>
      <c r="B67" s="85">
        <f>B19-SUM(B20:B22)</f>
        <v>0</v>
      </c>
      <c r="C67" s="85">
        <f>C19-SUM(C20:C22)</f>
        <v>0</v>
      </c>
      <c r="D67" s="85">
        <f>D19-SUM(D20:D22)</f>
        <v>0</v>
      </c>
      <c r="G67" s="85">
        <v>0</v>
      </c>
      <c r="H67" s="85">
        <v>0</v>
      </c>
      <c r="I67" s="85">
        <v>0</v>
      </c>
      <c r="J67" s="86"/>
      <c r="L67" s="85">
        <v>0</v>
      </c>
      <c r="M67" s="85">
        <v>0</v>
      </c>
      <c r="N67" s="85">
        <v>0</v>
      </c>
      <c r="Q67">
        <v>134</v>
      </c>
      <c r="U67">
        <f>$U$8</f>
        <v>2</v>
      </c>
      <c r="V67">
        <f>$V$8</f>
        <v>24</v>
      </c>
      <c r="W67">
        <f>$W$8</f>
        <v>46</v>
      </c>
    </row>
    <row r="68" spans="1:23" hidden="1" x14ac:dyDescent="0.6">
      <c r="A68" s="16"/>
      <c r="B68" s="16"/>
      <c r="C68" s="16"/>
      <c r="D68" s="16"/>
      <c r="E68" s="16"/>
      <c r="G68" s="85">
        <v>0</v>
      </c>
      <c r="H68" s="85">
        <v>0</v>
      </c>
      <c r="I68" s="85">
        <v>0</v>
      </c>
      <c r="J68" s="86"/>
      <c r="K68" s="108"/>
      <c r="L68" s="85">
        <v>-1.1102230246251565E-16</v>
      </c>
      <c r="M68" s="85">
        <v>4.4408920985006262E-16</v>
      </c>
      <c r="N68" s="85">
        <v>0</v>
      </c>
      <c r="Q68">
        <v>84</v>
      </c>
      <c r="R68">
        <v>19</v>
      </c>
      <c r="U68">
        <f>$U$8</f>
        <v>2</v>
      </c>
      <c r="V68">
        <f>$V$8</f>
        <v>24</v>
      </c>
      <c r="W68">
        <f>$W$8</f>
        <v>46</v>
      </c>
    </row>
    <row r="69" spans="1:23" x14ac:dyDescent="0.6">
      <c r="A69" s="33"/>
      <c r="B69" s="33"/>
      <c r="C69" s="33"/>
      <c r="D69" s="33"/>
      <c r="E69" s="33"/>
      <c r="G69" s="86"/>
      <c r="H69" s="86"/>
      <c r="I69" s="86"/>
      <c r="J69" s="86"/>
      <c r="K69" s="108"/>
      <c r="L69" s="86"/>
      <c r="M69" s="86"/>
      <c r="N69" s="86"/>
    </row>
    <row r="70" spans="1:23" x14ac:dyDescent="0.6">
      <c r="A70" s="54" t="s">
        <v>22</v>
      </c>
    </row>
    <row r="71" spans="1:23" x14ac:dyDescent="0.6">
      <c r="A71" s="109" t="s">
        <v>264</v>
      </c>
    </row>
    <row r="72" spans="1:23" x14ac:dyDescent="0.6">
      <c r="A72" s="56" t="s">
        <v>108</v>
      </c>
    </row>
    <row r="73" spans="1:23" x14ac:dyDescent="0.6">
      <c r="A73" s="55" t="s">
        <v>98</v>
      </c>
    </row>
    <row r="74" spans="1:23" x14ac:dyDescent="0.6">
      <c r="A74" s="56" t="s">
        <v>109</v>
      </c>
    </row>
    <row r="75" spans="1:23" x14ac:dyDescent="0.6">
      <c r="A75" s="55" t="s">
        <v>113</v>
      </c>
    </row>
    <row r="76" spans="1:23" x14ac:dyDescent="0.6">
      <c r="A76" s="56" t="s">
        <v>110</v>
      </c>
      <c r="B76" s="41"/>
      <c r="C76" s="41"/>
      <c r="D76" s="41"/>
      <c r="E76" s="41"/>
    </row>
    <row r="77" spans="1:23" x14ac:dyDescent="0.6">
      <c r="A77" s="55" t="s">
        <v>114</v>
      </c>
      <c r="B77" s="41"/>
      <c r="C77" s="41"/>
      <c r="D77" s="41"/>
      <c r="E77" s="41"/>
    </row>
    <row r="78" spans="1:23" x14ac:dyDescent="0.6">
      <c r="A78" s="56"/>
    </row>
    <row r="79" spans="1:23" x14ac:dyDescent="0.6">
      <c r="A79" s="55"/>
    </row>
    <row r="80" spans="1:23" x14ac:dyDescent="0.6">
      <c r="A80" s="55"/>
    </row>
    <row r="81" spans="1:1" x14ac:dyDescent="0.6">
      <c r="A81" s="55"/>
    </row>
    <row r="82" spans="1:1" x14ac:dyDescent="0.6">
      <c r="A82" s="16"/>
    </row>
    <row r="83" spans="1:1" x14ac:dyDescent="0.6">
      <c r="A83" s="16"/>
    </row>
    <row r="84" spans="1:1" x14ac:dyDescent="0.6">
      <c r="A84" s="16"/>
    </row>
    <row r="85" spans="1:1" x14ac:dyDescent="0.6">
      <c r="A85" s="16"/>
    </row>
    <row r="86" spans="1:1" x14ac:dyDescent="0.6">
      <c r="A86" s="16"/>
    </row>
    <row r="87" spans="1:1" x14ac:dyDescent="0.6">
      <c r="A87" s="16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52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Y85"/>
  <sheetViews>
    <sheetView zoomScale="70" zoomScaleNormal="70" workbookViewId="0"/>
  </sheetViews>
  <sheetFormatPr defaultRowHeight="13" x14ac:dyDescent="0.6"/>
  <cols>
    <col min="1" max="1" width="36.86328125" customWidth="1"/>
    <col min="2" max="5" width="10.6796875" customWidth="1"/>
    <col min="6" max="6" width="2.6796875" customWidth="1"/>
    <col min="7" max="10" width="10.6796875" customWidth="1"/>
    <col min="11" max="11" width="2.6796875" customWidth="1"/>
    <col min="12" max="15" width="8.6796875" customWidth="1"/>
    <col min="17" max="25" width="0" hidden="1" customWidth="1"/>
  </cols>
  <sheetData>
    <row r="1" spans="1:25" s="3" customFormat="1" ht="15.5" x14ac:dyDescent="0.7">
      <c r="A1" s="1" t="str">
        <f>VLOOKUP(Y6,TabName,5,FALSE)</f>
        <v>Table 4.10 - Cost of Wasted UAA Mail -- First-Class Mail, Automation (1), PARS Environment, FY 21</v>
      </c>
    </row>
    <row r="2" spans="1:25" ht="8.15" customHeight="1" thickBot="1" x14ac:dyDescent="0.75"/>
    <row r="3" spans="1:25" ht="15.5" x14ac:dyDescent="0.7">
      <c r="A3" s="4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39"/>
    </row>
    <row r="4" spans="1:25" ht="12.75" customHeight="1" x14ac:dyDescent="0.6">
      <c r="A4" s="14"/>
      <c r="B4" s="9" t="s">
        <v>1</v>
      </c>
      <c r="C4" s="10"/>
      <c r="D4" s="10"/>
      <c r="E4" s="10"/>
      <c r="F4" s="11"/>
      <c r="G4" s="9" t="s">
        <v>2</v>
      </c>
      <c r="H4" s="12"/>
      <c r="I4" s="12"/>
      <c r="J4" s="12"/>
      <c r="K4" s="11"/>
      <c r="L4" s="9" t="s">
        <v>3</v>
      </c>
      <c r="M4" s="12"/>
      <c r="N4" s="12"/>
      <c r="O4" s="13"/>
      <c r="S4" t="s">
        <v>37</v>
      </c>
      <c r="T4" t="s">
        <v>37</v>
      </c>
      <c r="U4" s="18" t="s">
        <v>8</v>
      </c>
      <c r="V4" s="18" t="s">
        <v>9</v>
      </c>
      <c r="W4" s="18" t="s">
        <v>10</v>
      </c>
      <c r="Y4" s="3"/>
    </row>
    <row r="5" spans="1:25" ht="25.5" customHeight="1" x14ac:dyDescent="0.6">
      <c r="A5" s="14"/>
      <c r="B5" s="15" t="s">
        <v>4</v>
      </c>
      <c r="C5" s="15" t="s">
        <v>5</v>
      </c>
      <c r="D5" s="15" t="s">
        <v>6</v>
      </c>
      <c r="E5" s="15" t="s">
        <v>7</v>
      </c>
      <c r="F5" s="16"/>
      <c r="G5" s="15" t="s">
        <v>4</v>
      </c>
      <c r="H5" s="15" t="s">
        <v>5</v>
      </c>
      <c r="I5" s="15" t="s">
        <v>6</v>
      </c>
      <c r="J5" s="15" t="s">
        <v>7</v>
      </c>
      <c r="K5" s="16"/>
      <c r="L5" s="15" t="s">
        <v>4</v>
      </c>
      <c r="M5" s="15" t="s">
        <v>5</v>
      </c>
      <c r="N5" s="15" t="s">
        <v>6</v>
      </c>
      <c r="O5" s="17" t="s">
        <v>7</v>
      </c>
      <c r="Q5" s="56" t="s">
        <v>35</v>
      </c>
      <c r="R5" s="56" t="s">
        <v>36</v>
      </c>
      <c r="S5" s="56" t="s">
        <v>35</v>
      </c>
      <c r="T5" s="56" t="s">
        <v>36</v>
      </c>
      <c r="U5" t="s">
        <v>12</v>
      </c>
      <c r="V5" t="s">
        <v>12</v>
      </c>
      <c r="W5" t="s">
        <v>12</v>
      </c>
      <c r="Y5" s="18" t="s">
        <v>11</v>
      </c>
    </row>
    <row r="6" spans="1:25" ht="12.75" customHeight="1" x14ac:dyDescent="0.6">
      <c r="A6" s="94" t="s">
        <v>23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20"/>
      <c r="Y6">
        <v>10</v>
      </c>
    </row>
    <row r="7" spans="1:25" ht="12.75" customHeight="1" x14ac:dyDescent="0.6">
      <c r="A7" s="31" t="s">
        <v>116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20"/>
    </row>
    <row r="8" spans="1:25" ht="12.75" customHeight="1" x14ac:dyDescent="0.6">
      <c r="A8" s="21" t="s">
        <v>13</v>
      </c>
      <c r="B8" s="22">
        <v>3296.508879508408</v>
      </c>
      <c r="C8" s="22">
        <v>0</v>
      </c>
      <c r="D8" s="22">
        <v>0</v>
      </c>
      <c r="E8" s="22">
        <f t="shared" ref="E8:E13" si="0">SUM(B8:D8)</f>
        <v>3296.508879508408</v>
      </c>
      <c r="F8" s="16"/>
      <c r="G8" s="62">
        <v>222.54368812537945</v>
      </c>
      <c r="H8" s="62">
        <v>0</v>
      </c>
      <c r="I8" s="62">
        <v>0</v>
      </c>
      <c r="J8" s="62">
        <f t="shared" ref="J8:J13" si="1">SUM(G8:I8)</f>
        <v>222.54368812537945</v>
      </c>
      <c r="K8" s="16"/>
      <c r="L8" s="25">
        <f t="shared" ref="L8:O14" si="2">IF(B8&lt;&gt;0,G8/B8,"--")</f>
        <v>6.7508899948289014E-2</v>
      </c>
      <c r="M8" s="25" t="str">
        <f t="shared" si="2"/>
        <v>--</v>
      </c>
      <c r="N8" s="25" t="str">
        <f t="shared" si="2"/>
        <v>--</v>
      </c>
      <c r="O8" s="26">
        <f t="shared" si="2"/>
        <v>6.7508899948289014E-2</v>
      </c>
      <c r="Q8">
        <v>32</v>
      </c>
      <c r="U8" s="27">
        <f>VLOOKUP($Y$6,WMap,3,FALSE)</f>
        <v>2</v>
      </c>
      <c r="V8" s="28">
        <f>VLOOKUP($Y$6,WMap,4,FALSE)</f>
        <v>24</v>
      </c>
      <c r="W8" s="29">
        <f>VLOOKUP($Y$6,WMap,5,FALSE)</f>
        <v>46</v>
      </c>
    </row>
    <row r="9" spans="1:25" ht="12.75" customHeight="1" x14ac:dyDescent="0.6">
      <c r="A9" s="30" t="s">
        <v>24</v>
      </c>
      <c r="B9" s="22">
        <v>3296.508879508408</v>
      </c>
      <c r="C9" s="22">
        <v>0</v>
      </c>
      <c r="D9" s="22">
        <v>0</v>
      </c>
      <c r="E9" s="22">
        <f t="shared" si="0"/>
        <v>3296.508879508408</v>
      </c>
      <c r="F9" s="16"/>
      <c r="G9" s="62">
        <v>21.848046908098198</v>
      </c>
      <c r="H9" s="62">
        <v>0</v>
      </c>
      <c r="I9" s="62">
        <v>0</v>
      </c>
      <c r="J9" s="62">
        <f t="shared" si="1"/>
        <v>21.848046908098198</v>
      </c>
      <c r="K9" s="16"/>
      <c r="L9" s="25">
        <f t="shared" si="2"/>
        <v>6.62763174821367E-3</v>
      </c>
      <c r="M9" s="25" t="str">
        <f t="shared" si="2"/>
        <v>--</v>
      </c>
      <c r="N9" s="25" t="str">
        <f t="shared" si="2"/>
        <v>--</v>
      </c>
      <c r="O9" s="26">
        <f t="shared" si="2"/>
        <v>6.62763174821367E-3</v>
      </c>
      <c r="Q9">
        <v>33</v>
      </c>
      <c r="U9">
        <f>$U$8</f>
        <v>2</v>
      </c>
      <c r="V9">
        <f>$V$8</f>
        <v>24</v>
      </c>
      <c r="W9">
        <f>$W$8</f>
        <v>46</v>
      </c>
    </row>
    <row r="10" spans="1:25" ht="12.75" customHeight="1" x14ac:dyDescent="0.6">
      <c r="A10" s="21" t="s">
        <v>25</v>
      </c>
      <c r="B10" s="22">
        <v>65930.177590168096</v>
      </c>
      <c r="C10" s="22">
        <v>0</v>
      </c>
      <c r="D10" s="22">
        <v>0</v>
      </c>
      <c r="E10" s="22">
        <f t="shared" si="0"/>
        <v>65930.177590168096</v>
      </c>
      <c r="F10" s="16"/>
      <c r="G10" s="62">
        <v>4030.7900085905967</v>
      </c>
      <c r="H10" s="62">
        <v>0</v>
      </c>
      <c r="I10" s="62">
        <v>0</v>
      </c>
      <c r="J10" s="62">
        <f t="shared" si="1"/>
        <v>4030.7900085905967</v>
      </c>
      <c r="K10" s="16"/>
      <c r="L10" s="25">
        <f t="shared" si="2"/>
        <v>6.1137253924092153E-2</v>
      </c>
      <c r="M10" s="25" t="str">
        <f t="shared" si="2"/>
        <v>--</v>
      </c>
      <c r="N10" s="25" t="str">
        <f t="shared" si="2"/>
        <v>--</v>
      </c>
      <c r="O10" s="26">
        <f t="shared" si="2"/>
        <v>6.1137253924092153E-2</v>
      </c>
      <c r="Q10">
        <v>34</v>
      </c>
      <c r="S10">
        <v>10</v>
      </c>
      <c r="U10">
        <f>$U$8</f>
        <v>2</v>
      </c>
      <c r="V10">
        <f>$V$8</f>
        <v>24</v>
      </c>
      <c r="W10">
        <f>$W$8</f>
        <v>46</v>
      </c>
    </row>
    <row r="11" spans="1:25" ht="12.75" customHeight="1" x14ac:dyDescent="0.6">
      <c r="A11" s="21" t="s">
        <v>26</v>
      </c>
      <c r="B11" s="22">
        <v>25424.489558652538</v>
      </c>
      <c r="C11" s="22">
        <v>0</v>
      </c>
      <c r="D11" s="22">
        <v>0</v>
      </c>
      <c r="E11" s="22">
        <f t="shared" si="0"/>
        <v>25424.489558652538</v>
      </c>
      <c r="F11" s="16"/>
      <c r="G11" s="62">
        <v>0</v>
      </c>
      <c r="H11" s="62">
        <v>0</v>
      </c>
      <c r="I11" s="62">
        <v>0</v>
      </c>
      <c r="J11" s="62">
        <f t="shared" si="1"/>
        <v>0</v>
      </c>
      <c r="K11" s="16"/>
      <c r="L11" s="25">
        <f t="shared" si="2"/>
        <v>0</v>
      </c>
      <c r="M11" s="25" t="str">
        <f t="shared" si="2"/>
        <v>--</v>
      </c>
      <c r="N11" s="25" t="str">
        <f t="shared" si="2"/>
        <v>--</v>
      </c>
      <c r="O11" s="26">
        <f t="shared" si="2"/>
        <v>0</v>
      </c>
      <c r="Q11">
        <v>35</v>
      </c>
      <c r="S11">
        <v>10</v>
      </c>
      <c r="U11">
        <f>$U$8</f>
        <v>2</v>
      </c>
      <c r="V11">
        <f>$V$8</f>
        <v>24</v>
      </c>
      <c r="W11">
        <f>$W$8</f>
        <v>46</v>
      </c>
    </row>
    <row r="12" spans="1:25" ht="12.75" customHeight="1" x14ac:dyDescent="0.6">
      <c r="A12" s="30" t="s">
        <v>92</v>
      </c>
      <c r="B12" s="22">
        <v>39516.73536766303</v>
      </c>
      <c r="C12" s="22">
        <v>0</v>
      </c>
      <c r="D12" s="22">
        <v>0</v>
      </c>
      <c r="E12" s="22">
        <f t="shared" si="0"/>
        <v>39516.73536766303</v>
      </c>
      <c r="F12" s="16"/>
      <c r="G12" s="62">
        <v>1649.6249045534396</v>
      </c>
      <c r="H12" s="62">
        <v>0</v>
      </c>
      <c r="I12" s="62">
        <v>0</v>
      </c>
      <c r="J12" s="62">
        <f t="shared" si="1"/>
        <v>1649.6249045534396</v>
      </c>
      <c r="K12" s="16"/>
      <c r="L12" s="25">
        <f t="shared" si="2"/>
        <v>4.1744969294790109E-2</v>
      </c>
      <c r="M12" s="25" t="str">
        <f t="shared" si="2"/>
        <v>--</v>
      </c>
      <c r="N12" s="25" t="str">
        <f t="shared" si="2"/>
        <v>--</v>
      </c>
      <c r="O12" s="26">
        <f t="shared" si="2"/>
        <v>4.1744969294790109E-2</v>
      </c>
      <c r="Q12">
        <v>36</v>
      </c>
      <c r="R12">
        <v>37</v>
      </c>
      <c r="S12">
        <v>10</v>
      </c>
      <c r="U12">
        <f>$U$8</f>
        <v>2</v>
      </c>
      <c r="V12">
        <f>$V$8</f>
        <v>24</v>
      </c>
      <c r="W12">
        <f>$W$8</f>
        <v>46</v>
      </c>
    </row>
    <row r="13" spans="1:25" ht="12.75" customHeight="1" x14ac:dyDescent="0.6">
      <c r="A13" s="30" t="s">
        <v>104</v>
      </c>
      <c r="B13" s="22">
        <v>988.95266385252137</v>
      </c>
      <c r="C13" s="22">
        <v>0</v>
      </c>
      <c r="D13" s="22">
        <v>0</v>
      </c>
      <c r="E13" s="22">
        <f t="shared" si="0"/>
        <v>988.95266385252137</v>
      </c>
      <c r="F13" s="16"/>
      <c r="G13" s="62">
        <v>280.22622967460626</v>
      </c>
      <c r="H13" s="62">
        <v>0</v>
      </c>
      <c r="I13" s="62">
        <v>0</v>
      </c>
      <c r="J13" s="62">
        <f t="shared" si="1"/>
        <v>280.22622967460626</v>
      </c>
      <c r="K13" s="16"/>
      <c r="L13" s="25">
        <f t="shared" si="2"/>
        <v>0.28335656489661398</v>
      </c>
      <c r="M13" s="25" t="str">
        <f t="shared" si="2"/>
        <v>--</v>
      </c>
      <c r="N13" s="25" t="str">
        <f t="shared" si="2"/>
        <v>--</v>
      </c>
      <c r="O13" s="26">
        <f t="shared" si="2"/>
        <v>0.28335656489661398</v>
      </c>
      <c r="Q13">
        <v>39</v>
      </c>
      <c r="S13">
        <v>10</v>
      </c>
      <c r="U13">
        <f>$U$8</f>
        <v>2</v>
      </c>
      <c r="V13">
        <f>$V$8</f>
        <v>24</v>
      </c>
      <c r="W13">
        <f>$W$8</f>
        <v>46</v>
      </c>
    </row>
    <row r="14" spans="1:25" ht="12.75" customHeight="1" x14ac:dyDescent="0.6">
      <c r="A14" s="21" t="s">
        <v>17</v>
      </c>
      <c r="B14" s="22">
        <f>B10</f>
        <v>65930.177590168096</v>
      </c>
      <c r="C14" s="22">
        <f>C10</f>
        <v>0</v>
      </c>
      <c r="D14" s="22">
        <f>D10</f>
        <v>0</v>
      </c>
      <c r="E14" s="22">
        <f>E10</f>
        <v>65930.177590168096</v>
      </c>
      <c r="F14" s="16"/>
      <c r="G14" s="62">
        <f>SUM(G8:G13)</f>
        <v>6205.0328778521207</v>
      </c>
      <c r="H14" s="62">
        <f>SUM(H8:H13)</f>
        <v>0</v>
      </c>
      <c r="I14" s="62">
        <f>SUM(I8:I13)</f>
        <v>0</v>
      </c>
      <c r="J14" s="62">
        <f>SUM(J8:J13)</f>
        <v>6205.0328778521207</v>
      </c>
      <c r="K14" s="16"/>
      <c r="L14" s="25">
        <f t="shared" si="2"/>
        <v>9.4115215591008092E-2</v>
      </c>
      <c r="M14" s="25" t="str">
        <f t="shared" si="2"/>
        <v>--</v>
      </c>
      <c r="N14" s="25" t="str">
        <f t="shared" si="2"/>
        <v>--</v>
      </c>
      <c r="O14" s="26">
        <f t="shared" si="2"/>
        <v>9.4115215591008092E-2</v>
      </c>
    </row>
    <row r="15" spans="1:25" ht="5.15" customHeight="1" x14ac:dyDescent="0.6">
      <c r="A15" s="21"/>
      <c r="B15" s="22"/>
      <c r="C15" s="22"/>
      <c r="D15" s="22"/>
      <c r="E15" s="22"/>
      <c r="F15" s="16"/>
      <c r="G15" s="62"/>
      <c r="H15" s="62"/>
      <c r="I15" s="62"/>
      <c r="J15" s="62"/>
      <c r="K15" s="16"/>
      <c r="L15" s="16"/>
      <c r="M15" s="16"/>
      <c r="N15" s="16"/>
      <c r="O15" s="20"/>
    </row>
    <row r="16" spans="1:25" ht="12.75" customHeight="1" x14ac:dyDescent="0.6">
      <c r="A16" s="31" t="s">
        <v>117</v>
      </c>
      <c r="B16" s="22"/>
      <c r="C16" s="22"/>
      <c r="D16" s="22"/>
      <c r="E16" s="22"/>
      <c r="F16" s="16"/>
      <c r="G16" s="62"/>
      <c r="H16" s="62"/>
      <c r="I16" s="62"/>
      <c r="J16" s="62"/>
      <c r="K16" s="16"/>
      <c r="L16" s="16"/>
      <c r="M16" s="16"/>
      <c r="N16" s="16"/>
      <c r="O16" s="20"/>
    </row>
    <row r="17" spans="1:23" ht="12.75" customHeight="1" x14ac:dyDescent="0.6">
      <c r="A17" s="21" t="s">
        <v>25</v>
      </c>
      <c r="B17" s="22">
        <v>0</v>
      </c>
      <c r="C17" s="22">
        <v>0</v>
      </c>
      <c r="D17" s="22">
        <v>0</v>
      </c>
      <c r="E17" s="22">
        <f>SUM(B17:D17)</f>
        <v>0</v>
      </c>
      <c r="F17" s="16"/>
      <c r="G17" s="62">
        <v>0</v>
      </c>
      <c r="H17" s="62">
        <v>0</v>
      </c>
      <c r="I17" s="62">
        <v>0</v>
      </c>
      <c r="J17" s="62">
        <f>SUM(G17:I17)</f>
        <v>0</v>
      </c>
      <c r="K17" s="16"/>
      <c r="L17" s="25" t="str">
        <f t="shared" ref="L17:O21" si="3">IF(B17&lt;&gt;0,G17/B17,"--")</f>
        <v>--</v>
      </c>
      <c r="M17" s="25" t="str">
        <f t="shared" si="3"/>
        <v>--</v>
      </c>
      <c r="N17" s="25" t="str">
        <f t="shared" si="3"/>
        <v>--</v>
      </c>
      <c r="O17" s="26" t="str">
        <f t="shared" si="3"/>
        <v>--</v>
      </c>
      <c r="Q17">
        <v>17</v>
      </c>
      <c r="U17">
        <f>$U$8</f>
        <v>2</v>
      </c>
      <c r="V17">
        <f>$V$8</f>
        <v>24</v>
      </c>
      <c r="W17">
        <f>$W$8</f>
        <v>46</v>
      </c>
    </row>
    <row r="18" spans="1:23" ht="12.75" customHeight="1" x14ac:dyDescent="0.6">
      <c r="A18" s="21" t="s">
        <v>26</v>
      </c>
      <c r="B18" s="22">
        <v>0</v>
      </c>
      <c r="C18" s="22">
        <v>0</v>
      </c>
      <c r="D18" s="22">
        <v>0</v>
      </c>
      <c r="E18" s="22">
        <f>SUM(B18:D18)</f>
        <v>0</v>
      </c>
      <c r="F18" s="16"/>
      <c r="G18" s="62">
        <v>0</v>
      </c>
      <c r="H18" s="62">
        <v>0</v>
      </c>
      <c r="I18" s="62">
        <v>0</v>
      </c>
      <c r="J18" s="62">
        <f>SUM(G18:I18)</f>
        <v>0</v>
      </c>
      <c r="K18" s="16"/>
      <c r="L18" s="25" t="str">
        <f t="shared" si="3"/>
        <v>--</v>
      </c>
      <c r="M18" s="25" t="str">
        <f t="shared" si="3"/>
        <v>--</v>
      </c>
      <c r="N18" s="25" t="str">
        <f t="shared" si="3"/>
        <v>--</v>
      </c>
      <c r="O18" s="26" t="str">
        <f t="shared" si="3"/>
        <v>--</v>
      </c>
      <c r="Q18">
        <v>18</v>
      </c>
      <c r="U18">
        <f>$U$8</f>
        <v>2</v>
      </c>
      <c r="V18">
        <f>$V$8</f>
        <v>24</v>
      </c>
      <c r="W18">
        <f>$W$8</f>
        <v>46</v>
      </c>
    </row>
    <row r="19" spans="1:23" ht="12.75" customHeight="1" x14ac:dyDescent="0.6">
      <c r="A19" s="30" t="s">
        <v>27</v>
      </c>
      <c r="B19" s="22">
        <v>0</v>
      </c>
      <c r="C19" s="22">
        <v>0</v>
      </c>
      <c r="D19" s="22">
        <v>0</v>
      </c>
      <c r="E19" s="22">
        <f>SUM(B19:D19)</f>
        <v>0</v>
      </c>
      <c r="F19" s="16"/>
      <c r="G19" s="62">
        <v>0</v>
      </c>
      <c r="H19" s="62">
        <v>0</v>
      </c>
      <c r="I19" s="62">
        <v>0</v>
      </c>
      <c r="J19" s="62">
        <f>SUM(G19:I19)</f>
        <v>0</v>
      </c>
      <c r="K19" s="16"/>
      <c r="L19" s="25" t="str">
        <f t="shared" si="3"/>
        <v>--</v>
      </c>
      <c r="M19" s="25" t="str">
        <f t="shared" si="3"/>
        <v>--</v>
      </c>
      <c r="N19" s="25" t="str">
        <f t="shared" si="3"/>
        <v>--</v>
      </c>
      <c r="O19" s="26" t="str">
        <f t="shared" si="3"/>
        <v>--</v>
      </c>
      <c r="Q19">
        <v>19</v>
      </c>
      <c r="U19">
        <f>$U$8</f>
        <v>2</v>
      </c>
      <c r="V19">
        <f>$V$8</f>
        <v>24</v>
      </c>
      <c r="W19">
        <f>$W$8</f>
        <v>46</v>
      </c>
    </row>
    <row r="20" spans="1:23" ht="12.75" customHeight="1" x14ac:dyDescent="0.6">
      <c r="A20" s="30" t="s">
        <v>34</v>
      </c>
      <c r="B20" s="22">
        <v>0</v>
      </c>
      <c r="C20" s="22">
        <v>0</v>
      </c>
      <c r="D20" s="22">
        <v>0</v>
      </c>
      <c r="E20" s="22">
        <f>SUM(B20:D20)</f>
        <v>0</v>
      </c>
      <c r="F20" s="16"/>
      <c r="G20" s="62">
        <v>0</v>
      </c>
      <c r="H20" s="62">
        <v>0</v>
      </c>
      <c r="I20" s="62">
        <v>0</v>
      </c>
      <c r="J20" s="62">
        <f>SUM(G20:I20)</f>
        <v>0</v>
      </c>
      <c r="K20" s="16"/>
      <c r="L20" s="25" t="str">
        <f t="shared" si="3"/>
        <v>--</v>
      </c>
      <c r="M20" s="25" t="str">
        <f t="shared" si="3"/>
        <v>--</v>
      </c>
      <c r="N20" s="25" t="str">
        <f t="shared" si="3"/>
        <v>--</v>
      </c>
      <c r="O20" s="26" t="str">
        <f t="shared" si="3"/>
        <v>--</v>
      </c>
      <c r="Q20">
        <v>22</v>
      </c>
      <c r="U20">
        <f>$U$8</f>
        <v>2</v>
      </c>
      <c r="V20">
        <f>$V$8</f>
        <v>24</v>
      </c>
      <c r="W20">
        <f>$W$8</f>
        <v>46</v>
      </c>
    </row>
    <row r="21" spans="1:23" ht="12.75" customHeight="1" x14ac:dyDescent="0.6">
      <c r="A21" s="21" t="s">
        <v>17</v>
      </c>
      <c r="B21" s="22">
        <f>B17</f>
        <v>0</v>
      </c>
      <c r="C21" s="22">
        <f>C17</f>
        <v>0</v>
      </c>
      <c r="D21" s="22">
        <f>D17</f>
        <v>0</v>
      </c>
      <c r="E21" s="22">
        <f>E17</f>
        <v>0</v>
      </c>
      <c r="F21" s="16"/>
      <c r="G21" s="62">
        <f>SUM(G17:G20)</f>
        <v>0</v>
      </c>
      <c r="H21" s="62">
        <f>SUM(H17:H20)</f>
        <v>0</v>
      </c>
      <c r="I21" s="62">
        <f>SUM(I17:I20)</f>
        <v>0</v>
      </c>
      <c r="J21" s="62">
        <f>SUM(J17:J20)</f>
        <v>0</v>
      </c>
      <c r="K21" s="16"/>
      <c r="L21" s="25" t="str">
        <f t="shared" si="3"/>
        <v>--</v>
      </c>
      <c r="M21" s="25" t="str">
        <f t="shared" si="3"/>
        <v>--</v>
      </c>
      <c r="N21" s="25" t="str">
        <f t="shared" si="3"/>
        <v>--</v>
      </c>
      <c r="O21" s="26" t="str">
        <f t="shared" si="3"/>
        <v>--</v>
      </c>
    </row>
    <row r="22" spans="1:23" ht="5.15" customHeight="1" x14ac:dyDescent="0.6">
      <c r="A22" s="21"/>
      <c r="B22" s="22"/>
      <c r="C22" s="22"/>
      <c r="D22" s="22"/>
      <c r="E22" s="22"/>
      <c r="F22" s="16"/>
      <c r="G22" s="62"/>
      <c r="H22" s="62"/>
      <c r="I22" s="62"/>
      <c r="J22" s="62"/>
      <c r="K22" s="16"/>
      <c r="L22" s="16"/>
      <c r="M22" s="16"/>
      <c r="N22" s="16"/>
      <c r="O22" s="20"/>
    </row>
    <row r="23" spans="1:23" ht="12.75" customHeight="1" x14ac:dyDescent="0.6">
      <c r="A23" s="31" t="s">
        <v>118</v>
      </c>
      <c r="B23" s="22"/>
      <c r="C23" s="22"/>
      <c r="D23" s="22"/>
      <c r="E23" s="22"/>
      <c r="F23" s="16"/>
      <c r="G23" s="62"/>
      <c r="H23" s="62"/>
      <c r="I23" s="62"/>
      <c r="J23" s="62"/>
      <c r="K23" s="16"/>
      <c r="L23" s="16"/>
      <c r="M23" s="16"/>
      <c r="N23" s="16"/>
      <c r="O23" s="20"/>
    </row>
    <row r="24" spans="1:23" ht="12.75" customHeight="1" x14ac:dyDescent="0.6">
      <c r="A24" s="21" t="s">
        <v>13</v>
      </c>
      <c r="B24" s="22">
        <v>130167.80372213111</v>
      </c>
      <c r="C24" s="22">
        <v>0</v>
      </c>
      <c r="D24" s="22">
        <v>0</v>
      </c>
      <c r="E24" s="22">
        <f t="shared" ref="E24:E29" si="4">SUM(B24:D24)</f>
        <v>130167.80372213111</v>
      </c>
      <c r="F24" s="16"/>
      <c r="G24" s="62">
        <v>9586.539822104085</v>
      </c>
      <c r="H24" s="62">
        <v>0</v>
      </c>
      <c r="I24" s="62">
        <v>0</v>
      </c>
      <c r="J24" s="62">
        <f t="shared" ref="J24:J29" si="5">SUM(G24:I24)</f>
        <v>9586.539822104085</v>
      </c>
      <c r="K24" s="16"/>
      <c r="L24" s="25">
        <f t="shared" ref="L24:O30" si="6">IF(B24&lt;&gt;0,G24/B24,"--")</f>
        <v>7.3647549916171645E-2</v>
      </c>
      <c r="M24" s="25" t="str">
        <f t="shared" si="6"/>
        <v>--</v>
      </c>
      <c r="N24" s="25" t="str">
        <f t="shared" si="6"/>
        <v>--</v>
      </c>
      <c r="O24" s="26">
        <f t="shared" si="6"/>
        <v>7.3647549916171645E-2</v>
      </c>
      <c r="Q24">
        <v>50</v>
      </c>
      <c r="U24">
        <f t="shared" ref="U24:U29" si="7">$U$8</f>
        <v>2</v>
      </c>
      <c r="V24">
        <f t="shared" ref="V24:V29" si="8">$V$8</f>
        <v>24</v>
      </c>
      <c r="W24">
        <f t="shared" ref="W24:W29" si="9">$W$8</f>
        <v>46</v>
      </c>
    </row>
    <row r="25" spans="1:23" ht="12.75" customHeight="1" x14ac:dyDescent="0.6">
      <c r="A25" s="30" t="s">
        <v>24</v>
      </c>
      <c r="B25" s="22">
        <v>130167.80372213111</v>
      </c>
      <c r="C25" s="22">
        <v>0</v>
      </c>
      <c r="D25" s="22">
        <v>0</v>
      </c>
      <c r="E25" s="22">
        <f t="shared" si="4"/>
        <v>130167.80372213111</v>
      </c>
      <c r="F25" s="16"/>
      <c r="G25" s="62">
        <v>862.70426854404184</v>
      </c>
      <c r="H25" s="62">
        <v>0</v>
      </c>
      <c r="I25" s="62">
        <v>0</v>
      </c>
      <c r="J25" s="62">
        <f t="shared" si="5"/>
        <v>862.70426854404184</v>
      </c>
      <c r="K25" s="16"/>
      <c r="L25" s="25">
        <f t="shared" si="6"/>
        <v>6.6276317482136717E-3</v>
      </c>
      <c r="M25" s="25" t="str">
        <f t="shared" si="6"/>
        <v>--</v>
      </c>
      <c r="N25" s="25" t="str">
        <f t="shared" si="6"/>
        <v>--</v>
      </c>
      <c r="O25" s="26">
        <f t="shared" si="6"/>
        <v>6.6276317482136717E-3</v>
      </c>
      <c r="Q25">
        <v>51</v>
      </c>
      <c r="U25">
        <f t="shared" si="7"/>
        <v>2</v>
      </c>
      <c r="V25">
        <f t="shared" si="8"/>
        <v>24</v>
      </c>
      <c r="W25">
        <f t="shared" si="9"/>
        <v>46</v>
      </c>
    </row>
    <row r="26" spans="1:23" ht="12.75" customHeight="1" x14ac:dyDescent="0.6">
      <c r="A26" s="21" t="s">
        <v>25</v>
      </c>
      <c r="B26" s="22">
        <v>133567.65059247505</v>
      </c>
      <c r="C26" s="22">
        <v>0</v>
      </c>
      <c r="D26" s="22">
        <v>0</v>
      </c>
      <c r="E26" s="22">
        <f t="shared" si="4"/>
        <v>133567.65059247505</v>
      </c>
      <c r="F26" s="16"/>
      <c r="G26" s="62">
        <v>4320.3686718914914</v>
      </c>
      <c r="H26" s="62">
        <v>0</v>
      </c>
      <c r="I26" s="62">
        <v>0</v>
      </c>
      <c r="J26" s="62">
        <f t="shared" si="5"/>
        <v>4320.3686718914914</v>
      </c>
      <c r="K26" s="16"/>
      <c r="L26" s="25">
        <f t="shared" si="6"/>
        <v>3.2345920982568312E-2</v>
      </c>
      <c r="M26" s="25" t="str">
        <f t="shared" si="6"/>
        <v>--</v>
      </c>
      <c r="N26" s="25" t="str">
        <f t="shared" si="6"/>
        <v>--</v>
      </c>
      <c r="O26" s="26">
        <f t="shared" si="6"/>
        <v>3.2345920982568312E-2</v>
      </c>
      <c r="Q26">
        <v>52</v>
      </c>
      <c r="S26">
        <v>10</v>
      </c>
      <c r="U26">
        <f t="shared" si="7"/>
        <v>2</v>
      </c>
      <c r="V26">
        <f t="shared" si="8"/>
        <v>24</v>
      </c>
      <c r="W26">
        <f t="shared" si="9"/>
        <v>46</v>
      </c>
    </row>
    <row r="27" spans="1:23" ht="12.75" customHeight="1" x14ac:dyDescent="0.6">
      <c r="A27" s="21" t="s">
        <v>26</v>
      </c>
      <c r="B27" s="22">
        <v>52595.690946148912</v>
      </c>
      <c r="C27" s="22">
        <v>0</v>
      </c>
      <c r="D27" s="22">
        <v>0</v>
      </c>
      <c r="E27" s="22">
        <f t="shared" si="4"/>
        <v>52595.690946148912</v>
      </c>
      <c r="F27" s="16"/>
      <c r="G27" s="62">
        <v>0</v>
      </c>
      <c r="H27" s="62">
        <v>0</v>
      </c>
      <c r="I27" s="62">
        <v>0</v>
      </c>
      <c r="J27" s="62">
        <f t="shared" si="5"/>
        <v>0</v>
      </c>
      <c r="K27" s="16"/>
      <c r="L27" s="25">
        <f t="shared" si="6"/>
        <v>0</v>
      </c>
      <c r="M27" s="25" t="str">
        <f t="shared" si="6"/>
        <v>--</v>
      </c>
      <c r="N27" s="25" t="str">
        <f t="shared" si="6"/>
        <v>--</v>
      </c>
      <c r="O27" s="26">
        <f t="shared" si="6"/>
        <v>0</v>
      </c>
      <c r="Q27">
        <v>53</v>
      </c>
      <c r="S27">
        <v>10</v>
      </c>
      <c r="U27">
        <f t="shared" si="7"/>
        <v>2</v>
      </c>
      <c r="V27">
        <f t="shared" si="8"/>
        <v>24</v>
      </c>
      <c r="W27">
        <f t="shared" si="9"/>
        <v>46</v>
      </c>
    </row>
    <row r="28" spans="1:23" ht="12.75" customHeight="1" x14ac:dyDescent="0.6">
      <c r="A28" s="30" t="s">
        <v>92</v>
      </c>
      <c r="B28" s="22">
        <v>78968.444887439022</v>
      </c>
      <c r="C28" s="22">
        <v>0</v>
      </c>
      <c r="D28" s="22">
        <v>0</v>
      </c>
      <c r="E28" s="22">
        <f t="shared" si="4"/>
        <v>78968.444887439022</v>
      </c>
      <c r="F28" s="16"/>
      <c r="G28" s="62">
        <v>3296.5353070834667</v>
      </c>
      <c r="H28" s="62">
        <v>0</v>
      </c>
      <c r="I28" s="62">
        <v>0</v>
      </c>
      <c r="J28" s="62">
        <f t="shared" si="5"/>
        <v>3296.5353070834667</v>
      </c>
      <c r="K28" s="16"/>
      <c r="L28" s="25">
        <f t="shared" si="6"/>
        <v>4.1744969294790109E-2</v>
      </c>
      <c r="M28" s="25" t="str">
        <f t="shared" si="6"/>
        <v>--</v>
      </c>
      <c r="N28" s="25" t="str">
        <f t="shared" si="6"/>
        <v>--</v>
      </c>
      <c r="O28" s="26">
        <f t="shared" si="6"/>
        <v>4.1744969294790109E-2</v>
      </c>
      <c r="Q28">
        <v>55</v>
      </c>
      <c r="S28">
        <v>10</v>
      </c>
      <c r="U28">
        <f t="shared" si="7"/>
        <v>2</v>
      </c>
      <c r="V28">
        <f t="shared" si="8"/>
        <v>24</v>
      </c>
      <c r="W28">
        <f t="shared" si="9"/>
        <v>46</v>
      </c>
    </row>
    <row r="29" spans="1:23" ht="12.75" customHeight="1" x14ac:dyDescent="0.6">
      <c r="A29" s="30" t="s">
        <v>104</v>
      </c>
      <c r="B29" s="22">
        <v>2003.5147588871257</v>
      </c>
      <c r="C29" s="22">
        <v>0</v>
      </c>
      <c r="D29" s="22">
        <v>0</v>
      </c>
      <c r="E29" s="22">
        <f t="shared" si="4"/>
        <v>2003.5147588871257</v>
      </c>
      <c r="F29" s="16"/>
      <c r="G29" s="62">
        <v>45.725306953447749</v>
      </c>
      <c r="H29" s="62">
        <v>0</v>
      </c>
      <c r="I29" s="62">
        <v>0</v>
      </c>
      <c r="J29" s="62">
        <f t="shared" si="5"/>
        <v>45.725306953447749</v>
      </c>
      <c r="K29" s="16"/>
      <c r="L29" s="25">
        <f t="shared" si="6"/>
        <v>2.2822545604229225E-2</v>
      </c>
      <c r="M29" s="25" t="str">
        <f t="shared" si="6"/>
        <v>--</v>
      </c>
      <c r="N29" s="25" t="str">
        <f t="shared" si="6"/>
        <v>--</v>
      </c>
      <c r="O29" s="26">
        <f t="shared" si="6"/>
        <v>2.2822545604229225E-2</v>
      </c>
      <c r="Q29">
        <v>57</v>
      </c>
      <c r="S29">
        <v>10</v>
      </c>
      <c r="U29">
        <f t="shared" si="7"/>
        <v>2</v>
      </c>
      <c r="V29">
        <f t="shared" si="8"/>
        <v>24</v>
      </c>
      <c r="W29">
        <f t="shared" si="9"/>
        <v>46</v>
      </c>
    </row>
    <row r="30" spans="1:23" ht="12.75" customHeight="1" x14ac:dyDescent="0.6">
      <c r="A30" s="21" t="s">
        <v>17</v>
      </c>
      <c r="B30" s="22">
        <f>B26</f>
        <v>133567.65059247505</v>
      </c>
      <c r="C30" s="22">
        <f>C26</f>
        <v>0</v>
      </c>
      <c r="D30" s="22">
        <f>D26</f>
        <v>0</v>
      </c>
      <c r="E30" s="22">
        <f>E26</f>
        <v>133567.65059247505</v>
      </c>
      <c r="F30" s="16"/>
      <c r="G30" s="62">
        <f>SUM(G24:G29)</f>
        <v>18111.873376576536</v>
      </c>
      <c r="H30" s="62">
        <f>SUM(H24:H29)</f>
        <v>0</v>
      </c>
      <c r="I30" s="62">
        <f>SUM(I24:I29)</f>
        <v>0</v>
      </c>
      <c r="J30" s="62">
        <f>SUM(J24:J29)</f>
        <v>18111.873376576536</v>
      </c>
      <c r="K30" s="16"/>
      <c r="L30" s="25">
        <f t="shared" si="6"/>
        <v>0.13560074835663033</v>
      </c>
      <c r="M30" s="25" t="str">
        <f t="shared" si="6"/>
        <v>--</v>
      </c>
      <c r="N30" s="25" t="str">
        <f t="shared" si="6"/>
        <v>--</v>
      </c>
      <c r="O30" s="26">
        <f t="shared" si="6"/>
        <v>0.13560074835663033</v>
      </c>
    </row>
    <row r="31" spans="1:23" ht="5.15" customHeight="1" x14ac:dyDescent="0.6">
      <c r="A31" s="21"/>
      <c r="B31" s="22"/>
      <c r="C31" s="22"/>
      <c r="D31" s="22"/>
      <c r="E31" s="22"/>
      <c r="F31" s="16"/>
      <c r="G31" s="62"/>
      <c r="H31" s="62"/>
      <c r="I31" s="62"/>
      <c r="J31" s="62"/>
      <c r="K31" s="16"/>
      <c r="L31" s="16"/>
      <c r="M31" s="16"/>
      <c r="N31" s="16"/>
      <c r="O31" s="20"/>
    </row>
    <row r="32" spans="1:23" ht="12.75" customHeight="1" x14ac:dyDescent="0.6">
      <c r="A32" s="21" t="s">
        <v>31</v>
      </c>
      <c r="B32" s="22">
        <f>SUM(B14,B21,B30)</f>
        <v>199497.82818264316</v>
      </c>
      <c r="C32" s="22">
        <f>SUM(C14,C21,C30)</f>
        <v>0</v>
      </c>
      <c r="D32" s="22">
        <f>SUM(D14,D21,D30)</f>
        <v>0</v>
      </c>
      <c r="E32" s="22">
        <f>SUM(E14,E21,E30)</f>
        <v>199497.82818264316</v>
      </c>
      <c r="F32" s="16"/>
      <c r="G32" s="62">
        <f>SUM(G14,G21,G30)</f>
        <v>24316.906254428657</v>
      </c>
      <c r="H32" s="62">
        <f>SUM(H14,H21,H30)</f>
        <v>0</v>
      </c>
      <c r="I32" s="62">
        <f>SUM(I14,I21,I30)</f>
        <v>0</v>
      </c>
      <c r="J32" s="62">
        <f>SUM(J14,J21,J30)</f>
        <v>24316.906254428657</v>
      </c>
      <c r="K32" s="16"/>
      <c r="L32" s="25">
        <f>IF(B32&lt;&gt;0,G32/B32,"--")</f>
        <v>0.12189058134590906</v>
      </c>
      <c r="M32" s="25" t="str">
        <f>IF(C32&lt;&gt;0,H32/C32,"--")</f>
        <v>--</v>
      </c>
      <c r="N32" s="25" t="str">
        <f>IF(D32&lt;&gt;0,I32/D32,"--")</f>
        <v>--</v>
      </c>
      <c r="O32" s="26">
        <f>IF(E32&lt;&gt;0,J32/E32,"--")</f>
        <v>0.12189058134590906</v>
      </c>
    </row>
    <row r="33" spans="1:23" ht="5.15" customHeight="1" x14ac:dyDescent="0.6">
      <c r="A33" s="21"/>
      <c r="B33" s="22"/>
      <c r="C33" s="22"/>
      <c r="D33" s="22"/>
      <c r="E33" s="22"/>
      <c r="F33" s="16"/>
      <c r="G33" s="62"/>
      <c r="H33" s="62"/>
      <c r="I33" s="62"/>
      <c r="J33" s="62"/>
      <c r="K33" s="16"/>
      <c r="L33" s="16"/>
      <c r="M33" s="16"/>
      <c r="N33" s="16"/>
      <c r="O33" s="20"/>
    </row>
    <row r="34" spans="1:23" ht="12.75" customHeight="1" x14ac:dyDescent="0.6">
      <c r="A34" s="95" t="s">
        <v>32</v>
      </c>
      <c r="B34" s="22"/>
      <c r="C34" s="22"/>
      <c r="D34" s="22"/>
      <c r="E34" s="22"/>
      <c r="F34" s="16"/>
      <c r="G34" s="62"/>
      <c r="H34" s="62"/>
      <c r="I34" s="62"/>
      <c r="J34" s="62"/>
      <c r="K34" s="16"/>
      <c r="L34" s="16"/>
      <c r="M34" s="16"/>
      <c r="N34" s="16"/>
      <c r="O34" s="20"/>
    </row>
    <row r="35" spans="1:23" ht="12.75" customHeight="1" x14ac:dyDescent="0.6">
      <c r="A35" s="31" t="s">
        <v>119</v>
      </c>
      <c r="B35" s="22"/>
      <c r="C35" s="22"/>
      <c r="D35" s="22"/>
      <c r="E35" s="22"/>
      <c r="F35" s="16"/>
      <c r="G35" s="62"/>
      <c r="H35" s="62"/>
      <c r="I35" s="62"/>
      <c r="J35" s="62"/>
      <c r="K35" s="16"/>
      <c r="L35" s="16"/>
      <c r="M35" s="16"/>
      <c r="N35" s="16"/>
      <c r="O35" s="20"/>
    </row>
    <row r="36" spans="1:23" ht="12.75" customHeight="1" x14ac:dyDescent="0.6">
      <c r="A36" s="21" t="s">
        <v>13</v>
      </c>
      <c r="B36" s="22">
        <v>0</v>
      </c>
      <c r="C36" s="22">
        <v>0</v>
      </c>
      <c r="D36" s="22">
        <v>0</v>
      </c>
      <c r="E36" s="22">
        <f>SUM(B36:D36)</f>
        <v>0</v>
      </c>
      <c r="F36" s="16"/>
      <c r="G36" s="62">
        <v>0</v>
      </c>
      <c r="H36" s="62">
        <v>0</v>
      </c>
      <c r="I36" s="62">
        <v>0</v>
      </c>
      <c r="J36" s="62">
        <f>SUM(G36:I36)</f>
        <v>0</v>
      </c>
      <c r="K36" s="16"/>
      <c r="L36" s="25" t="str">
        <f t="shared" ref="L36:O38" si="10">IF(B36&lt;&gt;0,G36/B36,"--")</f>
        <v>--</v>
      </c>
      <c r="M36" s="25" t="str">
        <f t="shared" si="10"/>
        <v>--</v>
      </c>
      <c r="N36" s="25" t="str">
        <f t="shared" si="10"/>
        <v>--</v>
      </c>
      <c r="O36" s="26" t="str">
        <f t="shared" si="10"/>
        <v>--</v>
      </c>
      <c r="Q36">
        <v>0</v>
      </c>
      <c r="U36">
        <f>$U$8</f>
        <v>2</v>
      </c>
      <c r="V36">
        <f>$V$8</f>
        <v>24</v>
      </c>
      <c r="W36">
        <f>$W$8</f>
        <v>46</v>
      </c>
    </row>
    <row r="37" spans="1:23" ht="12.75" customHeight="1" x14ac:dyDescent="0.6">
      <c r="A37" s="30" t="s">
        <v>120</v>
      </c>
      <c r="B37" s="22">
        <v>0</v>
      </c>
      <c r="C37" s="22">
        <v>0</v>
      </c>
      <c r="D37" s="22">
        <v>0</v>
      </c>
      <c r="E37" s="22">
        <f>SUM(B37:D37)</f>
        <v>0</v>
      </c>
      <c r="F37" s="16"/>
      <c r="G37" s="62">
        <v>0</v>
      </c>
      <c r="H37" s="62">
        <v>0</v>
      </c>
      <c r="I37" s="62">
        <v>0</v>
      </c>
      <c r="J37" s="62">
        <f>SUM(G37:I37)</f>
        <v>0</v>
      </c>
      <c r="K37" s="16"/>
      <c r="L37" s="25" t="str">
        <f t="shared" si="10"/>
        <v>--</v>
      </c>
      <c r="M37" s="25" t="str">
        <f t="shared" si="10"/>
        <v>--</v>
      </c>
      <c r="N37" s="25" t="str">
        <f t="shared" si="10"/>
        <v>--</v>
      </c>
      <c r="O37" s="26" t="str">
        <f t="shared" si="10"/>
        <v>--</v>
      </c>
      <c r="Q37">
        <v>3</v>
      </c>
      <c r="U37">
        <f>$U$8</f>
        <v>2</v>
      </c>
      <c r="V37">
        <f>$V$8</f>
        <v>24</v>
      </c>
      <c r="W37">
        <f>$W$8</f>
        <v>46</v>
      </c>
    </row>
    <row r="38" spans="1:23" ht="12.75" customHeight="1" x14ac:dyDescent="0.6">
      <c r="A38" s="21" t="s">
        <v>17</v>
      </c>
      <c r="B38" s="22">
        <f>B36</f>
        <v>0</v>
      </c>
      <c r="C38" s="22">
        <f>C36</f>
        <v>0</v>
      </c>
      <c r="D38" s="22">
        <f>D36</f>
        <v>0</v>
      </c>
      <c r="E38" s="22">
        <f>E36</f>
        <v>0</v>
      </c>
      <c r="F38" s="16"/>
      <c r="G38" s="62">
        <f>SUM(G36:G37)</f>
        <v>0</v>
      </c>
      <c r="H38" s="62">
        <f>SUM(H36:H37)</f>
        <v>0</v>
      </c>
      <c r="I38" s="62">
        <f>SUM(I36:I37)</f>
        <v>0</v>
      </c>
      <c r="J38" s="62">
        <f>SUM(J36:J37)</f>
        <v>0</v>
      </c>
      <c r="K38" s="16"/>
      <c r="L38" s="25" t="str">
        <f t="shared" si="10"/>
        <v>--</v>
      </c>
      <c r="M38" s="25" t="str">
        <f t="shared" si="10"/>
        <v>--</v>
      </c>
      <c r="N38" s="25" t="str">
        <f t="shared" si="10"/>
        <v>--</v>
      </c>
      <c r="O38" s="26" t="str">
        <f t="shared" si="10"/>
        <v>--</v>
      </c>
    </row>
    <row r="39" spans="1:23" ht="5.15" customHeight="1" x14ac:dyDescent="0.6">
      <c r="A39" s="21"/>
      <c r="B39" s="22"/>
      <c r="C39" s="22"/>
      <c r="D39" s="22"/>
      <c r="E39" s="22"/>
      <c r="F39" s="16"/>
      <c r="G39" s="62"/>
      <c r="H39" s="62"/>
      <c r="I39" s="62"/>
      <c r="J39" s="62"/>
      <c r="K39" s="16"/>
      <c r="L39" s="16"/>
      <c r="M39" s="16"/>
      <c r="N39" s="16"/>
      <c r="O39" s="20"/>
    </row>
    <row r="40" spans="1:23" ht="12.75" customHeight="1" x14ac:dyDescent="0.6">
      <c r="A40" s="31" t="s">
        <v>121</v>
      </c>
      <c r="B40" s="22"/>
      <c r="C40" s="22"/>
      <c r="D40" s="22"/>
      <c r="E40" s="22"/>
      <c r="F40" s="16"/>
      <c r="G40" s="62"/>
      <c r="H40" s="62"/>
      <c r="I40" s="62"/>
      <c r="J40" s="62"/>
      <c r="K40" s="16"/>
      <c r="L40" s="16"/>
      <c r="M40" s="16"/>
      <c r="N40" s="16"/>
      <c r="O40" s="20"/>
    </row>
    <row r="41" spans="1:23" ht="12.75" customHeight="1" x14ac:dyDescent="0.6">
      <c r="A41" s="21" t="s">
        <v>13</v>
      </c>
      <c r="B41" s="22">
        <v>0</v>
      </c>
      <c r="C41" s="22">
        <v>931.05524287624723</v>
      </c>
      <c r="D41" s="22">
        <v>0</v>
      </c>
      <c r="E41" s="22">
        <f>SUM(B41:D41)</f>
        <v>931.05524287624723</v>
      </c>
      <c r="F41" s="16"/>
      <c r="G41" s="62">
        <v>0</v>
      </c>
      <c r="H41" s="62">
        <v>125.79199989354964</v>
      </c>
      <c r="I41" s="62">
        <v>0</v>
      </c>
      <c r="J41" s="62">
        <f>SUM(G41:I41)</f>
        <v>125.79199989354964</v>
      </c>
      <c r="K41" s="16"/>
      <c r="L41" s="25" t="str">
        <f t="shared" ref="L41:O43" si="11">IF(B41&lt;&gt;0,G41/B41,"--")</f>
        <v>--</v>
      </c>
      <c r="M41" s="25">
        <f t="shared" si="11"/>
        <v>0.13510691321059398</v>
      </c>
      <c r="N41" s="25" t="str">
        <f t="shared" si="11"/>
        <v>--</v>
      </c>
      <c r="O41" s="26">
        <f t="shared" si="11"/>
        <v>0.13510691321059398</v>
      </c>
      <c r="Q41">
        <v>1</v>
      </c>
      <c r="R41">
        <v>2</v>
      </c>
      <c r="U41">
        <f>$U$8</f>
        <v>2</v>
      </c>
      <c r="V41">
        <f>$V$8</f>
        <v>24</v>
      </c>
      <c r="W41">
        <f>$W$8</f>
        <v>46</v>
      </c>
    </row>
    <row r="42" spans="1:23" ht="12.75" customHeight="1" x14ac:dyDescent="0.6">
      <c r="A42" s="30" t="s">
        <v>97</v>
      </c>
      <c r="B42" s="22">
        <v>0</v>
      </c>
      <c r="C42" s="22">
        <v>931.05524287624746</v>
      </c>
      <c r="D42" s="22">
        <v>0</v>
      </c>
      <c r="E42" s="22">
        <f>SUM(B42:D42)</f>
        <v>931.05524287624746</v>
      </c>
      <c r="F42" s="16"/>
      <c r="G42" s="62">
        <v>0</v>
      </c>
      <c r="H42" s="62">
        <v>75.011216501888484</v>
      </c>
      <c r="I42" s="62">
        <v>0</v>
      </c>
      <c r="J42" s="62">
        <f>SUM(G42:I42)</f>
        <v>75.011216501888484</v>
      </c>
      <c r="K42" s="16"/>
      <c r="L42" s="25" t="str">
        <f t="shared" si="11"/>
        <v>--</v>
      </c>
      <c r="M42" s="25">
        <f t="shared" si="11"/>
        <v>8.0565806460808159E-2</v>
      </c>
      <c r="N42" s="25" t="str">
        <f t="shared" si="11"/>
        <v>--</v>
      </c>
      <c r="O42" s="26">
        <f t="shared" si="11"/>
        <v>8.0565806460808159E-2</v>
      </c>
      <c r="Q42">
        <v>5</v>
      </c>
      <c r="R42">
        <v>7</v>
      </c>
      <c r="U42">
        <f>$U$8</f>
        <v>2</v>
      </c>
      <c r="V42">
        <f>$V$8</f>
        <v>24</v>
      </c>
      <c r="W42">
        <f>$W$8</f>
        <v>46</v>
      </c>
    </row>
    <row r="43" spans="1:23" ht="12.75" customHeight="1" x14ac:dyDescent="0.6">
      <c r="A43" s="21" t="s">
        <v>17</v>
      </c>
      <c r="B43" s="22">
        <f>B41</f>
        <v>0</v>
      </c>
      <c r="C43" s="22">
        <f>C41</f>
        <v>931.05524287624723</v>
      </c>
      <c r="D43" s="22">
        <f>D41</f>
        <v>0</v>
      </c>
      <c r="E43" s="22">
        <f>E41</f>
        <v>931.05524287624723</v>
      </c>
      <c r="F43" s="16"/>
      <c r="G43" s="62">
        <f>SUM(G41:G42)</f>
        <v>0</v>
      </c>
      <c r="H43" s="62">
        <f>SUM(H41:H42)</f>
        <v>200.80321639543814</v>
      </c>
      <c r="I43" s="62">
        <f>SUM(I41:I42)</f>
        <v>0</v>
      </c>
      <c r="J43" s="62">
        <f>SUM(J41:J42)</f>
        <v>200.80321639543814</v>
      </c>
      <c r="K43" s="16"/>
      <c r="L43" s="25" t="str">
        <f t="shared" si="11"/>
        <v>--</v>
      </c>
      <c r="M43" s="25">
        <f t="shared" si="11"/>
        <v>0.21567271967140217</v>
      </c>
      <c r="N43" s="25" t="str">
        <f t="shared" si="11"/>
        <v>--</v>
      </c>
      <c r="O43" s="26">
        <f t="shared" si="11"/>
        <v>0.21567271967140217</v>
      </c>
    </row>
    <row r="44" spans="1:23" ht="5.15" customHeight="1" x14ac:dyDescent="0.6">
      <c r="A44" s="21"/>
      <c r="B44" s="22"/>
      <c r="C44" s="22"/>
      <c r="D44" s="22"/>
      <c r="E44" s="22"/>
      <c r="F44" s="16"/>
      <c r="G44" s="62"/>
      <c r="H44" s="62"/>
      <c r="I44" s="62"/>
      <c r="J44" s="62"/>
      <c r="K44" s="16"/>
      <c r="L44" s="16"/>
      <c r="M44" s="16"/>
      <c r="N44" s="16"/>
      <c r="O44" s="20"/>
    </row>
    <row r="45" spans="1:23" ht="12.75" customHeight="1" x14ac:dyDescent="0.6">
      <c r="A45" s="103" t="s">
        <v>33</v>
      </c>
      <c r="B45" s="32">
        <f>SUM(B38,B43)</f>
        <v>0</v>
      </c>
      <c r="C45" s="32">
        <f>SUM(C38,C43)</f>
        <v>931.05524287624723</v>
      </c>
      <c r="D45" s="32">
        <f>SUM(D38,D43)</f>
        <v>0</v>
      </c>
      <c r="E45" s="32">
        <f>SUM(E38,E43)</f>
        <v>931.05524287624723</v>
      </c>
      <c r="F45" s="33"/>
      <c r="G45" s="84">
        <f>SUM(G38,G43)</f>
        <v>0</v>
      </c>
      <c r="H45" s="84">
        <f>SUM(H38,H43)</f>
        <v>200.80321639543814</v>
      </c>
      <c r="I45" s="84">
        <f>SUM(I38,I43)</f>
        <v>0</v>
      </c>
      <c r="J45" s="84">
        <f>SUM(J38,J43)</f>
        <v>200.80321639543814</v>
      </c>
      <c r="K45" s="33"/>
      <c r="L45" s="35" t="str">
        <f t="shared" ref="L45:O46" si="12">IF(B45&lt;&gt;0,G45/B45,"--")</f>
        <v>--</v>
      </c>
      <c r="M45" s="35">
        <f t="shared" si="12"/>
        <v>0.21567271967140217</v>
      </c>
      <c r="N45" s="35" t="str">
        <f t="shared" si="12"/>
        <v>--</v>
      </c>
      <c r="O45" s="36">
        <f t="shared" si="12"/>
        <v>0.21567271967140217</v>
      </c>
    </row>
    <row r="46" spans="1:23" ht="12.75" customHeight="1" x14ac:dyDescent="0.6">
      <c r="A46" s="104" t="s">
        <v>17</v>
      </c>
      <c r="B46" s="22">
        <f>SUM(B32,B45)</f>
        <v>199497.82818264316</v>
      </c>
      <c r="C46" s="22">
        <f>SUM(C32,C45)</f>
        <v>931.05524287624723</v>
      </c>
      <c r="D46" s="22">
        <f>SUM(D32,D45)</f>
        <v>0</v>
      </c>
      <c r="E46" s="22">
        <f>SUM(E32,E45)</f>
        <v>200428.88342551942</v>
      </c>
      <c r="F46" s="16"/>
      <c r="G46" s="62">
        <f>SUM(G32,G45)</f>
        <v>24316.906254428657</v>
      </c>
      <c r="H46" s="62">
        <f>SUM(H32,H45)</f>
        <v>200.80321639543814</v>
      </c>
      <c r="I46" s="62">
        <f>SUM(I32,I45)</f>
        <v>0</v>
      </c>
      <c r="J46" s="62">
        <f>SUM(J32,J45)</f>
        <v>24517.709470824095</v>
      </c>
      <c r="K46" s="16"/>
      <c r="L46" s="25">
        <f t="shared" si="12"/>
        <v>0.12189058134590906</v>
      </c>
      <c r="M46" s="25">
        <f t="shared" si="12"/>
        <v>0.21567271967140217</v>
      </c>
      <c r="N46" s="25" t="str">
        <f t="shared" si="12"/>
        <v>--</v>
      </c>
      <c r="O46" s="26">
        <f t="shared" si="12"/>
        <v>0.12232622889372641</v>
      </c>
    </row>
    <row r="47" spans="1:23" ht="5.15" customHeight="1" thickBot="1" x14ac:dyDescent="0.75">
      <c r="A47" s="105"/>
      <c r="B47" s="101"/>
      <c r="C47" s="101"/>
      <c r="D47" s="101"/>
      <c r="E47" s="101"/>
      <c r="F47" s="102"/>
      <c r="G47" s="98"/>
      <c r="H47" s="98"/>
      <c r="I47" s="98"/>
      <c r="J47" s="98"/>
      <c r="K47" s="102"/>
      <c r="L47" s="102"/>
      <c r="M47" s="102"/>
      <c r="N47" s="102"/>
      <c r="O47" s="106"/>
    </row>
    <row r="48" spans="1:23" ht="15.5" x14ac:dyDescent="0.7">
      <c r="A48" s="4" t="s">
        <v>18</v>
      </c>
      <c r="B48" s="9" t="s">
        <v>1</v>
      </c>
      <c r="C48" s="10"/>
      <c r="D48" s="10"/>
      <c r="E48" s="10"/>
      <c r="F48" s="11"/>
      <c r="G48" s="9" t="s">
        <v>2</v>
      </c>
      <c r="H48" s="12"/>
      <c r="I48" s="12"/>
      <c r="J48" s="12"/>
      <c r="K48" s="11"/>
      <c r="L48" s="9" t="s">
        <v>3</v>
      </c>
      <c r="M48" s="12"/>
      <c r="N48" s="12"/>
      <c r="O48" s="13"/>
    </row>
    <row r="49" spans="1:23" ht="12.75" customHeight="1" x14ac:dyDescent="0.6">
      <c r="A49" s="94" t="s">
        <v>23</v>
      </c>
      <c r="B49" s="15" t="s">
        <v>4</v>
      </c>
      <c r="C49" s="15" t="s">
        <v>5</v>
      </c>
      <c r="D49" s="15" t="s">
        <v>6</v>
      </c>
      <c r="E49" s="15" t="s">
        <v>173</v>
      </c>
      <c r="F49" s="16"/>
      <c r="G49" s="15" t="s">
        <v>4</v>
      </c>
      <c r="H49" s="15" t="s">
        <v>5</v>
      </c>
      <c r="I49" s="15" t="s">
        <v>6</v>
      </c>
      <c r="J49" s="15" t="s">
        <v>173</v>
      </c>
      <c r="K49" s="16"/>
      <c r="L49" s="15" t="s">
        <v>4</v>
      </c>
      <c r="M49" s="15" t="s">
        <v>5</v>
      </c>
      <c r="N49" s="15" t="s">
        <v>6</v>
      </c>
      <c r="O49" s="17" t="s">
        <v>173</v>
      </c>
    </row>
    <row r="50" spans="1:23" x14ac:dyDescent="0.6">
      <c r="A50" s="21" t="s">
        <v>19</v>
      </c>
      <c r="B50" s="22">
        <v>199497.82818264316</v>
      </c>
      <c r="C50" s="22">
        <v>0</v>
      </c>
      <c r="D50" s="22">
        <v>0</v>
      </c>
      <c r="E50" s="22">
        <f>SUM(B50:D50)</f>
        <v>199497.82818264316</v>
      </c>
      <c r="F50" s="16"/>
      <c r="G50" s="62">
        <v>10663.105758139736</v>
      </c>
      <c r="H50" s="62">
        <v>0</v>
      </c>
      <c r="I50" s="62">
        <v>0</v>
      </c>
      <c r="J50" s="62">
        <f>SUM(G50:I50)</f>
        <v>10663.105758139736</v>
      </c>
      <c r="K50" s="16"/>
      <c r="L50" s="25">
        <f t="shared" ref="L50:O52" si="13">IF(B50&lt;&gt;0,G50/B50,"--")</f>
        <v>5.3449733539843391E-2</v>
      </c>
      <c r="M50" s="25" t="str">
        <f t="shared" si="13"/>
        <v>--</v>
      </c>
      <c r="N50" s="25" t="str">
        <f t="shared" si="13"/>
        <v>--</v>
      </c>
      <c r="O50" s="26">
        <f t="shared" si="13"/>
        <v>5.3449733539843391E-2</v>
      </c>
      <c r="Q50">
        <v>128</v>
      </c>
      <c r="U50">
        <f>$U$8</f>
        <v>2</v>
      </c>
      <c r="V50">
        <f>$V$8</f>
        <v>24</v>
      </c>
      <c r="W50">
        <f>$W$8</f>
        <v>46</v>
      </c>
    </row>
    <row r="51" spans="1:23" x14ac:dyDescent="0.6">
      <c r="A51" s="21" t="s">
        <v>20</v>
      </c>
      <c r="B51" s="22">
        <v>0</v>
      </c>
      <c r="C51" s="22">
        <v>0</v>
      </c>
      <c r="D51" s="22">
        <v>0</v>
      </c>
      <c r="E51" s="22">
        <f>SUM(B51:D51)</f>
        <v>0</v>
      </c>
      <c r="F51" s="16"/>
      <c r="G51" s="62">
        <v>0</v>
      </c>
      <c r="H51" s="62">
        <v>0</v>
      </c>
      <c r="I51" s="62">
        <v>0</v>
      </c>
      <c r="J51" s="62">
        <f>SUM(G51:I51)</f>
        <v>0</v>
      </c>
      <c r="K51" s="16"/>
      <c r="L51" s="25" t="str">
        <f t="shared" si="13"/>
        <v>--</v>
      </c>
      <c r="M51" s="25" t="str">
        <f t="shared" si="13"/>
        <v>--</v>
      </c>
      <c r="N51" s="25" t="str">
        <f t="shared" si="13"/>
        <v>--</v>
      </c>
      <c r="O51" s="26" t="str">
        <f t="shared" si="13"/>
        <v>--</v>
      </c>
      <c r="Q51">
        <v>130</v>
      </c>
      <c r="U51">
        <f>$U$8</f>
        <v>2</v>
      </c>
      <c r="V51">
        <f>$V$8</f>
        <v>24</v>
      </c>
      <c r="W51">
        <f>$W$8</f>
        <v>46</v>
      </c>
    </row>
    <row r="52" spans="1:23" ht="12.75" customHeight="1" x14ac:dyDescent="0.6">
      <c r="A52" s="21" t="s">
        <v>31</v>
      </c>
      <c r="B52" s="22">
        <f>SUM(B50:B51)</f>
        <v>199497.82818264316</v>
      </c>
      <c r="C52" s="22">
        <f>SUM(C50:C51)</f>
        <v>0</v>
      </c>
      <c r="D52" s="22">
        <f>SUM(D50:D51)</f>
        <v>0</v>
      </c>
      <c r="E52" s="22">
        <f>SUM(E50:E51)</f>
        <v>199497.82818264316</v>
      </c>
      <c r="F52" s="16"/>
      <c r="G52" s="62">
        <f>SUM(G50:G51)</f>
        <v>10663.105758139736</v>
      </c>
      <c r="H52" s="62">
        <f>SUM(H50:H51)</f>
        <v>0</v>
      </c>
      <c r="I52" s="62">
        <f>SUM(I50:I51)</f>
        <v>0</v>
      </c>
      <c r="J52" s="62">
        <f>SUM(J50:J51)</f>
        <v>10663.105758139736</v>
      </c>
      <c r="K52" s="16"/>
      <c r="L52" s="25">
        <f t="shared" si="13"/>
        <v>5.3449733539843391E-2</v>
      </c>
      <c r="M52" s="25" t="str">
        <f t="shared" si="13"/>
        <v>--</v>
      </c>
      <c r="N52" s="25" t="str">
        <f t="shared" si="13"/>
        <v>--</v>
      </c>
      <c r="O52" s="26">
        <f t="shared" si="13"/>
        <v>5.3449733539843391E-2</v>
      </c>
    </row>
    <row r="53" spans="1:23" ht="12.75" customHeight="1" x14ac:dyDescent="0.6">
      <c r="A53" s="95" t="s">
        <v>32</v>
      </c>
      <c r="B53" s="22"/>
      <c r="C53" s="22"/>
      <c r="D53" s="22"/>
      <c r="E53" s="22"/>
      <c r="F53" s="16"/>
      <c r="G53" s="62"/>
      <c r="H53" s="62"/>
      <c r="I53" s="62"/>
      <c r="J53" s="62"/>
      <c r="K53" s="16"/>
      <c r="L53" s="16"/>
      <c r="M53" s="16"/>
      <c r="N53" s="16"/>
      <c r="O53" s="20"/>
    </row>
    <row r="54" spans="1:23" x14ac:dyDescent="0.6">
      <c r="A54" s="21" t="s">
        <v>19</v>
      </c>
      <c r="B54" s="22">
        <v>0</v>
      </c>
      <c r="C54" s="22">
        <v>931.05524287624746</v>
      </c>
      <c r="D54" s="22">
        <v>0</v>
      </c>
      <c r="E54" s="22">
        <f>SUM(B54:D54)</f>
        <v>931.05524287624746</v>
      </c>
      <c r="F54" s="16"/>
      <c r="G54" s="62">
        <v>0</v>
      </c>
      <c r="H54" s="62">
        <v>648.71843544003355</v>
      </c>
      <c r="I54" s="62">
        <v>0</v>
      </c>
      <c r="J54" s="62">
        <f>SUM(G54:I54)</f>
        <v>648.71843544003355</v>
      </c>
      <c r="K54" s="16"/>
      <c r="L54" s="25" t="str">
        <f t="shared" ref="L54:O57" si="14">IF(B54&lt;&gt;0,G54/B54,"--")</f>
        <v>--</v>
      </c>
      <c r="M54" s="25">
        <f t="shared" si="14"/>
        <v>0.69675611667895299</v>
      </c>
      <c r="N54" s="25" t="str">
        <f t="shared" si="14"/>
        <v>--</v>
      </c>
      <c r="O54" s="26">
        <f t="shared" si="14"/>
        <v>0.69675611667895299</v>
      </c>
      <c r="Q54">
        <v>105</v>
      </c>
      <c r="U54">
        <f>$U$8</f>
        <v>2</v>
      </c>
      <c r="V54">
        <f>$V$8</f>
        <v>24</v>
      </c>
      <c r="W54">
        <f>$W$8</f>
        <v>46</v>
      </c>
    </row>
    <row r="55" spans="1:23" x14ac:dyDescent="0.6">
      <c r="A55" s="21" t="s">
        <v>20</v>
      </c>
      <c r="B55" s="22">
        <v>0</v>
      </c>
      <c r="C55" s="22">
        <v>0</v>
      </c>
      <c r="D55" s="22">
        <v>0</v>
      </c>
      <c r="E55" s="22">
        <f>SUM(B55:D55)</f>
        <v>0</v>
      </c>
      <c r="F55" s="16"/>
      <c r="G55" s="62">
        <v>0</v>
      </c>
      <c r="H55" s="62">
        <v>0</v>
      </c>
      <c r="I55" s="62">
        <v>0</v>
      </c>
      <c r="J55" s="62">
        <f>SUM(G55:I55)</f>
        <v>0</v>
      </c>
      <c r="K55" s="16"/>
      <c r="L55" s="25" t="str">
        <f t="shared" si="14"/>
        <v>--</v>
      </c>
      <c r="M55" s="25" t="str">
        <f t="shared" si="14"/>
        <v>--</v>
      </c>
      <c r="N55" s="25" t="str">
        <f t="shared" si="14"/>
        <v>--</v>
      </c>
      <c r="O55" s="26" t="str">
        <f t="shared" si="14"/>
        <v>--</v>
      </c>
      <c r="Q55">
        <v>107</v>
      </c>
      <c r="U55">
        <f>$U$8</f>
        <v>2</v>
      </c>
      <c r="V55">
        <f>$V$8</f>
        <v>24</v>
      </c>
      <c r="W55">
        <f>$W$8</f>
        <v>46</v>
      </c>
    </row>
    <row r="56" spans="1:23" x14ac:dyDescent="0.6">
      <c r="A56" s="96" t="s">
        <v>33</v>
      </c>
      <c r="B56" s="32">
        <f>SUM(B54:B55)</f>
        <v>0</v>
      </c>
      <c r="C56" s="32">
        <f>SUM(C54:C55)</f>
        <v>931.05524287624746</v>
      </c>
      <c r="D56" s="32">
        <f>SUM(D54:D55)</f>
        <v>0</v>
      </c>
      <c r="E56" s="32">
        <f>SUM(E54:E55)</f>
        <v>931.05524287624746</v>
      </c>
      <c r="F56" s="33"/>
      <c r="G56" s="84">
        <f>SUM(G54:G55)</f>
        <v>0</v>
      </c>
      <c r="H56" s="84">
        <f>SUM(H54:H55)</f>
        <v>648.71843544003355</v>
      </c>
      <c r="I56" s="84">
        <f>SUM(I54:I55)</f>
        <v>0</v>
      </c>
      <c r="J56" s="84">
        <f>SUM(J54:J55)</f>
        <v>648.71843544003355</v>
      </c>
      <c r="K56" s="33"/>
      <c r="L56" s="35" t="str">
        <f t="shared" si="14"/>
        <v>--</v>
      </c>
      <c r="M56" s="35">
        <f t="shared" si="14"/>
        <v>0.69675611667895299</v>
      </c>
      <c r="N56" s="35" t="str">
        <f t="shared" si="14"/>
        <v>--</v>
      </c>
      <c r="O56" s="36">
        <f t="shared" si="14"/>
        <v>0.69675611667895299</v>
      </c>
    </row>
    <row r="57" spans="1:23" ht="13.75" thickBot="1" x14ac:dyDescent="0.75">
      <c r="A57" s="43" t="s">
        <v>17</v>
      </c>
      <c r="B57" s="127">
        <f>SUM(B52,B56)</f>
        <v>199497.82818264316</v>
      </c>
      <c r="C57" s="127">
        <f>SUM(C52,C56)</f>
        <v>931.05524287624746</v>
      </c>
      <c r="D57" s="127">
        <f>SUM(D52,D56)</f>
        <v>0</v>
      </c>
      <c r="E57" s="127">
        <f>SUM(E52,E56)</f>
        <v>200428.88342551942</v>
      </c>
      <c r="F57" s="102"/>
      <c r="G57" s="98">
        <f>SUM(G52,G56)</f>
        <v>10663.105758139736</v>
      </c>
      <c r="H57" s="98">
        <f>SUM(H52,H56)</f>
        <v>648.71843544003355</v>
      </c>
      <c r="I57" s="98">
        <f>SUM(I52,I56)</f>
        <v>0</v>
      </c>
      <c r="J57" s="98">
        <f>SUM(J52,J56)</f>
        <v>11311.824193579771</v>
      </c>
      <c r="K57" s="102"/>
      <c r="L57" s="47">
        <f t="shared" si="14"/>
        <v>5.3449733539843391E-2</v>
      </c>
      <c r="M57" s="47">
        <f t="shared" si="14"/>
        <v>0.69675611667895299</v>
      </c>
      <c r="N57" s="47" t="str">
        <f t="shared" si="14"/>
        <v>--</v>
      </c>
      <c r="O57" s="48">
        <f t="shared" si="14"/>
        <v>5.6438094152150044E-2</v>
      </c>
    </row>
    <row r="58" spans="1:23" ht="5.15" customHeight="1" x14ac:dyDescent="0.6">
      <c r="A58" s="49"/>
      <c r="B58" s="50"/>
      <c r="C58" s="50"/>
      <c r="D58" s="50"/>
      <c r="E58" s="50"/>
      <c r="G58" s="62"/>
      <c r="H58" s="62"/>
      <c r="I58" s="62"/>
      <c r="J58" s="62"/>
    </row>
    <row r="59" spans="1:23" x14ac:dyDescent="0.6">
      <c r="A59" s="49" t="s">
        <v>21</v>
      </c>
      <c r="B59" s="50">
        <f>B46</f>
        <v>199497.82818264316</v>
      </c>
      <c r="C59" s="50">
        <f>C46</f>
        <v>931.05524287624723</v>
      </c>
      <c r="D59" s="50">
        <f>D46</f>
        <v>0</v>
      </c>
      <c r="E59" s="50">
        <f>E46</f>
        <v>200428.88342551942</v>
      </c>
      <c r="G59" s="62">
        <f>SUM(G46,G57)</f>
        <v>34980.01201256839</v>
      </c>
      <c r="H59" s="62">
        <f>SUM(H46,H57)</f>
        <v>849.52165183547163</v>
      </c>
      <c r="I59" s="62">
        <f>SUM(I46,I57)</f>
        <v>0</v>
      </c>
      <c r="J59" s="62">
        <f>SUM(J46,J57)</f>
        <v>35829.533664403862</v>
      </c>
      <c r="L59" s="25">
        <f>IF(B59&lt;&gt;0,G59/B59,"--")</f>
        <v>0.17534031488575244</v>
      </c>
      <c r="M59" s="25">
        <f>IF(C59&lt;&gt;0,H59/C59,"--")</f>
        <v>0.91242883635035521</v>
      </c>
      <c r="N59" s="25" t="str">
        <f>IF(D59&lt;&gt;0,I59/D59,"--")</f>
        <v>--</v>
      </c>
      <c r="O59" s="25">
        <f>IF(E59&lt;&gt;0,J59/E59,"--")</f>
        <v>0.17876432304587642</v>
      </c>
      <c r="U59">
        <f>$U$8</f>
        <v>2</v>
      </c>
      <c r="V59">
        <f>$V$8</f>
        <v>24</v>
      </c>
      <c r="W59">
        <f>$W$8</f>
        <v>46</v>
      </c>
    </row>
    <row r="60" spans="1:23" hidden="1" x14ac:dyDescent="0.6">
      <c r="A60" s="49"/>
      <c r="B60" s="50"/>
      <c r="C60" s="50"/>
      <c r="D60" s="50"/>
      <c r="E60" s="50"/>
      <c r="G60" s="62"/>
      <c r="H60" s="62"/>
      <c r="I60" s="62"/>
      <c r="J60" s="62"/>
      <c r="L60" s="25"/>
      <c r="M60" s="25"/>
      <c r="N60" s="25"/>
      <c r="O60" s="25"/>
    </row>
    <row r="61" spans="1:23" hidden="1" x14ac:dyDescent="0.6">
      <c r="A61" s="107" t="s">
        <v>115</v>
      </c>
      <c r="B61" s="85">
        <f>B10-SUM(B11:B13)</f>
        <v>0</v>
      </c>
      <c r="C61" s="85">
        <f>C10-SUM(C11:C13)</f>
        <v>0</v>
      </c>
      <c r="D61" s="85">
        <f>D10-SUM(D11:D13)</f>
        <v>0</v>
      </c>
      <c r="E61" s="50"/>
      <c r="G61" s="85">
        <v>0</v>
      </c>
      <c r="H61" s="85">
        <v>0</v>
      </c>
      <c r="I61" s="85">
        <v>0</v>
      </c>
      <c r="L61" s="85">
        <v>2.7755575615628914E-17</v>
      </c>
      <c r="M61" s="85">
        <v>0</v>
      </c>
      <c r="N61" s="85">
        <v>0</v>
      </c>
      <c r="Q61">
        <v>127</v>
      </c>
      <c r="U61">
        <f>$U$8</f>
        <v>2</v>
      </c>
      <c r="V61">
        <f>$V$8</f>
        <v>24</v>
      </c>
      <c r="W61">
        <f>$W$8</f>
        <v>46</v>
      </c>
    </row>
    <row r="62" spans="1:23" hidden="1" x14ac:dyDescent="0.6">
      <c r="A62" s="16"/>
      <c r="B62" s="85">
        <f>B17-SUM(B18:B20)</f>
        <v>0</v>
      </c>
      <c r="C62" s="85">
        <f>C17-SUM(C18:C20)</f>
        <v>0</v>
      </c>
      <c r="D62" s="85">
        <f>D17-SUM(D18:D20)</f>
        <v>0</v>
      </c>
      <c r="E62" s="50"/>
      <c r="G62" s="85">
        <v>0</v>
      </c>
      <c r="H62" s="85">
        <v>0</v>
      </c>
      <c r="I62" s="85">
        <v>0</v>
      </c>
      <c r="L62" s="85">
        <v>0</v>
      </c>
      <c r="M62" s="85">
        <v>0</v>
      </c>
      <c r="N62" s="85">
        <v>0</v>
      </c>
      <c r="Q62">
        <v>104</v>
      </c>
      <c r="U62">
        <f>$U$8</f>
        <v>2</v>
      </c>
      <c r="V62">
        <f>$V$8</f>
        <v>24</v>
      </c>
      <c r="W62">
        <f>$W$8</f>
        <v>46</v>
      </c>
    </row>
    <row r="63" spans="1:23" hidden="1" x14ac:dyDescent="0.6">
      <c r="A63" s="16"/>
      <c r="B63" s="85">
        <f>B26-SUM(B27:B29)</f>
        <v>0</v>
      </c>
      <c r="C63" s="85">
        <f>C26-SUM(C27:C29)</f>
        <v>0</v>
      </c>
      <c r="D63" s="85">
        <f>D26-SUM(D27:D29)</f>
        <v>0</v>
      </c>
      <c r="E63" s="50"/>
      <c r="G63" s="85">
        <v>0</v>
      </c>
      <c r="H63" s="85">
        <v>0</v>
      </c>
      <c r="I63" s="85">
        <v>0</v>
      </c>
      <c r="L63" s="85">
        <v>2.7755575615628914E-17</v>
      </c>
      <c r="M63" s="85">
        <v>0</v>
      </c>
      <c r="N63" s="85">
        <v>0</v>
      </c>
      <c r="Q63">
        <v>64</v>
      </c>
      <c r="R63">
        <v>13</v>
      </c>
      <c r="U63">
        <f>$U$8</f>
        <v>2</v>
      </c>
      <c r="V63">
        <f>$V$8</f>
        <v>24</v>
      </c>
      <c r="W63">
        <f>$W$8</f>
        <v>46</v>
      </c>
    </row>
    <row r="64" spans="1:23" x14ac:dyDescent="0.6">
      <c r="A64" s="33"/>
      <c r="B64" s="33"/>
      <c r="C64" s="33"/>
      <c r="D64" s="33"/>
      <c r="E64" s="33"/>
    </row>
    <row r="65" spans="1:5" x14ac:dyDescent="0.6">
      <c r="A65" s="54" t="s">
        <v>22</v>
      </c>
    </row>
    <row r="66" spans="1:5" x14ac:dyDescent="0.6">
      <c r="A66" s="109" t="s">
        <v>264</v>
      </c>
    </row>
    <row r="67" spans="1:5" x14ac:dyDescent="0.6">
      <c r="A67" s="56" t="s">
        <v>122</v>
      </c>
    </row>
    <row r="68" spans="1:5" x14ac:dyDescent="0.6">
      <c r="A68" s="55" t="s">
        <v>98</v>
      </c>
    </row>
    <row r="69" spans="1:5" x14ac:dyDescent="0.6">
      <c r="A69" s="55" t="s">
        <v>123</v>
      </c>
    </row>
    <row r="70" spans="1:5" x14ac:dyDescent="0.6">
      <c r="A70" s="56" t="s">
        <v>124</v>
      </c>
    </row>
    <row r="71" spans="1:5" x14ac:dyDescent="0.6">
      <c r="A71" s="55" t="s">
        <v>125</v>
      </c>
      <c r="B71" s="41"/>
      <c r="C71" s="41"/>
      <c r="D71" s="41"/>
      <c r="E71" s="41"/>
    </row>
    <row r="72" spans="1:5" x14ac:dyDescent="0.6">
      <c r="A72" s="55" t="s">
        <v>126</v>
      </c>
      <c r="B72" s="50"/>
      <c r="C72" s="50"/>
      <c r="D72" s="50"/>
      <c r="E72" s="50"/>
    </row>
    <row r="73" spans="1:5" x14ac:dyDescent="0.6">
      <c r="A73" s="55" t="s">
        <v>127</v>
      </c>
      <c r="B73" s="50"/>
      <c r="C73" s="50"/>
      <c r="D73" s="50"/>
      <c r="E73" s="50"/>
    </row>
    <row r="74" spans="1:5" x14ac:dyDescent="0.6">
      <c r="A74" s="55"/>
      <c r="B74" s="50"/>
      <c r="C74" s="50"/>
      <c r="D74" s="50"/>
      <c r="E74" s="50"/>
    </row>
    <row r="75" spans="1:5" x14ac:dyDescent="0.6">
      <c r="A75" s="55"/>
      <c r="B75" s="50"/>
      <c r="C75" s="50"/>
      <c r="D75" s="50"/>
      <c r="E75" s="50"/>
    </row>
    <row r="76" spans="1:5" x14ac:dyDescent="0.6">
      <c r="A76" s="55"/>
      <c r="B76" s="50"/>
      <c r="C76" s="50"/>
      <c r="D76" s="50"/>
      <c r="E76" s="50"/>
    </row>
    <row r="77" spans="1:5" x14ac:dyDescent="0.6">
      <c r="A77" s="55"/>
      <c r="B77" s="50"/>
      <c r="C77" s="50"/>
      <c r="D77" s="50"/>
      <c r="E77" s="50"/>
    </row>
    <row r="78" spans="1:5" x14ac:dyDescent="0.6">
      <c r="A78" s="16"/>
      <c r="B78" s="50"/>
      <c r="C78" s="50"/>
      <c r="D78" s="50"/>
      <c r="E78" s="50"/>
    </row>
    <row r="79" spans="1:5" x14ac:dyDescent="0.6">
      <c r="A79" s="16"/>
      <c r="B79" s="50"/>
      <c r="C79" s="50"/>
      <c r="D79" s="50"/>
      <c r="E79" s="50"/>
    </row>
    <row r="80" spans="1:5" x14ac:dyDescent="0.6">
      <c r="A80" s="16"/>
      <c r="B80" s="50"/>
      <c r="C80" s="50"/>
      <c r="D80" s="50"/>
      <c r="E80" s="50"/>
    </row>
    <row r="81" spans="2:5" x14ac:dyDescent="0.6">
      <c r="B81" s="50"/>
      <c r="C81" s="50"/>
      <c r="D81" s="50"/>
      <c r="E81" s="50"/>
    </row>
    <row r="82" spans="2:5" x14ac:dyDescent="0.6">
      <c r="B82" s="50"/>
      <c r="C82" s="50"/>
      <c r="D82" s="50"/>
      <c r="E82" s="50"/>
    </row>
    <row r="83" spans="2:5" x14ac:dyDescent="0.6">
      <c r="B83" s="50"/>
      <c r="C83" s="50"/>
      <c r="D83" s="50"/>
      <c r="E83" s="50"/>
    </row>
    <row r="84" spans="2:5" x14ac:dyDescent="0.6">
      <c r="B84" s="50"/>
      <c r="C84" s="50"/>
      <c r="D84" s="50"/>
      <c r="E84" s="50"/>
    </row>
    <row r="85" spans="2:5" x14ac:dyDescent="0.6">
      <c r="B85" s="50"/>
      <c r="C85" s="50"/>
      <c r="D85" s="50"/>
      <c r="E85" s="50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47" max="1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B1:T71"/>
  <sheetViews>
    <sheetView zoomScale="70" zoomScaleNormal="70" workbookViewId="0"/>
  </sheetViews>
  <sheetFormatPr defaultRowHeight="13" x14ac:dyDescent="0.6"/>
  <cols>
    <col min="1" max="1" width="0.86328125" customWidth="1"/>
    <col min="2" max="2" width="25.08984375" customWidth="1"/>
    <col min="3" max="3" width="14" customWidth="1"/>
    <col min="4" max="4" width="16.453125" customWidth="1"/>
    <col min="5" max="6" width="10.6796875" customWidth="1"/>
    <col min="7" max="7" width="8.6796875" customWidth="1"/>
    <col min="8" max="9" width="10.6796875" customWidth="1"/>
    <col min="10" max="10" width="8.6796875" customWidth="1"/>
    <col min="11" max="12" width="10.6796875" customWidth="1"/>
    <col min="13" max="13" width="8.6796875" customWidth="1"/>
    <col min="14" max="14" width="12.54296875" bestFit="1" customWidth="1"/>
  </cols>
  <sheetData>
    <row r="1" spans="2:20" ht="15.5" x14ac:dyDescent="0.7">
      <c r="B1" s="57" t="s">
        <v>254</v>
      </c>
      <c r="C1" s="57"/>
      <c r="D1" s="57"/>
    </row>
    <row r="2" spans="2:20" ht="15.5" x14ac:dyDescent="0.7">
      <c r="B2" s="57" t="s">
        <v>128</v>
      </c>
    </row>
    <row r="3" spans="2:20" ht="12.75" customHeight="1" thickBot="1" x14ac:dyDescent="0.85">
      <c r="B3" s="57"/>
    </row>
    <row r="4" spans="2:20" ht="15.5" x14ac:dyDescent="0.7">
      <c r="B4" s="4" t="s">
        <v>172</v>
      </c>
      <c r="C4" s="148"/>
      <c r="D4" s="148"/>
      <c r="E4" s="100"/>
      <c r="F4" s="100"/>
      <c r="G4" s="100"/>
      <c r="H4" s="100"/>
      <c r="I4" s="100"/>
      <c r="J4" s="100"/>
      <c r="K4" s="100"/>
      <c r="L4" s="100"/>
      <c r="M4" s="39"/>
    </row>
    <row r="5" spans="2:20" ht="12.75" customHeight="1" x14ac:dyDescent="0.7">
      <c r="B5" s="149"/>
      <c r="C5" s="58"/>
      <c r="D5" s="58"/>
      <c r="E5" s="133" t="s">
        <v>129</v>
      </c>
      <c r="F5" s="134"/>
      <c r="G5" s="134"/>
      <c r="H5" s="134"/>
      <c r="I5" s="134"/>
      <c r="J5" s="134"/>
      <c r="K5" s="134"/>
      <c r="L5" s="134"/>
      <c r="M5" s="135"/>
    </row>
    <row r="6" spans="2:20" ht="12.75" customHeight="1" x14ac:dyDescent="0.6">
      <c r="B6" s="31"/>
      <c r="C6" s="58"/>
      <c r="D6" s="58"/>
      <c r="E6" s="133" t="s">
        <v>130</v>
      </c>
      <c r="F6" s="134"/>
      <c r="G6" s="136"/>
      <c r="H6" s="133" t="s">
        <v>131</v>
      </c>
      <c r="I6" s="134"/>
      <c r="J6" s="136"/>
      <c r="K6" s="133" t="s">
        <v>132</v>
      </c>
      <c r="L6" s="134"/>
      <c r="M6" s="135"/>
    </row>
    <row r="7" spans="2:20" x14ac:dyDescent="0.6">
      <c r="B7" s="31"/>
      <c r="C7" s="59"/>
      <c r="D7" s="59"/>
      <c r="E7" s="137" t="s">
        <v>133</v>
      </c>
      <c r="F7" s="138" t="s">
        <v>134</v>
      </c>
      <c r="G7" s="139" t="s">
        <v>135</v>
      </c>
      <c r="H7" s="137" t="s">
        <v>133</v>
      </c>
      <c r="I7" s="138" t="s">
        <v>134</v>
      </c>
      <c r="J7" s="139" t="s">
        <v>135</v>
      </c>
      <c r="K7" s="137" t="s">
        <v>133</v>
      </c>
      <c r="L7" s="138" t="s">
        <v>134</v>
      </c>
      <c r="M7" s="140" t="s">
        <v>135</v>
      </c>
    </row>
    <row r="8" spans="2:20" x14ac:dyDescent="0.6">
      <c r="B8" s="150" t="s">
        <v>136</v>
      </c>
      <c r="C8" s="33" t="s">
        <v>137</v>
      </c>
      <c r="D8" s="145" t="s">
        <v>138</v>
      </c>
      <c r="E8" s="141" t="s">
        <v>139</v>
      </c>
      <c r="F8" s="142" t="s">
        <v>140</v>
      </c>
      <c r="G8" s="143" t="s">
        <v>133</v>
      </c>
      <c r="H8" s="141" t="s">
        <v>139</v>
      </c>
      <c r="I8" s="142" t="s">
        <v>140</v>
      </c>
      <c r="J8" s="143" t="s">
        <v>133</v>
      </c>
      <c r="K8" s="141" t="s">
        <v>139</v>
      </c>
      <c r="L8" s="142" t="s">
        <v>140</v>
      </c>
      <c r="M8" s="144" t="s">
        <v>133</v>
      </c>
      <c r="Q8" s="56"/>
    </row>
    <row r="9" spans="2:20" x14ac:dyDescent="0.6">
      <c r="B9" s="151" t="s">
        <v>141</v>
      </c>
      <c r="C9" s="109" t="s">
        <v>142</v>
      </c>
      <c r="D9" s="109" t="s">
        <v>143</v>
      </c>
      <c r="E9" s="175">
        <f>SUM('Table 4.2'!J8,'Table 4.5'!J8,'Table 4.8'!J8)</f>
        <v>2640.7049757041941</v>
      </c>
      <c r="F9" s="176"/>
      <c r="G9" s="177"/>
      <c r="H9" s="175">
        <f>SUM('Table 4.3'!J8,'Table 4.3'!J17,'Table 4.6'!J8,'Table 4.6'!J17,'Table 4.9'!J8,'Table 4.9'!J17)</f>
        <v>71158.176432004722</v>
      </c>
      <c r="I9" s="176"/>
      <c r="J9" s="177"/>
      <c r="K9" s="175">
        <f>SUM('Table 4.4'!J8,'Table 4.4'!J24,'Table 4.7'!J8,'Table 4.7'!J24,'Table 4.10'!J8,'Table 4.10'!J24)</f>
        <v>10560.137527614861</v>
      </c>
      <c r="L9" s="176"/>
      <c r="M9" s="181"/>
      <c r="Q9" s="56"/>
    </row>
    <row r="10" spans="2:20" x14ac:dyDescent="0.6">
      <c r="B10" s="151" t="s">
        <v>144</v>
      </c>
      <c r="C10" s="109" t="s">
        <v>145</v>
      </c>
      <c r="D10" s="109" t="s">
        <v>251</v>
      </c>
      <c r="E10" s="178">
        <f>SUM('Table 4.2'!J9,'Table 4.5'!J9,'Table 4.8'!J9)</f>
        <v>242.08810984605498</v>
      </c>
      <c r="F10" s="16"/>
      <c r="G10" s="179"/>
      <c r="H10" s="178">
        <f>SUM('Table 4.3'!J9,'Table 4.3'!J18,'Table 4.6'!J9,'Table 4.6'!J18,'Table 4.9'!J9,'Table 4.9'!J18)+SUM('Table 4.3'!AA22,'Table 4.6'!AA22,'Table 4.9'!AA22)</f>
        <v>13559.878128873977</v>
      </c>
      <c r="I10" s="16"/>
      <c r="J10" s="179"/>
      <c r="K10" s="178">
        <f>SUM('Table 4.4'!J9,'Table 4.4'!J25,'Table 4.7'!J9,'Table 4.7'!J25,'Table 4.10'!J9,'Table 4.10'!J25)+SUM('Table 4.4'!J20,'Table 4.7'!J20,'Table 4.10'!J20)</f>
        <v>963.85272158007558</v>
      </c>
      <c r="L10" s="16"/>
      <c r="M10" s="20"/>
      <c r="Q10" s="56"/>
    </row>
    <row r="11" spans="2:20" x14ac:dyDescent="0.6">
      <c r="B11" s="151" t="s">
        <v>146</v>
      </c>
      <c r="C11" s="109" t="s">
        <v>145</v>
      </c>
      <c r="D11" s="109" t="s">
        <v>252</v>
      </c>
      <c r="E11" s="178">
        <f>SUM('Table 4.2'!J13,'Table 4.5'!J13,'Table 4.8'!J13)</f>
        <v>9414.4015421980221</v>
      </c>
      <c r="F11" s="16"/>
      <c r="G11" s="179"/>
      <c r="H11" s="178">
        <f>SUM('Table 4.3'!J13,'Table 4.3'!J22,'Table 4.6'!J13,'Table 4.6'!J22,'Table 4.9'!J13,'Table 4.9'!J22)-SUM('Table 4.3'!AA22,'Table 4.6'!AA22,'Table 4.9'!AA22)</f>
        <v>3269.974659407424</v>
      </c>
      <c r="I11" s="16"/>
      <c r="J11" s="179"/>
      <c r="K11" s="178">
        <f>SUM('Table 4.4'!J13,'Table 4.4'!J29,'Table 4.7'!J13,'Table 4.7'!J29,'Table 4.10'!J13,'Table 4.10'!J29)</f>
        <v>342.54545920406184</v>
      </c>
      <c r="L11" s="16"/>
      <c r="M11" s="20"/>
      <c r="Q11" s="56"/>
    </row>
    <row r="12" spans="2:20" x14ac:dyDescent="0.6">
      <c r="B12" s="152" t="s">
        <v>160</v>
      </c>
      <c r="C12" s="109" t="s">
        <v>148</v>
      </c>
      <c r="D12" s="11" t="s">
        <v>161</v>
      </c>
      <c r="E12" s="178">
        <f>SUM('Table 4.2'!J10,'Table 4.5'!J10,'Table 4.8'!J10)</f>
        <v>44663.321095505737</v>
      </c>
      <c r="F12" s="16"/>
      <c r="G12" s="179"/>
      <c r="H12" s="178">
        <f>SUM('Table 4.3'!J10,'Table 4.3'!J19,'Table 4.6'!J10,'Table 4.6'!J19,'Table 4.9'!J10,'Table 4.9'!J19)</f>
        <v>-8038.2611451778084</v>
      </c>
      <c r="I12" s="16"/>
      <c r="J12" s="179"/>
      <c r="K12" s="178">
        <f>SUM('Table 4.4'!J10,'Table 4.4'!J26,'Table 4.7'!J10,'Table 4.7'!J26,'Table 4.10'!J10,'Table 4.10'!J26)+SUM('Table 4.4'!J17,'Table 4.7'!J17,'Table 4.10'!J17)</f>
        <v>8914.3817720241386</v>
      </c>
      <c r="L12" s="16"/>
      <c r="M12" s="20"/>
      <c r="Q12" s="56"/>
    </row>
    <row r="13" spans="2:20" x14ac:dyDescent="0.6">
      <c r="B13" s="152" t="s">
        <v>162</v>
      </c>
      <c r="C13" s="109" t="s">
        <v>145</v>
      </c>
      <c r="D13" s="11" t="s">
        <v>163</v>
      </c>
      <c r="E13" s="178">
        <f>SUM('Table 4.2'!J12,'Table 4.5'!J12,'Table 4.8'!J12)</f>
        <v>33065.344600889381</v>
      </c>
      <c r="F13" s="16"/>
      <c r="G13" s="179"/>
      <c r="H13" s="178">
        <f>SUM('Table 4.3'!J12,'Table 4.3'!J21,'Table 4.6'!J12,'Table 4.6'!J21,'Table 4.9'!J12,'Table 4.9'!J21)</f>
        <v>3695.7885247469439</v>
      </c>
      <c r="I13" s="16"/>
      <c r="J13" s="179"/>
      <c r="K13" s="178">
        <f>SUM('Table 4.4'!J12,'Table 4.4'!J28,'Table 4.7'!J12,'Table 4.7'!J28,'Table 4.10'!J12,'Table 4.10'!J28)+SUM('Table 4.4'!J19,'Table 4.7'!J19,'Table 4.10'!J19)</f>
        <v>5315.5146998454384</v>
      </c>
      <c r="L13" s="16"/>
      <c r="M13" s="20"/>
      <c r="Q13" s="54"/>
      <c r="R13" s="108"/>
      <c r="S13" s="108"/>
      <c r="T13" s="108"/>
    </row>
    <row r="14" spans="2:20" x14ac:dyDescent="0.6">
      <c r="B14" s="152" t="s">
        <v>147</v>
      </c>
      <c r="C14" s="109" t="s">
        <v>148</v>
      </c>
      <c r="D14" s="109" t="s">
        <v>149</v>
      </c>
      <c r="E14" s="178">
        <f>SUM('Table 4.2'!J17,'Table 4.5'!J17,'Table 4.8'!J17)</f>
        <v>79744.350571744508</v>
      </c>
      <c r="F14" s="16"/>
      <c r="G14" s="179"/>
      <c r="H14" s="178">
        <f>SUM('Table 4.3'!J26,'Table 4.6'!J26,'Table 4.9'!J26)</f>
        <v>483822.71458877565</v>
      </c>
      <c r="I14" s="16"/>
      <c r="J14" s="179"/>
      <c r="K14" s="178">
        <v>0</v>
      </c>
      <c r="L14" s="16"/>
      <c r="M14" s="20"/>
      <c r="Q14" s="56"/>
    </row>
    <row r="15" spans="2:20" x14ac:dyDescent="0.6">
      <c r="B15" s="153" t="s">
        <v>150</v>
      </c>
      <c r="C15" s="146" t="s">
        <v>142</v>
      </c>
      <c r="D15" s="147" t="s">
        <v>151</v>
      </c>
      <c r="E15" s="180">
        <f>SUM('Table 4.2'!J18,'Table 4.5'!J18,'Table 4.8'!J18)</f>
        <v>0</v>
      </c>
      <c r="F15" s="33"/>
      <c r="G15" s="145"/>
      <c r="H15" s="180">
        <f>SUM('Table 4.3'!J27,'Table 4.6'!J27,'Table 4.9'!J27)</f>
        <v>0</v>
      </c>
      <c r="I15" s="33"/>
      <c r="J15" s="145"/>
      <c r="K15" s="180">
        <v>0</v>
      </c>
      <c r="L15" s="33"/>
      <c r="M15" s="154"/>
      <c r="Q15" s="56"/>
    </row>
    <row r="16" spans="2:20" ht="13.75" thickBot="1" x14ac:dyDescent="0.75">
      <c r="B16" s="105"/>
      <c r="C16" s="102"/>
      <c r="D16" s="155" t="s">
        <v>17</v>
      </c>
      <c r="E16" s="156">
        <f>SUM(E9:E15)</f>
        <v>169770.2108958879</v>
      </c>
      <c r="F16" s="157">
        <f>SUM('Table 4.2'!E21,'Table 4.5'!E21,'Table 4.8'!E21)</f>
        <v>730541.82562663988</v>
      </c>
      <c r="G16" s="158">
        <f>IF(F16&lt;&gt;0,E16/F16,0)</f>
        <v>0.23238944703852296</v>
      </c>
      <c r="H16" s="156">
        <f>SUM(H9:H15)</f>
        <v>567468.27118863096</v>
      </c>
      <c r="I16" s="157">
        <f>SUM('Table 4.3'!E30,'Table 4.6'!E30,'Table 4.9'!E30)</f>
        <v>1221426.1568252235</v>
      </c>
      <c r="J16" s="158">
        <f>IF(I16&lt;&gt;0,H16/I16,0)</f>
        <v>0.46459482467905855</v>
      </c>
      <c r="K16" s="156">
        <f>SUM(K9:K15)</f>
        <v>26096.432180268574</v>
      </c>
      <c r="L16" s="157">
        <f>SUM('Table 4.4'!E32,'Table 4.7'!E32,'Table 4.10'!E32)</f>
        <v>214424.69431136033</v>
      </c>
      <c r="M16" s="159">
        <f>IF(L16&lt;&gt;0,K16/L16,0)</f>
        <v>0.12170441592130543</v>
      </c>
      <c r="Q16" s="56"/>
    </row>
    <row r="17" spans="2:17" ht="13.75" thickBot="1" x14ac:dyDescent="0.75">
      <c r="B17" s="41"/>
      <c r="C17" s="16"/>
      <c r="D17" s="73"/>
      <c r="E17" s="58"/>
      <c r="F17" s="110"/>
      <c r="G17" s="111"/>
      <c r="H17" s="74"/>
      <c r="I17" s="110"/>
      <c r="J17" s="111"/>
      <c r="K17" s="58"/>
      <c r="L17" s="110"/>
      <c r="M17" s="111"/>
      <c r="Q17" s="56"/>
    </row>
    <row r="18" spans="2:17" ht="15.5" x14ac:dyDescent="0.7">
      <c r="B18" s="4" t="s">
        <v>164</v>
      </c>
      <c r="C18" s="148"/>
      <c r="D18" s="148"/>
      <c r="E18" s="100"/>
      <c r="F18" s="100"/>
      <c r="G18" s="100"/>
      <c r="H18" s="100"/>
      <c r="I18" s="100"/>
      <c r="J18" s="100"/>
      <c r="K18" s="100"/>
      <c r="L18" s="100"/>
      <c r="M18" s="39"/>
      <c r="Q18" s="56"/>
    </row>
    <row r="19" spans="2:17" ht="12.75" customHeight="1" x14ac:dyDescent="0.7">
      <c r="B19" s="149"/>
      <c r="C19" s="58"/>
      <c r="D19" s="58"/>
      <c r="E19" s="133" t="s">
        <v>129</v>
      </c>
      <c r="F19" s="134"/>
      <c r="G19" s="134"/>
      <c r="H19" s="134"/>
      <c r="I19" s="134"/>
      <c r="J19" s="134"/>
      <c r="K19" s="134"/>
      <c r="L19" s="134"/>
      <c r="M19" s="135"/>
      <c r="Q19" s="56"/>
    </row>
    <row r="20" spans="2:17" ht="12.75" customHeight="1" x14ac:dyDescent="0.6">
      <c r="B20" s="31"/>
      <c r="C20" s="58"/>
      <c r="D20" s="58"/>
      <c r="E20" s="133" t="s">
        <v>130</v>
      </c>
      <c r="F20" s="134"/>
      <c r="G20" s="136"/>
      <c r="H20" s="133" t="s">
        <v>131</v>
      </c>
      <c r="I20" s="134"/>
      <c r="J20" s="136"/>
      <c r="K20" s="133" t="s">
        <v>132</v>
      </c>
      <c r="L20" s="134"/>
      <c r="M20" s="135"/>
      <c r="Q20" s="56"/>
    </row>
    <row r="21" spans="2:17" x14ac:dyDescent="0.6">
      <c r="B21" s="31"/>
      <c r="C21" s="59"/>
      <c r="D21" s="59"/>
      <c r="E21" s="137" t="s">
        <v>133</v>
      </c>
      <c r="F21" s="138" t="s">
        <v>134</v>
      </c>
      <c r="G21" s="139" t="s">
        <v>135</v>
      </c>
      <c r="H21" s="137" t="s">
        <v>133</v>
      </c>
      <c r="I21" s="138" t="s">
        <v>134</v>
      </c>
      <c r="J21" s="139" t="s">
        <v>135</v>
      </c>
      <c r="K21" s="137" t="s">
        <v>133</v>
      </c>
      <c r="L21" s="138" t="s">
        <v>134</v>
      </c>
      <c r="M21" s="140" t="s">
        <v>135</v>
      </c>
      <c r="Q21" s="56"/>
    </row>
    <row r="22" spans="2:17" x14ac:dyDescent="0.6">
      <c r="B22" s="150" t="s">
        <v>136</v>
      </c>
      <c r="C22" s="33" t="s">
        <v>137</v>
      </c>
      <c r="D22" s="145" t="s">
        <v>138</v>
      </c>
      <c r="E22" s="141" t="s">
        <v>139</v>
      </c>
      <c r="F22" s="142" t="s">
        <v>140</v>
      </c>
      <c r="G22" s="143" t="s">
        <v>133</v>
      </c>
      <c r="H22" s="141" t="s">
        <v>139</v>
      </c>
      <c r="I22" s="142" t="s">
        <v>140</v>
      </c>
      <c r="J22" s="143" t="s">
        <v>133</v>
      </c>
      <c r="K22" s="141" t="s">
        <v>139</v>
      </c>
      <c r="L22" s="142" t="s">
        <v>140</v>
      </c>
      <c r="M22" s="144" t="s">
        <v>133</v>
      </c>
      <c r="Q22" s="56"/>
    </row>
    <row r="23" spans="2:17" x14ac:dyDescent="0.6">
      <c r="B23" s="151" t="s">
        <v>141</v>
      </c>
      <c r="C23" s="109" t="s">
        <v>142</v>
      </c>
      <c r="D23" s="109" t="s">
        <v>143</v>
      </c>
      <c r="E23" s="175">
        <f>SUM('Table 4.2'!J25,'Table 4.2'!J31,'Table 4.5'!J25,'Table 4.5'!J31,'Table 4.8'!J25,'Table 4.8'!J31)</f>
        <v>2970.2600014916934</v>
      </c>
      <c r="F23" s="176"/>
      <c r="G23" s="177"/>
      <c r="H23" s="175">
        <f>SUM('Table 4.3'!J34,'Table 4.3'!J40,'Table 4.6'!J34,'Table 4.6'!J40,'Table 4.9'!J34,'Table 4.9'!J40)</f>
        <v>5814.8348863811198</v>
      </c>
      <c r="I23" s="176"/>
      <c r="J23" s="177"/>
      <c r="K23" s="175">
        <f>SUM('Table 4.4'!J36,'Table 4.4'!J41,'Table 4.7'!J36,'Table 4.7'!J41,'Table 4.10'!J36,'Table 4.10'!J41)</f>
        <v>126.8050823971231</v>
      </c>
      <c r="L23" s="176"/>
      <c r="M23" s="181"/>
      <c r="Q23" s="56"/>
    </row>
    <row r="24" spans="2:17" x14ac:dyDescent="0.6">
      <c r="B24" s="151" t="s">
        <v>144</v>
      </c>
      <c r="C24" s="109" t="s">
        <v>145</v>
      </c>
      <c r="D24" s="109" t="s">
        <v>251</v>
      </c>
      <c r="E24" s="178">
        <f>SUM('Table 4.2'!J26,'Table 4.2'!J27,'Table 4.5'!J26,'Table 4.5'!J27,'Table 4.8'!J26,'Table 4.8'!J27)</f>
        <v>3830.5178447680119</v>
      </c>
      <c r="F24" s="16"/>
      <c r="G24" s="179"/>
      <c r="H24" s="178">
        <f>SUM('Table 4.3'!J35,'Table 4.3'!J36,'Table 4.6'!J35,'Table 4.6'!J36,'Table 4.9'!J35,'Table 4.9'!J36)</f>
        <v>10738.953047892053</v>
      </c>
      <c r="I24" s="16"/>
      <c r="J24" s="179"/>
      <c r="K24" s="178">
        <f>SUM('Table 4.4'!J37,'Table 4.7'!J37,'Table 4.10'!J37)</f>
        <v>0</v>
      </c>
      <c r="L24" s="16"/>
      <c r="M24" s="20"/>
      <c r="Q24" s="56"/>
    </row>
    <row r="25" spans="2:17" x14ac:dyDescent="0.6">
      <c r="B25" s="151" t="s">
        <v>146</v>
      </c>
      <c r="C25" s="109" t="s">
        <v>145</v>
      </c>
      <c r="D25" s="109" t="s">
        <v>252</v>
      </c>
      <c r="E25" s="178">
        <f>SUM('Table 4.2'!J32,'Table 4.2'!J33,'Table 4.5'!J32,'Table 4.5'!J33,'Table 4.8'!J32,'Table 4.8'!J33)</f>
        <v>2123.0698244211062</v>
      </c>
      <c r="F25" s="16"/>
      <c r="G25" s="179"/>
      <c r="H25" s="178">
        <f>SUM('Table 4.3'!J41,'Table 4.3'!J42,'Table 4.6'!J41,'Table 4.6'!J42,'Table 4.9'!J41,'Table 4.9'!J42)</f>
        <v>6545.4294523503586</v>
      </c>
      <c r="I25" s="16"/>
      <c r="J25" s="179"/>
      <c r="K25" s="178">
        <f>SUM('Table 4.4'!J42,'Table 4.7'!J42,'Table 4.10'!J42)</f>
        <v>78.897245930594352</v>
      </c>
      <c r="L25" s="16"/>
      <c r="M25" s="20"/>
      <c r="Q25" s="56"/>
    </row>
    <row r="26" spans="2:17" x14ac:dyDescent="0.6">
      <c r="B26" s="152" t="s">
        <v>147</v>
      </c>
      <c r="C26" s="109" t="s">
        <v>148</v>
      </c>
      <c r="D26" s="109" t="s">
        <v>149</v>
      </c>
      <c r="E26" s="178">
        <f>SUM('Table 4.2'!J37,'Table 4.5'!J37,'Table 4.8'!J37)</f>
        <v>10525.668211850554</v>
      </c>
      <c r="F26" s="16"/>
      <c r="G26" s="179"/>
      <c r="H26" s="178">
        <f>SUM('Table 4.3'!J46,'Table 4.6'!J46,'Table 4.9'!J46)</f>
        <v>75708.999609887222</v>
      </c>
      <c r="I26" s="16"/>
      <c r="J26" s="179"/>
      <c r="K26" s="178">
        <v>0</v>
      </c>
      <c r="L26" s="16"/>
      <c r="M26" s="20"/>
      <c r="Q26" s="56"/>
    </row>
    <row r="27" spans="2:17" x14ac:dyDescent="0.6">
      <c r="B27" s="153" t="s">
        <v>150</v>
      </c>
      <c r="C27" s="146" t="s">
        <v>142</v>
      </c>
      <c r="D27" s="147" t="s">
        <v>151</v>
      </c>
      <c r="E27" s="180">
        <f>SUM('Table 4.2'!J38,'Table 4.5'!J38,'Table 4.8'!J38)</f>
        <v>0</v>
      </c>
      <c r="F27" s="33"/>
      <c r="G27" s="145"/>
      <c r="H27" s="180">
        <f>SUM('Table 4.3'!J47,'Table 4.6'!J47,'Table 4.9'!J47)</f>
        <v>0</v>
      </c>
      <c r="I27" s="33"/>
      <c r="J27" s="145"/>
      <c r="K27" s="180">
        <v>0</v>
      </c>
      <c r="L27" s="33"/>
      <c r="M27" s="154"/>
      <c r="Q27" s="56"/>
    </row>
    <row r="28" spans="2:17" ht="13.75" thickBot="1" x14ac:dyDescent="0.75">
      <c r="B28" s="105"/>
      <c r="C28" s="102"/>
      <c r="D28" s="155" t="s">
        <v>17</v>
      </c>
      <c r="E28" s="156">
        <f>SUM(E23:E27)</f>
        <v>19449.515882531363</v>
      </c>
      <c r="F28" s="157">
        <f>SUM('Table 4.2'!E41,'Table 4.5'!E41,'Table 4.8'!E41)</f>
        <v>42801.737471108223</v>
      </c>
      <c r="G28" s="158">
        <f>IF(F28&lt;&gt;0,E28/F28,0)</f>
        <v>0.454409494372981</v>
      </c>
      <c r="H28" s="156">
        <f>SUM(H23:H27)</f>
        <v>98808.216996510746</v>
      </c>
      <c r="I28" s="157">
        <f>SUM('Table 4.3'!E50,'Table 4.6'!E50,'Table 4.9'!E50)</f>
        <v>60539.44733638833</v>
      </c>
      <c r="J28" s="158">
        <f>IF(I28&lt;&gt;0,H28/I28,0)</f>
        <v>1.6321294848874559</v>
      </c>
      <c r="K28" s="156">
        <f>SUM(K23:K27)</f>
        <v>205.70232832771745</v>
      </c>
      <c r="L28" s="157">
        <f>SUM('Table 4.4'!E45,'Table 4.7'!E45,'Table 4.10'!E45)</f>
        <v>944.76951637516447</v>
      </c>
      <c r="M28" s="159">
        <f>IF(L28&lt;&gt;0,K28/L28,0)</f>
        <v>0.21772752482207927</v>
      </c>
      <c r="Q28" s="56"/>
    </row>
    <row r="29" spans="2:17" ht="13.75" thickBot="1" x14ac:dyDescent="0.75">
      <c r="B29" s="41"/>
      <c r="C29" s="16"/>
      <c r="D29" s="73"/>
      <c r="E29" s="58"/>
      <c r="F29" s="110"/>
      <c r="G29" s="111"/>
      <c r="H29" s="58"/>
      <c r="I29" s="110"/>
      <c r="J29" s="111"/>
      <c r="K29" s="58"/>
      <c r="L29" s="110"/>
      <c r="M29" s="111"/>
      <c r="Q29" s="56"/>
    </row>
    <row r="30" spans="2:17" ht="15.5" x14ac:dyDescent="0.7">
      <c r="B30" s="4" t="s">
        <v>168</v>
      </c>
      <c r="C30" s="148"/>
      <c r="D30" s="148"/>
      <c r="E30" s="100"/>
      <c r="F30" s="100"/>
      <c r="G30" s="100"/>
      <c r="H30" s="100"/>
      <c r="I30" s="100"/>
      <c r="J30" s="100"/>
      <c r="K30" s="100"/>
      <c r="L30" s="100"/>
      <c r="M30" s="39"/>
      <c r="Q30" s="56"/>
    </row>
    <row r="31" spans="2:17" ht="12.75" customHeight="1" x14ac:dyDescent="0.7">
      <c r="B31" s="149"/>
      <c r="C31" s="58"/>
      <c r="D31" s="58"/>
      <c r="E31" s="133" t="s">
        <v>129</v>
      </c>
      <c r="F31" s="134"/>
      <c r="G31" s="134"/>
      <c r="H31" s="134"/>
      <c r="I31" s="134"/>
      <c r="J31" s="134"/>
      <c r="K31" s="134"/>
      <c r="L31" s="134"/>
      <c r="M31" s="135"/>
    </row>
    <row r="32" spans="2:17" x14ac:dyDescent="0.6">
      <c r="B32" s="31"/>
      <c r="C32" s="58"/>
      <c r="D32" s="58"/>
      <c r="E32" s="133" t="s">
        <v>130</v>
      </c>
      <c r="F32" s="134"/>
      <c r="G32" s="136"/>
      <c r="H32" s="133" t="s">
        <v>131</v>
      </c>
      <c r="I32" s="134"/>
      <c r="J32" s="136"/>
      <c r="K32" s="133" t="s">
        <v>132</v>
      </c>
      <c r="L32" s="134"/>
      <c r="M32" s="135"/>
    </row>
    <row r="33" spans="2:17" x14ac:dyDescent="0.6">
      <c r="B33" s="31"/>
      <c r="C33" s="59"/>
      <c r="D33" s="59"/>
      <c r="E33" s="137" t="s">
        <v>133</v>
      </c>
      <c r="F33" s="138" t="s">
        <v>134</v>
      </c>
      <c r="G33" s="139" t="s">
        <v>135</v>
      </c>
      <c r="H33" s="137" t="s">
        <v>133</v>
      </c>
      <c r="I33" s="138" t="s">
        <v>134</v>
      </c>
      <c r="J33" s="139" t="s">
        <v>135</v>
      </c>
      <c r="K33" s="137" t="s">
        <v>133</v>
      </c>
      <c r="L33" s="138" t="s">
        <v>134</v>
      </c>
      <c r="M33" s="140" t="s">
        <v>135</v>
      </c>
      <c r="Q33" s="56"/>
    </row>
    <row r="34" spans="2:17" x14ac:dyDescent="0.6">
      <c r="B34" s="150" t="s">
        <v>136</v>
      </c>
      <c r="C34" s="33" t="s">
        <v>137</v>
      </c>
      <c r="D34" s="145" t="s">
        <v>138</v>
      </c>
      <c r="E34" s="141" t="s">
        <v>139</v>
      </c>
      <c r="F34" s="142" t="s">
        <v>140</v>
      </c>
      <c r="G34" s="143" t="s">
        <v>133</v>
      </c>
      <c r="H34" s="141" t="s">
        <v>139</v>
      </c>
      <c r="I34" s="142" t="s">
        <v>140</v>
      </c>
      <c r="J34" s="143" t="s">
        <v>133</v>
      </c>
      <c r="K34" s="141" t="s">
        <v>139</v>
      </c>
      <c r="L34" s="142" t="s">
        <v>140</v>
      </c>
      <c r="M34" s="144" t="s">
        <v>133</v>
      </c>
    </row>
    <row r="35" spans="2:17" x14ac:dyDescent="0.6">
      <c r="B35" s="151" t="s">
        <v>141</v>
      </c>
      <c r="C35" s="109" t="s">
        <v>142</v>
      </c>
      <c r="D35" s="109" t="s">
        <v>143</v>
      </c>
      <c r="E35" s="175">
        <f>E9+E23</f>
        <v>5610.9649771958875</v>
      </c>
      <c r="F35" s="176"/>
      <c r="G35" s="177"/>
      <c r="H35" s="175">
        <f>H9+H23</f>
        <v>76973.011318385848</v>
      </c>
      <c r="I35" s="176"/>
      <c r="J35" s="177"/>
      <c r="K35" s="175">
        <f>K9+K23</f>
        <v>10686.942610011984</v>
      </c>
      <c r="L35" s="176"/>
      <c r="M35" s="181"/>
    </row>
    <row r="36" spans="2:17" x14ac:dyDescent="0.6">
      <c r="B36" s="151" t="s">
        <v>144</v>
      </c>
      <c r="C36" s="109" t="s">
        <v>145</v>
      </c>
      <c r="D36" s="109" t="s">
        <v>251</v>
      </c>
      <c r="E36" s="178">
        <f>E10+E24</f>
        <v>4072.6059546140668</v>
      </c>
      <c r="F36" s="16"/>
      <c r="G36" s="179"/>
      <c r="H36" s="178">
        <f>H10+H24</f>
        <v>24298.831176766031</v>
      </c>
      <c r="I36" s="16"/>
      <c r="J36" s="179"/>
      <c r="K36" s="178">
        <f>K10+K24</f>
        <v>963.85272158007558</v>
      </c>
      <c r="L36" s="16"/>
      <c r="M36" s="20"/>
    </row>
    <row r="37" spans="2:17" x14ac:dyDescent="0.6">
      <c r="B37" s="151" t="s">
        <v>146</v>
      </c>
      <c r="C37" s="109" t="s">
        <v>145</v>
      </c>
      <c r="D37" s="109" t="s">
        <v>252</v>
      </c>
      <c r="E37" s="178">
        <f>E11+E25</f>
        <v>11537.471366619127</v>
      </c>
      <c r="F37" s="16"/>
      <c r="G37" s="179"/>
      <c r="H37" s="178">
        <f>H11+H25</f>
        <v>9815.4041117577835</v>
      </c>
      <c r="I37" s="16"/>
      <c r="J37" s="179"/>
      <c r="K37" s="178">
        <f>K11+K25</f>
        <v>421.44270513465619</v>
      </c>
      <c r="L37" s="16"/>
      <c r="M37" s="20"/>
    </row>
    <row r="38" spans="2:17" x14ac:dyDescent="0.6">
      <c r="B38" s="152" t="s">
        <v>160</v>
      </c>
      <c r="C38" s="109" t="s">
        <v>148</v>
      </c>
      <c r="D38" s="11" t="s">
        <v>161</v>
      </c>
      <c r="E38" s="178">
        <f>E12</f>
        <v>44663.321095505737</v>
      </c>
      <c r="F38" s="16"/>
      <c r="G38" s="179"/>
      <c r="H38" s="178">
        <f>H12</f>
        <v>-8038.2611451778084</v>
      </c>
      <c r="I38" s="16"/>
      <c r="J38" s="179"/>
      <c r="K38" s="178">
        <f>K12</f>
        <v>8914.3817720241386</v>
      </c>
      <c r="L38" s="16"/>
      <c r="M38" s="20"/>
    </row>
    <row r="39" spans="2:17" x14ac:dyDescent="0.6">
      <c r="B39" s="152" t="s">
        <v>162</v>
      </c>
      <c r="C39" s="109" t="s">
        <v>145</v>
      </c>
      <c r="D39" s="11" t="s">
        <v>163</v>
      </c>
      <c r="E39" s="178">
        <f>E13</f>
        <v>33065.344600889381</v>
      </c>
      <c r="F39" s="16"/>
      <c r="G39" s="179"/>
      <c r="H39" s="178">
        <f>H13</f>
        <v>3695.7885247469439</v>
      </c>
      <c r="I39" s="16"/>
      <c r="J39" s="179"/>
      <c r="K39" s="178">
        <f>K13</f>
        <v>5315.5146998454384</v>
      </c>
      <c r="L39" s="16"/>
      <c r="M39" s="20"/>
    </row>
    <row r="40" spans="2:17" x14ac:dyDescent="0.6">
      <c r="B40" s="152" t="s">
        <v>147</v>
      </c>
      <c r="C40" s="109" t="s">
        <v>148</v>
      </c>
      <c r="D40" s="109" t="s">
        <v>149</v>
      </c>
      <c r="E40" s="178">
        <f>E14+E26</f>
        <v>90270.018783595064</v>
      </c>
      <c r="F40" s="16"/>
      <c r="G40" s="179"/>
      <c r="H40" s="178">
        <f>H14+H26</f>
        <v>559531.7141986629</v>
      </c>
      <c r="I40" s="16"/>
      <c r="J40" s="179"/>
      <c r="K40" s="178">
        <f>K14+K26</f>
        <v>0</v>
      </c>
      <c r="L40" s="16"/>
      <c r="M40" s="20"/>
    </row>
    <row r="41" spans="2:17" x14ac:dyDescent="0.6">
      <c r="B41" s="153" t="s">
        <v>150</v>
      </c>
      <c r="C41" s="146" t="s">
        <v>142</v>
      </c>
      <c r="D41" s="147" t="s">
        <v>151</v>
      </c>
      <c r="E41" s="180">
        <f>E15+E27</f>
        <v>0</v>
      </c>
      <c r="F41" s="33"/>
      <c r="G41" s="145"/>
      <c r="H41" s="180">
        <f>H15+H27</f>
        <v>0</v>
      </c>
      <c r="I41" s="33"/>
      <c r="J41" s="145"/>
      <c r="K41" s="180">
        <f>K15+K27</f>
        <v>0</v>
      </c>
      <c r="L41" s="33"/>
      <c r="M41" s="154"/>
    </row>
    <row r="42" spans="2:17" ht="13.75" thickBot="1" x14ac:dyDescent="0.75">
      <c r="B42" s="105"/>
      <c r="C42" s="102"/>
      <c r="D42" s="155" t="s">
        <v>17</v>
      </c>
      <c r="E42" s="156">
        <f>SUM(E35:E41)</f>
        <v>189219.72677841928</v>
      </c>
      <c r="F42" s="157">
        <f>F16+F28</f>
        <v>773343.56309774809</v>
      </c>
      <c r="G42" s="158">
        <f>IF(F42&lt;&gt;0,E42/F42,0)</f>
        <v>0.24467744455060852</v>
      </c>
      <c r="H42" s="156">
        <f>SUM(H35:H41)</f>
        <v>666276.4881851417</v>
      </c>
      <c r="I42" s="157">
        <f>I16+I28</f>
        <v>1281965.6041616118</v>
      </c>
      <c r="J42" s="158">
        <f>IF(I42&lt;&gt;0,H42/I42,0)</f>
        <v>0.51973039371900898</v>
      </c>
      <c r="K42" s="156">
        <f>SUM(K35:K41)</f>
        <v>26302.134508596289</v>
      </c>
      <c r="L42" s="157">
        <f>L16+L28</f>
        <v>215369.46382773551</v>
      </c>
      <c r="M42" s="159">
        <f>IF(L42&lt;&gt;0,K42/L42,0)</f>
        <v>0.12212564418897473</v>
      </c>
    </row>
    <row r="43" spans="2:17" ht="12.75" customHeight="1" thickBot="1" x14ac:dyDescent="0.75">
      <c r="B43" s="41"/>
      <c r="C43" s="16"/>
      <c r="D43" s="73"/>
      <c r="E43" s="58"/>
      <c r="F43" s="110"/>
      <c r="G43" s="111"/>
      <c r="H43" s="58"/>
      <c r="I43" s="110"/>
      <c r="J43" s="111"/>
      <c r="K43" s="58"/>
      <c r="L43" s="110"/>
      <c r="M43" s="111"/>
    </row>
    <row r="44" spans="2:17" ht="15.75" customHeight="1" x14ac:dyDescent="0.7">
      <c r="B44" s="4" t="s">
        <v>18</v>
      </c>
      <c r="C44" s="100"/>
      <c r="D44" s="100"/>
      <c r="E44" s="160" t="s">
        <v>174</v>
      </c>
      <c r="F44" s="161"/>
      <c r="G44" s="162"/>
      <c r="H44" s="160" t="s">
        <v>175</v>
      </c>
      <c r="I44" s="161"/>
      <c r="J44" s="162"/>
      <c r="K44" s="160" t="s">
        <v>15</v>
      </c>
      <c r="L44" s="161"/>
      <c r="M44" s="163"/>
      <c r="N44" s="16"/>
    </row>
    <row r="45" spans="2:17" x14ac:dyDescent="0.6">
      <c r="B45" s="164"/>
      <c r="C45" s="16"/>
      <c r="D45" s="16"/>
      <c r="E45" s="137" t="s">
        <v>133</v>
      </c>
      <c r="F45" s="138" t="s">
        <v>134</v>
      </c>
      <c r="G45" s="139" t="s">
        <v>135</v>
      </c>
      <c r="H45" s="137" t="s">
        <v>133</v>
      </c>
      <c r="I45" s="138" t="s">
        <v>134</v>
      </c>
      <c r="J45" s="139" t="s">
        <v>135</v>
      </c>
      <c r="K45" s="137" t="s">
        <v>133</v>
      </c>
      <c r="L45" s="138" t="s">
        <v>134</v>
      </c>
      <c r="M45" s="140" t="s">
        <v>135</v>
      </c>
      <c r="N45" s="16"/>
    </row>
    <row r="46" spans="2:17" x14ac:dyDescent="0.6">
      <c r="B46" s="14"/>
      <c r="C46" s="16"/>
      <c r="D46" s="16"/>
      <c r="E46" s="141" t="s">
        <v>139</v>
      </c>
      <c r="F46" s="142" t="s">
        <v>140</v>
      </c>
      <c r="G46" s="143" t="s">
        <v>133</v>
      </c>
      <c r="H46" s="141" t="s">
        <v>139</v>
      </c>
      <c r="I46" s="142" t="s">
        <v>140</v>
      </c>
      <c r="J46" s="143" t="s">
        <v>133</v>
      </c>
      <c r="K46" s="141" t="s">
        <v>139</v>
      </c>
      <c r="L46" s="142" t="s">
        <v>140</v>
      </c>
      <c r="M46" s="144" t="s">
        <v>133</v>
      </c>
      <c r="N46" s="16"/>
    </row>
    <row r="47" spans="2:17" ht="12.75" customHeight="1" x14ac:dyDescent="0.6">
      <c r="B47" s="151" t="s">
        <v>19</v>
      </c>
      <c r="C47" s="16"/>
      <c r="D47" s="16"/>
      <c r="E47" s="175">
        <f>SUM('Table 4.2'!J46,'Table 4.5'!J46,'Table 4.8'!J46)+SUM('Table 4.3'!J55,'Table 4.6'!J55,'Table 4.9'!J55)+SUM('Table 4.4'!J50,'Table 4.7'!J50,'Table 4.10'!J50)</f>
        <v>20941.256393832846</v>
      </c>
      <c r="F47" s="182">
        <f>SUM('Table 4.2'!E46,'Table 4.5'!E46,'Table 4.8'!E46)+SUM('Table 4.3'!E55,'Table 4.6'!E55,'Table 4.9'!E55)+SUM('Table 4.4'!E50,'Table 4.7'!E50,'Table 4.10'!E50)</f>
        <v>390209.42026136036</v>
      </c>
      <c r="G47" s="183">
        <f>IF(F47&lt;&gt;0,E47/F47,0)</f>
        <v>5.3666711530968407E-2</v>
      </c>
      <c r="H47" s="175">
        <f>SUM('Table 4.2'!J50,'Table 4.5'!J50,'Table 4.8'!J50)+SUM('Table 4.3'!J59,'Table 4.6'!J59,'Table 4.9'!J59)+SUM('Table 4.4'!J54,'Table 4.7'!J54,'Table 4.10'!J54)</f>
        <v>2723.7225723034253</v>
      </c>
      <c r="I47" s="182">
        <f>SUM('Table 4.2'!E50,'Table 4.5'!E50,'Table 4.8'!E50)+SUM('Table 4.3'!E59,'Table 4.6'!E59,'Table 4.9'!E59)+SUM('Table 4.4'!E54,'Table 4.7'!E54,'Table 4.10'!E54)</f>
        <v>3976.2155163751654</v>
      </c>
      <c r="J47" s="183">
        <f>IF(I47&lt;&gt;0,H47/I47,0)</f>
        <v>0.68500375824357995</v>
      </c>
      <c r="K47" s="24">
        <f>SUM(E47,H47)</f>
        <v>23664.97896613627</v>
      </c>
      <c r="L47" s="22">
        <f>SUM(F47,I47)</f>
        <v>394185.6357777355</v>
      </c>
      <c r="M47" s="165">
        <f>IF(L47&lt;&gt;0,K47/L47,0)</f>
        <v>6.0035112439967106E-2</v>
      </c>
      <c r="N47" s="16"/>
    </row>
    <row r="48" spans="2:17" x14ac:dyDescent="0.6">
      <c r="B48" s="153" t="s">
        <v>20</v>
      </c>
      <c r="C48" s="33"/>
      <c r="D48" s="33"/>
      <c r="E48" s="180">
        <f>SUM('Table 4.2'!J47,'Table 4.5'!J47,'Table 4.8'!J47)+SUM('Table 4.3'!J56,'Table 4.6'!J56,'Table 4.9'!J56)+SUM('Table 4.4'!J51,'Table 4.7'!J51,'Table 4.10'!J51)</f>
        <v>36894.268265724619</v>
      </c>
      <c r="F48" s="32">
        <f>SUM('Table 4.2'!E47,'Table 4.5'!E47,'Table 4.8'!E47)+SUM('Table 4.3'!E56,'Table 4.6'!E56,'Table 4.9'!E56)+SUM('Table 4.4'!E51,'Table 4.7'!E51,'Table 4.10'!E51)</f>
        <v>54995.710413154098</v>
      </c>
      <c r="G48" s="184">
        <f>IF(F48&lt;&gt;0,E48/F48,0)</f>
        <v>0.67085719938077382</v>
      </c>
      <c r="H48" s="180">
        <f>SUM('Table 4.2'!J51,'Table 4.5'!J51,'Table 4.8'!J51)+SUM('Table 4.3'!J60,'Table 4.6'!J60,'Table 4.9'!J60)+SUM('Table 4.4'!J55,'Table 4.7'!J55,'Table 4.10'!J55)</f>
        <v>2547.4219606047182</v>
      </c>
      <c r="I48" s="32">
        <f>SUM('Table 4.2'!E51,'Table 4.5'!E51,'Table 4.8'!E51)+SUM('Table 4.3'!E60,'Table 4.6'!E60,'Table 4.9'!E60)+SUM('Table 4.4'!E55,'Table 4.7'!E55,'Table 4.10'!E55)</f>
        <v>1645.0344511130365</v>
      </c>
      <c r="J48" s="184">
        <f>IF(I48&lt;&gt;0,H48/I48,0)</f>
        <v>1.5485523472661151</v>
      </c>
      <c r="K48" s="34">
        <f>SUM(E48,H48)</f>
        <v>39441.690226329338</v>
      </c>
      <c r="L48" s="32">
        <f>SUM(F48,I48)</f>
        <v>56640.744864267137</v>
      </c>
      <c r="M48" s="166">
        <f>IF(L48&lt;&gt;0,K48/L48,0)</f>
        <v>0.69634836760792418</v>
      </c>
      <c r="N48" s="16"/>
    </row>
    <row r="49" spans="2:15" ht="13.75" thickBot="1" x14ac:dyDescent="0.75">
      <c r="B49" s="105"/>
      <c r="C49" s="102"/>
      <c r="D49" s="167" t="s">
        <v>17</v>
      </c>
      <c r="E49" s="156">
        <f>SUM(E47:E48)</f>
        <v>57835.524659557464</v>
      </c>
      <c r="F49" s="157">
        <f>SUM(F47:F48)</f>
        <v>445205.13067451445</v>
      </c>
      <c r="G49" s="168">
        <f>IF(F49&lt;&gt;0,E49/F49,0)</f>
        <v>0.12990758792903603</v>
      </c>
      <c r="H49" s="156">
        <f>SUM(H47:H48)</f>
        <v>5271.1445329081434</v>
      </c>
      <c r="I49" s="157">
        <f>SUM(I47:I48)</f>
        <v>5621.2499674882019</v>
      </c>
      <c r="J49" s="168">
        <f>IF(I49&lt;&gt;0,H49/I49,0)</f>
        <v>0.93771751183367147</v>
      </c>
      <c r="K49" s="156">
        <f>SUM(K47:K48)</f>
        <v>63106.669192465604</v>
      </c>
      <c r="L49" s="157">
        <f>SUM(L47:L48)</f>
        <v>450826.38064200262</v>
      </c>
      <c r="M49" s="159">
        <f>IF(L49&lt;&gt;0,K49/L49,0)</f>
        <v>0.13997998320905286</v>
      </c>
      <c r="N49" s="16"/>
    </row>
    <row r="50" spans="2:15" ht="12.75" customHeight="1" thickBot="1" x14ac:dyDescent="0.75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</row>
    <row r="51" spans="2:15" ht="15.75" customHeight="1" x14ac:dyDescent="0.7">
      <c r="B51" s="170" t="s">
        <v>15</v>
      </c>
      <c r="C51" s="100"/>
      <c r="D51" s="100"/>
      <c r="E51" s="160" t="s">
        <v>174</v>
      </c>
      <c r="F51" s="161"/>
      <c r="G51" s="162"/>
      <c r="H51" s="160" t="s">
        <v>175</v>
      </c>
      <c r="I51" s="161"/>
      <c r="J51" s="162"/>
      <c r="K51" s="160" t="s">
        <v>15</v>
      </c>
      <c r="L51" s="161"/>
      <c r="M51" s="163"/>
      <c r="N51" s="16"/>
    </row>
    <row r="52" spans="2:15" x14ac:dyDescent="0.6">
      <c r="B52" s="14"/>
      <c r="C52" s="16"/>
      <c r="D52" s="130"/>
      <c r="E52" s="137" t="s">
        <v>133</v>
      </c>
      <c r="F52" s="138" t="s">
        <v>134</v>
      </c>
      <c r="G52" s="139" t="s">
        <v>135</v>
      </c>
      <c r="H52" s="137" t="s">
        <v>133</v>
      </c>
      <c r="I52" s="138" t="s">
        <v>134</v>
      </c>
      <c r="J52" s="139" t="s">
        <v>135</v>
      </c>
      <c r="K52" s="137" t="s">
        <v>133</v>
      </c>
      <c r="L52" s="138" t="s">
        <v>134</v>
      </c>
      <c r="M52" s="140" t="s">
        <v>135</v>
      </c>
      <c r="N52" s="16"/>
    </row>
    <row r="53" spans="2:15" ht="12.75" customHeight="1" x14ac:dyDescent="0.6">
      <c r="B53" s="14"/>
      <c r="C53" s="16"/>
      <c r="D53" s="73"/>
      <c r="E53" s="141" t="s">
        <v>139</v>
      </c>
      <c r="F53" s="142" t="s">
        <v>140</v>
      </c>
      <c r="G53" s="143" t="s">
        <v>133</v>
      </c>
      <c r="H53" s="141" t="s">
        <v>139</v>
      </c>
      <c r="I53" s="142" t="s">
        <v>140</v>
      </c>
      <c r="J53" s="143" t="s">
        <v>133</v>
      </c>
      <c r="K53" s="141" t="s">
        <v>139</v>
      </c>
      <c r="L53" s="142" t="s">
        <v>140</v>
      </c>
      <c r="M53" s="144" t="s">
        <v>133</v>
      </c>
    </row>
    <row r="54" spans="2:15" ht="12.75" customHeight="1" x14ac:dyDescent="0.6">
      <c r="B54" s="14" t="s">
        <v>176</v>
      </c>
      <c r="C54" s="16"/>
      <c r="D54" s="73"/>
      <c r="E54" s="175">
        <f>SUM(E16,H16,K16)</f>
        <v>763334.91426478745</v>
      </c>
      <c r="F54" s="182">
        <f>SUM(F16,I16,L16)</f>
        <v>2166392.6767632235</v>
      </c>
      <c r="G54" s="183">
        <f>IF(F54&lt;&gt;0,E54/F54,0)</f>
        <v>0.35235297942627619</v>
      </c>
      <c r="H54" s="175">
        <f>SUM(E28,H28,K28)</f>
        <v>118463.43520736982</v>
      </c>
      <c r="I54" s="182">
        <f>SUM(F28,I28,L28)</f>
        <v>104285.95432387172</v>
      </c>
      <c r="J54" s="183">
        <f>IF(I54&lt;&gt;0,H54/I54,0)</f>
        <v>1.1359481339113833</v>
      </c>
      <c r="K54" s="24">
        <f>SUM(E54,H54)</f>
        <v>881798.34947215731</v>
      </c>
      <c r="L54" s="22">
        <f>SUM(F54,I54)</f>
        <v>2270678.631087095</v>
      </c>
      <c r="M54" s="171">
        <f>IF(L54&lt;&gt;0,K54/L54,0)</f>
        <v>0.38834132554019474</v>
      </c>
    </row>
    <row r="55" spans="2:15" ht="12.75" customHeight="1" x14ac:dyDescent="0.6">
      <c r="B55" s="150" t="s">
        <v>177</v>
      </c>
      <c r="C55" s="33"/>
      <c r="D55" s="169"/>
      <c r="E55" s="180">
        <f>E49</f>
        <v>57835.524659557464</v>
      </c>
      <c r="F55" s="32">
        <f>F49</f>
        <v>445205.13067451445</v>
      </c>
      <c r="G55" s="184">
        <f>IF(F55&lt;&gt;0,E55/F55,0)</f>
        <v>0.12990758792903603</v>
      </c>
      <c r="H55" s="180">
        <f>H49</f>
        <v>5271.1445329081434</v>
      </c>
      <c r="I55" s="32">
        <f>I49</f>
        <v>5621.2499674882019</v>
      </c>
      <c r="J55" s="184">
        <f>IF(I55&lt;&gt;0,H55/I55,0)</f>
        <v>0.93771751183367147</v>
      </c>
      <c r="K55" s="34">
        <f>SUM(E55,H55)</f>
        <v>63106.669192465604</v>
      </c>
      <c r="L55" s="32">
        <f>SUM(F55,I55)</f>
        <v>450826.38064200268</v>
      </c>
      <c r="M55" s="172">
        <f>IF(L55&lt;&gt;0,K55/L55,0)</f>
        <v>0.13997998320905286</v>
      </c>
    </row>
    <row r="56" spans="2:15" ht="12.75" customHeight="1" thickBot="1" x14ac:dyDescent="0.75">
      <c r="B56" s="105"/>
      <c r="C56" s="102"/>
      <c r="D56" s="167" t="s">
        <v>15</v>
      </c>
      <c r="E56" s="173">
        <f>SUM(E54:E55)</f>
        <v>821170.43892434496</v>
      </c>
      <c r="F56" s="174">
        <f>F54</f>
        <v>2166392.6767632235</v>
      </c>
      <c r="G56" s="158">
        <f>IF(F56&lt;&gt;0,E56/F56,0)</f>
        <v>0.37904967448064125</v>
      </c>
      <c r="H56" s="173">
        <f>SUM(H54:H55)</f>
        <v>123734.57974027797</v>
      </c>
      <c r="I56" s="174">
        <f>I54</f>
        <v>104285.95432387172</v>
      </c>
      <c r="J56" s="158">
        <f>IF(I56&lt;&gt;0,H56/I56,0)</f>
        <v>1.1864932391183416</v>
      </c>
      <c r="K56" s="173">
        <f>SUM(K54:K55)</f>
        <v>944905.01866462291</v>
      </c>
      <c r="L56" s="174">
        <f>L54</f>
        <v>2270678.631087095</v>
      </c>
      <c r="M56" s="159">
        <f>IF(L56&lt;&gt;0,K56/L56,0)</f>
        <v>0.41613331174576934</v>
      </c>
    </row>
    <row r="57" spans="2:15" ht="12.75" hidden="1" customHeight="1" x14ac:dyDescent="0.6">
      <c r="D57" s="112"/>
      <c r="E57" s="119"/>
      <c r="F57" s="119"/>
      <c r="G57" s="79"/>
      <c r="H57" s="119"/>
      <c r="I57" s="119"/>
      <c r="J57" s="79"/>
      <c r="K57" s="119"/>
      <c r="L57" s="119"/>
      <c r="M57" s="79"/>
    </row>
    <row r="58" spans="2:15" hidden="1" x14ac:dyDescent="0.6">
      <c r="B58" s="113" t="s">
        <v>152</v>
      </c>
      <c r="C58" s="114">
        <f>SUM(E58:N63)</f>
        <v>1.8041124150158794E-16</v>
      </c>
      <c r="D58" s="115" t="s">
        <v>115</v>
      </c>
      <c r="E58" s="120">
        <f>E42-SUM('Table 4.2'!J42,'Table 4.5'!J42,'Table 4.8'!J42)</f>
        <v>0</v>
      </c>
      <c r="F58" s="120">
        <f>F42-SUM('Table 4.2'!E42,'Table 4.5'!E42,'Table 4.8'!E42)</f>
        <v>0</v>
      </c>
      <c r="G58" s="117"/>
      <c r="H58" s="120">
        <f>H42-SUM('Table 4.3'!J51,'Table 4.6'!J51,'Table 4.9'!J51)</f>
        <v>0</v>
      </c>
      <c r="I58" s="120">
        <f>I42-SUM('Table 4.3'!E51,'Table 4.6'!E51,'Table 4.9'!E51)</f>
        <v>0</v>
      </c>
      <c r="J58" s="117"/>
      <c r="K58" s="120">
        <f>K42-SUM('Table 4.4'!J46,'Table 4.7'!J46,'Table 4.10'!J46)</f>
        <v>0</v>
      </c>
      <c r="L58" s="120">
        <f>L42-SUM('Table 4.4'!E46,'Table 4.7'!E46,'Table 4.10'!E46)</f>
        <v>0</v>
      </c>
      <c r="M58" s="117"/>
      <c r="N58" s="116">
        <f>SUM('Table 4.2'!B57:N59,'Table 4.3'!B66:N68,'Table 4.4'!B61:N63)+SUM('Table 4.5'!B57:N59,'Table 4.6'!B66:N68,'Table 4.7'!B61:N63)+SUM('Table 4.8'!B57:N59,'Table 4.9'!B66:N68,'Table 4.10'!B61:N63)</f>
        <v>1.8041124150158794E-16</v>
      </c>
      <c r="O58" t="s">
        <v>153</v>
      </c>
    </row>
    <row r="59" spans="2:15" hidden="1" x14ac:dyDescent="0.6">
      <c r="B59" s="59"/>
      <c r="C59" s="185"/>
      <c r="D59" s="115"/>
      <c r="E59" s="120">
        <v>0</v>
      </c>
      <c r="F59" s="120">
        <v>0</v>
      </c>
      <c r="G59" s="117"/>
      <c r="H59" s="120">
        <v>0</v>
      </c>
      <c r="I59" s="120">
        <v>0</v>
      </c>
      <c r="J59" s="117"/>
      <c r="K59" s="120">
        <v>0</v>
      </c>
      <c r="L59" s="120">
        <v>0</v>
      </c>
      <c r="M59" s="117"/>
      <c r="N59" s="117"/>
    </row>
    <row r="60" spans="2:15" hidden="1" x14ac:dyDescent="0.6">
      <c r="B60" s="59"/>
      <c r="C60" s="185"/>
      <c r="D60" s="115"/>
      <c r="E60" s="120">
        <v>0</v>
      </c>
      <c r="F60" s="120">
        <v>0</v>
      </c>
      <c r="G60" s="117"/>
      <c r="H60" s="120">
        <v>0</v>
      </c>
      <c r="I60" s="120">
        <v>0</v>
      </c>
      <c r="J60" s="117"/>
      <c r="K60" s="120">
        <v>0</v>
      </c>
      <c r="L60" s="120">
        <v>0</v>
      </c>
      <c r="M60" s="117"/>
      <c r="N60" s="117"/>
    </row>
    <row r="61" spans="2:15" hidden="1" x14ac:dyDescent="0.6">
      <c r="B61" s="59"/>
      <c r="C61" s="185"/>
      <c r="D61" s="115"/>
      <c r="E61" s="120">
        <v>0</v>
      </c>
      <c r="F61" s="120"/>
      <c r="G61" s="117"/>
      <c r="H61" s="120"/>
      <c r="I61" s="120"/>
      <c r="J61" s="117"/>
      <c r="K61" s="120"/>
      <c r="L61" s="120"/>
      <c r="M61" s="117"/>
      <c r="N61" s="117"/>
    </row>
    <row r="62" spans="2:15" hidden="1" x14ac:dyDescent="0.6">
      <c r="B62" s="59"/>
      <c r="C62" s="185"/>
      <c r="D62" s="115"/>
      <c r="E62" s="120">
        <v>0</v>
      </c>
      <c r="F62" s="120"/>
      <c r="G62" s="117"/>
      <c r="H62" s="120"/>
      <c r="I62" s="120"/>
      <c r="J62" s="117"/>
      <c r="K62" s="120"/>
      <c r="L62" s="120"/>
      <c r="M62" s="117"/>
      <c r="N62" s="117"/>
    </row>
    <row r="63" spans="2:15" hidden="1" x14ac:dyDescent="0.6">
      <c r="D63" s="118"/>
      <c r="E63" s="120">
        <v>0</v>
      </c>
      <c r="F63" s="120">
        <v>0</v>
      </c>
      <c r="G63" s="117"/>
      <c r="H63" s="120">
        <v>0</v>
      </c>
      <c r="I63" s="120">
        <v>0</v>
      </c>
      <c r="J63" s="117"/>
      <c r="K63" s="120">
        <v>0</v>
      </c>
      <c r="L63" s="120">
        <v>0</v>
      </c>
      <c r="M63" s="117"/>
    </row>
    <row r="64" spans="2:15" x14ac:dyDescent="0.6">
      <c r="B64" s="33"/>
      <c r="C64" s="33"/>
      <c r="D64" s="33"/>
      <c r="E64" s="34"/>
      <c r="F64" s="34"/>
      <c r="G64" s="33"/>
      <c r="H64" s="33"/>
      <c r="I64" s="33"/>
      <c r="J64" s="33"/>
      <c r="K64" s="33"/>
    </row>
    <row r="65" spans="2:7" x14ac:dyDescent="0.6">
      <c r="B65" t="s">
        <v>22</v>
      </c>
    </row>
    <row r="66" spans="2:7" x14ac:dyDescent="0.6">
      <c r="B66" s="109" t="s">
        <v>264</v>
      </c>
      <c r="G66" s="56"/>
    </row>
    <row r="67" spans="2:7" x14ac:dyDescent="0.6">
      <c r="B67" s="56" t="s">
        <v>154</v>
      </c>
      <c r="G67" s="56"/>
    </row>
    <row r="68" spans="2:7" x14ac:dyDescent="0.6">
      <c r="B68" s="56" t="s">
        <v>155</v>
      </c>
      <c r="G68" s="56"/>
    </row>
    <row r="69" spans="2:7" x14ac:dyDescent="0.6">
      <c r="B69" s="56" t="s">
        <v>156</v>
      </c>
      <c r="G69" s="56"/>
    </row>
    <row r="70" spans="2:7" x14ac:dyDescent="0.6">
      <c r="B70" s="3" t="s">
        <v>199</v>
      </c>
      <c r="G70" s="56"/>
    </row>
    <row r="71" spans="2:7" x14ac:dyDescent="0.6">
      <c r="B71" s="56" t="s">
        <v>157</v>
      </c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4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Y75"/>
  <sheetViews>
    <sheetView zoomScale="70" zoomScaleNormal="70" workbookViewId="0"/>
  </sheetViews>
  <sheetFormatPr defaultRowHeight="13" x14ac:dyDescent="0.6"/>
  <cols>
    <col min="1" max="1" width="36.86328125" customWidth="1"/>
    <col min="2" max="5" width="10.6796875" customWidth="1"/>
    <col min="6" max="6" width="2.6796875" customWidth="1"/>
    <col min="7" max="10" width="10.6796875" customWidth="1"/>
    <col min="11" max="11" width="2.6796875" customWidth="1"/>
    <col min="12" max="15" width="8.6796875" customWidth="1"/>
    <col min="17" max="23" width="0" hidden="1" customWidth="1"/>
    <col min="24" max="24" width="3.6796875" hidden="1" customWidth="1"/>
    <col min="25" max="25" width="0" hidden="1" customWidth="1"/>
  </cols>
  <sheetData>
    <row r="1" spans="1:25" s="3" customFormat="1" ht="15.5" x14ac:dyDescent="0.7">
      <c r="A1" s="1" t="str">
        <f>VLOOKUP(Y6,TabName,5,FALSE)</f>
        <v>Table 4.12 - Cost of Forwarded UAA Mail -- Periodicals, Presorted (1), PARS Environment, FY 21</v>
      </c>
      <c r="B1" s="2"/>
      <c r="C1" s="2"/>
      <c r="D1" s="2"/>
      <c r="E1" s="2"/>
    </row>
    <row r="2" spans="1:25" s="3" customFormat="1" ht="8.15" customHeight="1" thickBot="1" x14ac:dyDescent="0.85">
      <c r="A2" s="1"/>
      <c r="B2" s="2"/>
      <c r="C2" s="2"/>
      <c r="D2" s="2"/>
      <c r="E2" s="2"/>
    </row>
    <row r="3" spans="1:25" s="3" customFormat="1" ht="15.5" x14ac:dyDescent="0.7">
      <c r="A3" s="4" t="s">
        <v>0</v>
      </c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7"/>
    </row>
    <row r="4" spans="1:25" s="3" customFormat="1" ht="12.75" customHeight="1" x14ac:dyDescent="0.6">
      <c r="A4" s="8"/>
      <c r="B4" s="9" t="s">
        <v>1</v>
      </c>
      <c r="C4" s="10"/>
      <c r="D4" s="10"/>
      <c r="E4" s="10"/>
      <c r="F4" s="11"/>
      <c r="G4" s="9" t="s">
        <v>2</v>
      </c>
      <c r="H4" s="12"/>
      <c r="I4" s="12"/>
      <c r="J4" s="12"/>
      <c r="K4" s="11"/>
      <c r="L4" s="9" t="s">
        <v>3</v>
      </c>
      <c r="M4" s="12"/>
      <c r="N4" s="12"/>
      <c r="O4" s="13"/>
      <c r="Q4"/>
      <c r="R4"/>
      <c r="S4" t="s">
        <v>37</v>
      </c>
      <c r="T4" t="s">
        <v>37</v>
      </c>
      <c r="U4" s="18" t="s">
        <v>8</v>
      </c>
      <c r="V4" s="18" t="s">
        <v>9</v>
      </c>
      <c r="W4" s="18" t="s">
        <v>10</v>
      </c>
      <c r="X4"/>
    </row>
    <row r="5" spans="1:25" ht="25.5" customHeight="1" x14ac:dyDescent="0.6">
      <c r="A5" s="14"/>
      <c r="B5" s="15" t="s">
        <v>4</v>
      </c>
      <c r="C5" s="15" t="s">
        <v>5</v>
      </c>
      <c r="D5" s="15" t="s">
        <v>6</v>
      </c>
      <c r="E5" s="15" t="s">
        <v>7</v>
      </c>
      <c r="F5" s="16"/>
      <c r="G5" s="15" t="s">
        <v>4</v>
      </c>
      <c r="H5" s="15" t="s">
        <v>5</v>
      </c>
      <c r="I5" s="15" t="s">
        <v>6</v>
      </c>
      <c r="J5" s="15" t="s">
        <v>7</v>
      </c>
      <c r="K5" s="16"/>
      <c r="L5" s="15" t="s">
        <v>4</v>
      </c>
      <c r="M5" s="15" t="s">
        <v>5</v>
      </c>
      <c r="N5" s="15" t="s">
        <v>6</v>
      </c>
      <c r="O5" s="17" t="s">
        <v>7</v>
      </c>
      <c r="Q5" s="56" t="s">
        <v>35</v>
      </c>
      <c r="R5" s="56" t="s">
        <v>36</v>
      </c>
      <c r="S5" s="56" t="s">
        <v>35</v>
      </c>
      <c r="T5" s="56" t="s">
        <v>36</v>
      </c>
      <c r="U5" t="s">
        <v>12</v>
      </c>
      <c r="V5" t="s">
        <v>12</v>
      </c>
      <c r="W5" t="s">
        <v>12</v>
      </c>
      <c r="Y5" s="18" t="s">
        <v>11</v>
      </c>
    </row>
    <row r="6" spans="1:25" x14ac:dyDescent="0.6">
      <c r="A6" s="94" t="s">
        <v>23</v>
      </c>
      <c r="B6" s="15"/>
      <c r="C6" s="15"/>
      <c r="D6" s="15"/>
      <c r="E6" s="15"/>
      <c r="F6" s="16"/>
      <c r="G6" s="15"/>
      <c r="H6" s="15"/>
      <c r="I6" s="15"/>
      <c r="J6" s="15"/>
      <c r="K6" s="16"/>
      <c r="L6" s="15"/>
      <c r="M6" s="15"/>
      <c r="N6" s="15"/>
      <c r="O6" s="17"/>
      <c r="Y6">
        <v>12</v>
      </c>
    </row>
    <row r="7" spans="1:25" x14ac:dyDescent="0.6">
      <c r="A7" s="31" t="s">
        <v>102</v>
      </c>
      <c r="B7" s="15"/>
      <c r="C7" s="15"/>
      <c r="D7" s="15"/>
      <c r="E7" s="15"/>
      <c r="F7" s="16"/>
      <c r="G7" s="15"/>
      <c r="H7" s="15"/>
      <c r="I7" s="15"/>
      <c r="J7" s="15"/>
      <c r="K7" s="16"/>
      <c r="L7" s="15"/>
      <c r="M7" s="15"/>
      <c r="N7" s="15"/>
      <c r="O7" s="17"/>
    </row>
    <row r="8" spans="1:25" x14ac:dyDescent="0.6">
      <c r="A8" s="21" t="s">
        <v>13</v>
      </c>
      <c r="B8" s="76">
        <v>10.132608343798413</v>
      </c>
      <c r="C8" s="76">
        <v>0</v>
      </c>
      <c r="D8" s="76">
        <v>0</v>
      </c>
      <c r="E8" s="65">
        <f t="shared" ref="E8:E13" si="0">SUM(B8:D8)</f>
        <v>10.132608343798413</v>
      </c>
      <c r="F8" s="61"/>
      <c r="G8" s="62">
        <v>1.000935773864569</v>
      </c>
      <c r="H8" s="62">
        <v>0</v>
      </c>
      <c r="I8" s="62">
        <v>0</v>
      </c>
      <c r="J8" s="62">
        <f t="shared" ref="J8:J13" si="1">SUM(G8:I8)</f>
        <v>1.000935773864569</v>
      </c>
      <c r="K8" s="61"/>
      <c r="L8" s="25">
        <f t="shared" ref="L8:O14" si="2">IF(B8&lt;&gt;0,G8/B8,"--")</f>
        <v>9.8783624107723872E-2</v>
      </c>
      <c r="M8" s="25" t="str">
        <f t="shared" si="2"/>
        <v>--</v>
      </c>
      <c r="N8" s="25" t="str">
        <f t="shared" si="2"/>
        <v>--</v>
      </c>
      <c r="O8" s="26">
        <f t="shared" si="2"/>
        <v>9.8783624107723872E-2</v>
      </c>
      <c r="Q8">
        <v>28</v>
      </c>
      <c r="U8" s="27">
        <f>VLOOKUP($Y$6,FMap,5,FALSE)</f>
        <v>3</v>
      </c>
      <c r="V8" s="28">
        <f>VLOOKUP($Y$6,FMap,6,FALSE)</f>
        <v>25</v>
      </c>
      <c r="W8" s="29">
        <f>VLOOKUP($Y$6,FMap,7,FALSE)</f>
        <v>47</v>
      </c>
    </row>
    <row r="9" spans="1:25" x14ac:dyDescent="0.6">
      <c r="A9" s="30" t="s">
        <v>24</v>
      </c>
      <c r="B9" s="76">
        <v>10.132608343798413</v>
      </c>
      <c r="C9" s="76">
        <v>0</v>
      </c>
      <c r="D9" s="76">
        <v>0</v>
      </c>
      <c r="E9" s="65">
        <f t="shared" si="0"/>
        <v>10.132608343798413</v>
      </c>
      <c r="F9" s="61"/>
      <c r="G9" s="62">
        <v>6.715519675157311E-2</v>
      </c>
      <c r="H9" s="62">
        <v>0</v>
      </c>
      <c r="I9" s="62">
        <v>0</v>
      </c>
      <c r="J9" s="62">
        <f t="shared" si="1"/>
        <v>6.715519675157311E-2</v>
      </c>
      <c r="K9" s="61"/>
      <c r="L9" s="25">
        <f t="shared" si="2"/>
        <v>6.6276317482136717E-3</v>
      </c>
      <c r="M9" s="25" t="str">
        <f t="shared" si="2"/>
        <v>--</v>
      </c>
      <c r="N9" s="25" t="str">
        <f t="shared" si="2"/>
        <v>--</v>
      </c>
      <c r="O9" s="26">
        <f t="shared" si="2"/>
        <v>6.6276317482136717E-3</v>
      </c>
      <c r="Q9">
        <v>29</v>
      </c>
      <c r="U9">
        <f>$U$8</f>
        <v>3</v>
      </c>
      <c r="V9">
        <f>$V$8</f>
        <v>25</v>
      </c>
      <c r="W9">
        <f>$W$8</f>
        <v>47</v>
      </c>
    </row>
    <row r="10" spans="1:25" x14ac:dyDescent="0.6">
      <c r="A10" s="21" t="s">
        <v>25</v>
      </c>
      <c r="B10" s="65">
        <v>202.65216687596808</v>
      </c>
      <c r="C10" s="65">
        <v>0</v>
      </c>
      <c r="D10" s="65">
        <v>0</v>
      </c>
      <c r="E10" s="65">
        <f t="shared" si="0"/>
        <v>202.65216687596808</v>
      </c>
      <c r="F10" s="61"/>
      <c r="G10" s="62">
        <v>12.389596984563557</v>
      </c>
      <c r="H10" s="62">
        <v>0</v>
      </c>
      <c r="I10" s="62">
        <v>0</v>
      </c>
      <c r="J10" s="62">
        <f t="shared" si="1"/>
        <v>12.389596984563557</v>
      </c>
      <c r="K10" s="61"/>
      <c r="L10" s="25">
        <f t="shared" si="2"/>
        <v>6.1137253924092153E-2</v>
      </c>
      <c r="M10" s="25" t="str">
        <f t="shared" si="2"/>
        <v>--</v>
      </c>
      <c r="N10" s="25" t="str">
        <f t="shared" si="2"/>
        <v>--</v>
      </c>
      <c r="O10" s="26">
        <f t="shared" si="2"/>
        <v>6.1137253924092153E-2</v>
      </c>
      <c r="Q10">
        <v>30</v>
      </c>
      <c r="S10">
        <v>10</v>
      </c>
      <c r="U10">
        <f>$U$8</f>
        <v>3</v>
      </c>
      <c r="V10">
        <f>$V$8</f>
        <v>25</v>
      </c>
      <c r="W10">
        <f>$W$8</f>
        <v>47</v>
      </c>
    </row>
    <row r="11" spans="1:25" x14ac:dyDescent="0.6">
      <c r="A11" s="21" t="s">
        <v>26</v>
      </c>
      <c r="B11" s="65">
        <v>75.371407165344436</v>
      </c>
      <c r="C11" s="65">
        <v>0</v>
      </c>
      <c r="D11" s="65">
        <v>0</v>
      </c>
      <c r="E11" s="65">
        <f t="shared" si="0"/>
        <v>75.371407165344436</v>
      </c>
      <c r="F11" s="61"/>
      <c r="G11" s="62">
        <v>0</v>
      </c>
      <c r="H11" s="62">
        <v>0</v>
      </c>
      <c r="I11" s="62">
        <v>0</v>
      </c>
      <c r="J11" s="62">
        <f t="shared" si="1"/>
        <v>0</v>
      </c>
      <c r="K11" s="61"/>
      <c r="L11" s="25">
        <f t="shared" si="2"/>
        <v>0</v>
      </c>
      <c r="M11" s="25" t="str">
        <f t="shared" si="2"/>
        <v>--</v>
      </c>
      <c r="N11" s="25" t="str">
        <f t="shared" si="2"/>
        <v>--</v>
      </c>
      <c r="O11" s="26">
        <f t="shared" si="2"/>
        <v>0</v>
      </c>
      <c r="Q11">
        <v>31</v>
      </c>
      <c r="S11">
        <v>10</v>
      </c>
      <c r="U11">
        <f>$U$8</f>
        <v>3</v>
      </c>
      <c r="V11">
        <f>$V$8</f>
        <v>25</v>
      </c>
      <c r="W11">
        <f>$W$8</f>
        <v>47</v>
      </c>
    </row>
    <row r="12" spans="1:25" x14ac:dyDescent="0.6">
      <c r="A12" s="30" t="s">
        <v>92</v>
      </c>
      <c r="B12" s="65">
        <v>117.14815136682523</v>
      </c>
      <c r="C12" s="65">
        <v>0</v>
      </c>
      <c r="D12" s="65">
        <v>0</v>
      </c>
      <c r="E12" s="65">
        <f t="shared" si="0"/>
        <v>117.14815136682523</v>
      </c>
      <c r="F12" s="61"/>
      <c r="G12" s="62">
        <v>9.7806919634990894</v>
      </c>
      <c r="H12" s="62">
        <v>0</v>
      </c>
      <c r="I12" s="62">
        <v>0</v>
      </c>
      <c r="J12" s="62">
        <f t="shared" si="1"/>
        <v>9.7806919634990894</v>
      </c>
      <c r="K12" s="61"/>
      <c r="L12" s="25">
        <f t="shared" si="2"/>
        <v>8.3489938589580245E-2</v>
      </c>
      <c r="M12" s="25" t="str">
        <f t="shared" si="2"/>
        <v>--</v>
      </c>
      <c r="N12" s="25" t="str">
        <f t="shared" si="2"/>
        <v>--</v>
      </c>
      <c r="O12" s="26">
        <f t="shared" si="2"/>
        <v>8.3489938589580245E-2</v>
      </c>
      <c r="Q12">
        <f>Q11+1</f>
        <v>32</v>
      </c>
      <c r="R12">
        <v>33</v>
      </c>
      <c r="S12">
        <v>10</v>
      </c>
      <c r="U12">
        <f>$U$8</f>
        <v>3</v>
      </c>
      <c r="V12">
        <f>$V$8</f>
        <v>25</v>
      </c>
      <c r="W12">
        <f>$W$8</f>
        <v>47</v>
      </c>
    </row>
    <row r="13" spans="1:25" x14ac:dyDescent="0.6">
      <c r="A13" s="30" t="s">
        <v>93</v>
      </c>
      <c r="B13" s="65">
        <v>10.132608343798406</v>
      </c>
      <c r="C13" s="65">
        <v>0</v>
      </c>
      <c r="D13" s="65">
        <v>0</v>
      </c>
      <c r="E13" s="65">
        <f t="shared" si="0"/>
        <v>10.132608343798406</v>
      </c>
      <c r="F13" s="61"/>
      <c r="G13" s="62">
        <v>2.8711410937414859</v>
      </c>
      <c r="H13" s="62">
        <v>0</v>
      </c>
      <c r="I13" s="62">
        <v>0</v>
      </c>
      <c r="J13" s="62">
        <f t="shared" si="1"/>
        <v>2.8711410937414859</v>
      </c>
      <c r="K13" s="61"/>
      <c r="L13" s="25">
        <f t="shared" si="2"/>
        <v>0.28335656489661404</v>
      </c>
      <c r="M13" s="25" t="str">
        <f t="shared" si="2"/>
        <v>--</v>
      </c>
      <c r="N13" s="25" t="str">
        <f t="shared" si="2"/>
        <v>--</v>
      </c>
      <c r="O13" s="26">
        <f t="shared" si="2"/>
        <v>0.28335656489661404</v>
      </c>
      <c r="Q13">
        <v>35</v>
      </c>
      <c r="S13">
        <v>10</v>
      </c>
      <c r="U13">
        <f>$U$8</f>
        <v>3</v>
      </c>
      <c r="V13">
        <f>$V$8</f>
        <v>25</v>
      </c>
      <c r="W13">
        <f>$W$8</f>
        <v>47</v>
      </c>
    </row>
    <row r="14" spans="1:25" x14ac:dyDescent="0.6">
      <c r="A14" s="21" t="s">
        <v>17</v>
      </c>
      <c r="B14" s="65">
        <f>B10</f>
        <v>202.65216687596808</v>
      </c>
      <c r="C14" s="65">
        <f>C10</f>
        <v>0</v>
      </c>
      <c r="D14" s="65">
        <f>D10</f>
        <v>0</v>
      </c>
      <c r="E14" s="65">
        <f>E10</f>
        <v>202.65216687596808</v>
      </c>
      <c r="F14" s="61"/>
      <c r="G14" s="62">
        <f>SUM(G8:G13)</f>
        <v>26.109521012420274</v>
      </c>
      <c r="H14" s="62">
        <f>SUM(H8:H13)</f>
        <v>0</v>
      </c>
      <c r="I14" s="62">
        <f>SUM(I8:I13)</f>
        <v>0</v>
      </c>
      <c r="J14" s="62">
        <f>SUM(J8:J13)</f>
        <v>26.109521012420274</v>
      </c>
      <c r="K14" s="61"/>
      <c r="L14" s="25">
        <f t="shared" si="2"/>
        <v>0.12883909121189133</v>
      </c>
      <c r="M14" s="25" t="str">
        <f t="shared" si="2"/>
        <v>--</v>
      </c>
      <c r="N14" s="25" t="str">
        <f t="shared" si="2"/>
        <v>--</v>
      </c>
      <c r="O14" s="26">
        <f t="shared" si="2"/>
        <v>0.12883909121189133</v>
      </c>
    </row>
    <row r="15" spans="1:25" ht="5.15" customHeight="1" x14ac:dyDescent="0.6">
      <c r="A15" s="21"/>
      <c r="B15" s="65"/>
      <c r="C15" s="65"/>
      <c r="D15" s="65"/>
      <c r="E15" s="65"/>
      <c r="F15" s="61"/>
      <c r="G15" s="62"/>
      <c r="H15" s="62"/>
      <c r="I15" s="62"/>
      <c r="J15" s="62"/>
      <c r="K15" s="61"/>
      <c r="L15" s="60"/>
      <c r="M15" s="60"/>
      <c r="N15" s="60"/>
      <c r="O15" s="63"/>
    </row>
    <row r="16" spans="1:25" x14ac:dyDescent="0.6">
      <c r="A16" s="31" t="s">
        <v>28</v>
      </c>
      <c r="B16" s="65"/>
      <c r="C16" s="65"/>
      <c r="D16" s="65"/>
      <c r="E16" s="65"/>
      <c r="F16" s="61"/>
      <c r="G16" s="62"/>
      <c r="H16" s="62"/>
      <c r="I16" s="62"/>
      <c r="J16" s="62"/>
      <c r="K16" s="61"/>
      <c r="L16" s="60"/>
      <c r="M16" s="60"/>
      <c r="N16" s="60"/>
      <c r="O16" s="63"/>
    </row>
    <row r="17" spans="1:23" x14ac:dyDescent="0.6">
      <c r="A17" s="30" t="s">
        <v>29</v>
      </c>
      <c r="B17" s="65">
        <f>B14</f>
        <v>202.65216687596808</v>
      </c>
      <c r="C17" s="65">
        <f>C14</f>
        <v>0</v>
      </c>
      <c r="D17" s="65">
        <f>D14</f>
        <v>0</v>
      </c>
      <c r="E17" s="65">
        <f>SUM(B17:D17)</f>
        <v>202.65216687596808</v>
      </c>
      <c r="F17" s="61"/>
      <c r="G17" s="62">
        <v>22.121068051947503</v>
      </c>
      <c r="H17" s="62">
        <v>0</v>
      </c>
      <c r="I17" s="62">
        <v>0</v>
      </c>
      <c r="J17" s="62">
        <f>SUM(G17:I17)</f>
        <v>22.121068051947503</v>
      </c>
      <c r="K17" s="61"/>
      <c r="L17" s="25">
        <f t="shared" ref="L17:O19" si="3">IF(B17&lt;&gt;0,G17/B17,"--")</f>
        <v>0.1091578165334228</v>
      </c>
      <c r="M17" s="25" t="str">
        <f t="shared" si="3"/>
        <v>--</v>
      </c>
      <c r="N17" s="25" t="str">
        <f t="shared" si="3"/>
        <v>--</v>
      </c>
      <c r="O17" s="26">
        <f t="shared" si="3"/>
        <v>0.1091578165334228</v>
      </c>
      <c r="Q17">
        <v>38</v>
      </c>
      <c r="U17">
        <f>$U$8</f>
        <v>3</v>
      </c>
      <c r="V17">
        <f>$V$8</f>
        <v>25</v>
      </c>
      <c r="W17">
        <f>$W$8</f>
        <v>47</v>
      </c>
    </row>
    <row r="18" spans="1:23" x14ac:dyDescent="0.6">
      <c r="A18" s="30" t="s">
        <v>30</v>
      </c>
      <c r="B18" s="76">
        <v>0</v>
      </c>
      <c r="C18" s="76">
        <v>0</v>
      </c>
      <c r="D18" s="76">
        <v>0</v>
      </c>
      <c r="E18" s="65">
        <f>SUM(B18:D18)</f>
        <v>0</v>
      </c>
      <c r="F18" s="61"/>
      <c r="G18" s="62">
        <v>0</v>
      </c>
      <c r="H18" s="62">
        <v>0</v>
      </c>
      <c r="I18" s="62">
        <v>0</v>
      </c>
      <c r="J18" s="62">
        <f>SUM(G18:I18)</f>
        <v>0</v>
      </c>
      <c r="K18" s="61"/>
      <c r="L18" s="25" t="str">
        <f t="shared" si="3"/>
        <v>--</v>
      </c>
      <c r="M18" s="25" t="str">
        <f t="shared" si="3"/>
        <v>--</v>
      </c>
      <c r="N18" s="25" t="str">
        <f t="shared" si="3"/>
        <v>--</v>
      </c>
      <c r="O18" s="26" t="str">
        <f t="shared" si="3"/>
        <v>--</v>
      </c>
      <c r="Q18">
        <v>39</v>
      </c>
      <c r="U18">
        <f>$U$8</f>
        <v>3</v>
      </c>
      <c r="V18">
        <f>$V$8</f>
        <v>25</v>
      </c>
      <c r="W18">
        <f>$W$8</f>
        <v>47</v>
      </c>
    </row>
    <row r="19" spans="1:23" x14ac:dyDescent="0.6">
      <c r="A19" s="21" t="s">
        <v>17</v>
      </c>
      <c r="B19" s="65">
        <f>B17</f>
        <v>202.65216687596808</v>
      </c>
      <c r="C19" s="65">
        <f>C17</f>
        <v>0</v>
      </c>
      <c r="D19" s="65">
        <f>D17</f>
        <v>0</v>
      </c>
      <c r="E19" s="65">
        <f>E17</f>
        <v>202.65216687596808</v>
      </c>
      <c r="F19" s="61"/>
      <c r="G19" s="62">
        <f>SUM(G17:G18)</f>
        <v>22.121068051947503</v>
      </c>
      <c r="H19" s="62">
        <f>SUM(H17:H18)</f>
        <v>0</v>
      </c>
      <c r="I19" s="62">
        <f>SUM(I17:I18)</f>
        <v>0</v>
      </c>
      <c r="J19" s="62">
        <f>SUM(J17:J18)</f>
        <v>22.121068051947503</v>
      </c>
      <c r="K19" s="61"/>
      <c r="L19" s="25">
        <f t="shared" si="3"/>
        <v>0.1091578165334228</v>
      </c>
      <c r="M19" s="25" t="str">
        <f t="shared" si="3"/>
        <v>--</v>
      </c>
      <c r="N19" s="25" t="str">
        <f t="shared" si="3"/>
        <v>--</v>
      </c>
      <c r="O19" s="26">
        <f t="shared" si="3"/>
        <v>0.1091578165334228</v>
      </c>
    </row>
    <row r="20" spans="1:23" ht="5.15" customHeight="1" x14ac:dyDescent="0.6">
      <c r="A20" s="21"/>
      <c r="B20" s="65"/>
      <c r="C20" s="65"/>
      <c r="D20" s="65"/>
      <c r="E20" s="65"/>
      <c r="F20" s="61"/>
      <c r="G20" s="62"/>
      <c r="H20" s="62"/>
      <c r="I20" s="62"/>
      <c r="J20" s="62"/>
      <c r="K20" s="61"/>
      <c r="L20" s="60"/>
      <c r="M20" s="60"/>
      <c r="N20" s="60"/>
      <c r="O20" s="63"/>
    </row>
    <row r="21" spans="1:23" x14ac:dyDescent="0.6">
      <c r="A21" s="21" t="s">
        <v>31</v>
      </c>
      <c r="B21" s="65">
        <f>B19</f>
        <v>202.65216687596808</v>
      </c>
      <c r="C21" s="65">
        <f>C19</f>
        <v>0</v>
      </c>
      <c r="D21" s="65">
        <f>D19</f>
        <v>0</v>
      </c>
      <c r="E21" s="65">
        <f>E19</f>
        <v>202.65216687596808</v>
      </c>
      <c r="F21" s="61"/>
      <c r="G21" s="62">
        <f>SUM(G14,G19)</f>
        <v>48.230589064367777</v>
      </c>
      <c r="H21" s="62">
        <f>SUM(H14,H19)</f>
        <v>0</v>
      </c>
      <c r="I21" s="62">
        <f>SUM(I14,I19)</f>
        <v>0</v>
      </c>
      <c r="J21" s="62">
        <f>SUM(J14,J19)</f>
        <v>48.230589064367777</v>
      </c>
      <c r="K21" s="61"/>
      <c r="L21" s="25">
        <f>IF(B21&lt;&gt;0,G21/B21,"--")</f>
        <v>0.23799690774531412</v>
      </c>
      <c r="M21" s="25" t="str">
        <f>IF(C21&lt;&gt;0,H21/C21,"--")</f>
        <v>--</v>
      </c>
      <c r="N21" s="25" t="str">
        <f>IF(D21&lt;&gt;0,I21/D21,"--")</f>
        <v>--</v>
      </c>
      <c r="O21" s="26">
        <f>IF(E21&lt;&gt;0,J21/E21,"--")</f>
        <v>0.23799690774531412</v>
      </c>
    </row>
    <row r="22" spans="1:23" ht="5.15" customHeight="1" x14ac:dyDescent="0.6">
      <c r="A22" s="14"/>
      <c r="B22" s="65"/>
      <c r="C22" s="65"/>
      <c r="D22" s="65"/>
      <c r="E22" s="65"/>
      <c r="F22" s="61"/>
      <c r="G22" s="62"/>
      <c r="H22" s="62"/>
      <c r="I22" s="62"/>
      <c r="J22" s="62"/>
      <c r="K22" s="61"/>
      <c r="L22" s="60"/>
      <c r="M22" s="60"/>
      <c r="N22" s="60"/>
      <c r="O22" s="63"/>
    </row>
    <row r="23" spans="1:23" x14ac:dyDescent="0.6">
      <c r="A23" s="95" t="s">
        <v>32</v>
      </c>
      <c r="B23" s="65"/>
      <c r="C23" s="65"/>
      <c r="D23" s="65"/>
      <c r="E23" s="65"/>
      <c r="F23" s="61"/>
      <c r="G23" s="62"/>
      <c r="H23" s="62"/>
      <c r="I23" s="62"/>
      <c r="J23" s="62"/>
      <c r="K23" s="61"/>
      <c r="L23" s="60"/>
      <c r="M23" s="60"/>
      <c r="N23" s="60"/>
      <c r="O23" s="63"/>
    </row>
    <row r="24" spans="1:23" x14ac:dyDescent="0.6">
      <c r="A24" s="19" t="s">
        <v>94</v>
      </c>
      <c r="B24" s="76"/>
      <c r="C24" s="76"/>
      <c r="D24" s="76"/>
      <c r="E24" s="76"/>
      <c r="F24" s="61"/>
      <c r="G24" s="62"/>
      <c r="H24" s="62"/>
      <c r="I24" s="62"/>
      <c r="J24" s="62"/>
      <c r="K24" s="61"/>
      <c r="L24" s="61"/>
      <c r="M24" s="61"/>
      <c r="N24" s="61"/>
      <c r="O24" s="64"/>
    </row>
    <row r="25" spans="1:23" x14ac:dyDescent="0.6">
      <c r="A25" s="21" t="s">
        <v>13</v>
      </c>
      <c r="B25" s="76">
        <v>0</v>
      </c>
      <c r="C25" s="76">
        <v>117.08760100224127</v>
      </c>
      <c r="D25" s="76">
        <v>0</v>
      </c>
      <c r="E25" s="65">
        <f>SUM(B25:D25)</f>
        <v>117.08760100224127</v>
      </c>
      <c r="F25" s="61"/>
      <c r="G25" s="62">
        <v>0</v>
      </c>
      <c r="H25" s="62">
        <v>13.427461542909036</v>
      </c>
      <c r="I25" s="62">
        <v>0</v>
      </c>
      <c r="J25" s="62">
        <f>SUM(G25:I25)</f>
        <v>13.427461542909036</v>
      </c>
      <c r="K25" s="61"/>
      <c r="L25" s="25" t="str">
        <f t="shared" ref="L25:O28" si="4">IF(B25&lt;&gt;0,G25/B25,"--")</f>
        <v>--</v>
      </c>
      <c r="M25" s="25">
        <f t="shared" si="4"/>
        <v>0.11467876553941873</v>
      </c>
      <c r="N25" s="25" t="str">
        <f t="shared" si="4"/>
        <v>--</v>
      </c>
      <c r="O25" s="26">
        <f t="shared" si="4"/>
        <v>0.11467876553941873</v>
      </c>
      <c r="Q25">
        <v>1</v>
      </c>
      <c r="U25">
        <f>$U$8</f>
        <v>3</v>
      </c>
      <c r="V25">
        <f>$V$8</f>
        <v>25</v>
      </c>
      <c r="W25">
        <f>$W$8</f>
        <v>47</v>
      </c>
    </row>
    <row r="26" spans="1:23" x14ac:dyDescent="0.6">
      <c r="A26" s="30" t="s">
        <v>95</v>
      </c>
      <c r="B26" s="76">
        <v>0</v>
      </c>
      <c r="C26" s="76">
        <v>117.08760100224129</v>
      </c>
      <c r="D26" s="76">
        <v>0</v>
      </c>
      <c r="E26" s="65">
        <f>SUM(B26:D26)</f>
        <v>117.08760100224129</v>
      </c>
      <c r="F26" s="61"/>
      <c r="G26" s="62">
        <v>0</v>
      </c>
      <c r="H26" s="62">
        <v>33.691016186464608</v>
      </c>
      <c r="I26" s="62">
        <v>0</v>
      </c>
      <c r="J26" s="62">
        <f>SUM(G26:I26)</f>
        <v>33.691016186464608</v>
      </c>
      <c r="K26" s="61"/>
      <c r="L26" s="25" t="str">
        <f t="shared" si="4"/>
        <v>--</v>
      </c>
      <c r="M26" s="25">
        <f t="shared" si="4"/>
        <v>0.28774196326577478</v>
      </c>
      <c r="N26" s="25" t="str">
        <f t="shared" si="4"/>
        <v>--</v>
      </c>
      <c r="O26" s="26">
        <f t="shared" si="4"/>
        <v>0.28774196326577478</v>
      </c>
      <c r="Q26">
        <v>2</v>
      </c>
      <c r="U26">
        <f>$U$8</f>
        <v>3</v>
      </c>
      <c r="V26">
        <f>$V$8</f>
        <v>25</v>
      </c>
      <c r="W26">
        <f>$W$8</f>
        <v>47</v>
      </c>
    </row>
    <row r="27" spans="1:23" x14ac:dyDescent="0.6">
      <c r="A27" s="21" t="s">
        <v>14</v>
      </c>
      <c r="B27" s="76">
        <v>0</v>
      </c>
      <c r="C27" s="76">
        <v>0</v>
      </c>
      <c r="D27" s="76">
        <v>0</v>
      </c>
      <c r="E27" s="65">
        <f>SUM(B27:D27)</f>
        <v>0</v>
      </c>
      <c r="F27" s="61"/>
      <c r="G27" s="62">
        <v>0</v>
      </c>
      <c r="H27" s="62">
        <v>0</v>
      </c>
      <c r="I27" s="62">
        <v>0</v>
      </c>
      <c r="J27" s="62">
        <f>SUM(G27:I27)</f>
        <v>0</v>
      </c>
      <c r="K27" s="61"/>
      <c r="L27" s="25" t="str">
        <f t="shared" si="4"/>
        <v>--</v>
      </c>
      <c r="M27" s="25" t="str">
        <f t="shared" si="4"/>
        <v>--</v>
      </c>
      <c r="N27" s="25" t="str">
        <f t="shared" si="4"/>
        <v>--</v>
      </c>
      <c r="O27" s="26" t="str">
        <f t="shared" si="4"/>
        <v>--</v>
      </c>
      <c r="Q27">
        <v>5</v>
      </c>
      <c r="U27">
        <f>$U$8</f>
        <v>3</v>
      </c>
      <c r="V27">
        <f>$V$8</f>
        <v>25</v>
      </c>
      <c r="W27">
        <f>$W$8</f>
        <v>47</v>
      </c>
    </row>
    <row r="28" spans="1:23" x14ac:dyDescent="0.6">
      <c r="A28" s="21" t="s">
        <v>15</v>
      </c>
      <c r="B28" s="76">
        <f>B25</f>
        <v>0</v>
      </c>
      <c r="C28" s="76">
        <f>C25</f>
        <v>117.08760100224127</v>
      </c>
      <c r="D28" s="76">
        <f>D25</f>
        <v>0</v>
      </c>
      <c r="E28" s="76">
        <f>E25</f>
        <v>117.08760100224127</v>
      </c>
      <c r="F28" s="61"/>
      <c r="G28" s="62">
        <f>SUM(G25:G27)</f>
        <v>0</v>
      </c>
      <c r="H28" s="62">
        <f>SUM(H25:H27)</f>
        <v>47.118477729373645</v>
      </c>
      <c r="I28" s="62">
        <f>SUM(I25:I27)</f>
        <v>0</v>
      </c>
      <c r="J28" s="62">
        <f>SUM(J25:J27)</f>
        <v>47.118477729373645</v>
      </c>
      <c r="K28" s="61"/>
      <c r="L28" s="25" t="str">
        <f t="shared" si="4"/>
        <v>--</v>
      </c>
      <c r="M28" s="25">
        <f t="shared" si="4"/>
        <v>0.40242072880519358</v>
      </c>
      <c r="N28" s="25" t="str">
        <f t="shared" si="4"/>
        <v>--</v>
      </c>
      <c r="O28" s="26">
        <f t="shared" si="4"/>
        <v>0.40242072880519358</v>
      </c>
    </row>
    <row r="29" spans="1:23" ht="5.15" customHeight="1" x14ac:dyDescent="0.6">
      <c r="A29" s="14"/>
      <c r="B29" s="76"/>
      <c r="C29" s="76"/>
      <c r="D29" s="76"/>
      <c r="E29" s="76"/>
      <c r="F29" s="61"/>
      <c r="G29" s="62"/>
      <c r="H29" s="62"/>
      <c r="I29" s="62"/>
      <c r="J29" s="62"/>
      <c r="K29" s="61"/>
      <c r="L29" s="68"/>
      <c r="M29" s="68"/>
      <c r="N29" s="68"/>
      <c r="O29" s="69"/>
    </row>
    <row r="30" spans="1:23" x14ac:dyDescent="0.6">
      <c r="A30" s="31" t="s">
        <v>96</v>
      </c>
      <c r="B30" s="76"/>
      <c r="C30" s="76"/>
      <c r="D30" s="76"/>
      <c r="E30" s="76"/>
      <c r="F30" s="61"/>
      <c r="G30" s="62"/>
      <c r="H30" s="62"/>
      <c r="I30" s="62"/>
      <c r="J30" s="62"/>
      <c r="K30" s="61"/>
      <c r="L30" s="68"/>
      <c r="M30" s="68"/>
      <c r="N30" s="68"/>
      <c r="O30" s="69"/>
    </row>
    <row r="31" spans="1:23" x14ac:dyDescent="0.6">
      <c r="A31" s="21" t="s">
        <v>13</v>
      </c>
      <c r="B31" s="76">
        <v>0</v>
      </c>
      <c r="C31" s="76">
        <v>1037.735688917903</v>
      </c>
      <c r="D31" s="76">
        <v>62.126563427572997</v>
      </c>
      <c r="E31" s="65">
        <f>SUM(B31:D31)</f>
        <v>1099.862252345476</v>
      </c>
      <c r="F31" s="61"/>
      <c r="G31" s="62">
        <v>0</v>
      </c>
      <c r="H31" s="62">
        <v>71.971393368940113</v>
      </c>
      <c r="I31" s="62">
        <v>6.4723281313734304</v>
      </c>
      <c r="J31" s="62">
        <f>SUM(G31:I31)</f>
        <v>78.443721500313544</v>
      </c>
      <c r="K31" s="61"/>
      <c r="L31" s="25" t="str">
        <f t="shared" ref="L31:O34" si="5">IF(B31&lt;&gt;0,G31/B31,"--")</f>
        <v>--</v>
      </c>
      <c r="M31" s="25">
        <f t="shared" si="5"/>
        <v>6.9354262494323735E-2</v>
      </c>
      <c r="N31" s="25">
        <f t="shared" si="5"/>
        <v>0.10417972239714909</v>
      </c>
      <c r="O31" s="26">
        <f t="shared" si="5"/>
        <v>7.1321405324194828E-2</v>
      </c>
      <c r="Q31">
        <v>0</v>
      </c>
      <c r="U31">
        <f>$U$8</f>
        <v>3</v>
      </c>
      <c r="V31">
        <f>$V$8</f>
        <v>25</v>
      </c>
      <c r="W31">
        <f>$W$8</f>
        <v>47</v>
      </c>
    </row>
    <row r="32" spans="1:23" x14ac:dyDescent="0.6">
      <c r="A32" s="30" t="s">
        <v>97</v>
      </c>
      <c r="B32" s="76">
        <v>0</v>
      </c>
      <c r="C32" s="76">
        <v>1037.735688917903</v>
      </c>
      <c r="D32" s="76">
        <v>62.126563427572997</v>
      </c>
      <c r="E32" s="65">
        <f>SUM(B32:D32)</f>
        <v>1099.862252345476</v>
      </c>
      <c r="F32" s="61"/>
      <c r="G32" s="62">
        <v>0</v>
      </c>
      <c r="H32" s="62">
        <v>294.04922008239822</v>
      </c>
      <c r="I32" s="62">
        <v>17.603969601668695</v>
      </c>
      <c r="J32" s="62">
        <f>SUM(G32:I32)</f>
        <v>311.65318968406689</v>
      </c>
      <c r="K32" s="61"/>
      <c r="L32" s="25" t="str">
        <f t="shared" si="5"/>
        <v>--</v>
      </c>
      <c r="M32" s="25">
        <f t="shared" si="5"/>
        <v>0.28335656489661404</v>
      </c>
      <c r="N32" s="25">
        <f t="shared" si="5"/>
        <v>0.28335656489661404</v>
      </c>
      <c r="O32" s="26">
        <f t="shared" si="5"/>
        <v>0.28335656489661398</v>
      </c>
      <c r="Q32">
        <v>3</v>
      </c>
      <c r="U32">
        <f>$U$8</f>
        <v>3</v>
      </c>
      <c r="V32">
        <f>$V$8</f>
        <v>25</v>
      </c>
      <c r="W32">
        <f>$W$8</f>
        <v>47</v>
      </c>
    </row>
    <row r="33" spans="1:23" x14ac:dyDescent="0.6">
      <c r="A33" s="30" t="s">
        <v>16</v>
      </c>
      <c r="B33" s="76">
        <v>0</v>
      </c>
      <c r="C33" s="76">
        <v>0</v>
      </c>
      <c r="D33" s="76">
        <v>0</v>
      </c>
      <c r="E33" s="65">
        <f>SUM(B33:D33)</f>
        <v>0</v>
      </c>
      <c r="F33" s="61"/>
      <c r="G33" s="62">
        <v>0</v>
      </c>
      <c r="H33" s="62">
        <v>0</v>
      </c>
      <c r="I33" s="62">
        <v>0</v>
      </c>
      <c r="J33" s="62">
        <f>SUM(G33:I33)</f>
        <v>0</v>
      </c>
      <c r="K33" s="61"/>
      <c r="L33" s="25" t="str">
        <f t="shared" si="5"/>
        <v>--</v>
      </c>
      <c r="M33" s="25" t="str">
        <f t="shared" si="5"/>
        <v>--</v>
      </c>
      <c r="N33" s="25" t="str">
        <f t="shared" si="5"/>
        <v>--</v>
      </c>
      <c r="O33" s="26" t="str">
        <f t="shared" si="5"/>
        <v>--</v>
      </c>
      <c r="Q33">
        <v>6</v>
      </c>
      <c r="U33">
        <f>$U$8</f>
        <v>3</v>
      </c>
      <c r="V33">
        <f>$V$8</f>
        <v>25</v>
      </c>
      <c r="W33">
        <f>$W$8</f>
        <v>47</v>
      </c>
    </row>
    <row r="34" spans="1:23" x14ac:dyDescent="0.6">
      <c r="A34" s="21" t="s">
        <v>15</v>
      </c>
      <c r="B34" s="76">
        <f>B31</f>
        <v>0</v>
      </c>
      <c r="C34" s="76">
        <f>C31</f>
        <v>1037.735688917903</v>
      </c>
      <c r="D34" s="76">
        <f>D31</f>
        <v>62.126563427572997</v>
      </c>
      <c r="E34" s="76">
        <f>E31</f>
        <v>1099.862252345476</v>
      </c>
      <c r="F34" s="61"/>
      <c r="G34" s="62">
        <f>SUM(G31:G33)</f>
        <v>0</v>
      </c>
      <c r="H34" s="62">
        <f>SUM(H31:H33)</f>
        <v>366.02061345133836</v>
      </c>
      <c r="I34" s="62">
        <f>SUM(I31:I33)</f>
        <v>24.076297733042125</v>
      </c>
      <c r="J34" s="62">
        <f>SUM(J31:J33)</f>
        <v>390.09691118438042</v>
      </c>
      <c r="K34" s="61"/>
      <c r="L34" s="25" t="str">
        <f t="shared" si="5"/>
        <v>--</v>
      </c>
      <c r="M34" s="25">
        <f t="shared" si="5"/>
        <v>0.35271082739093779</v>
      </c>
      <c r="N34" s="25">
        <f t="shared" si="5"/>
        <v>0.3875362872937631</v>
      </c>
      <c r="O34" s="26">
        <f t="shared" si="5"/>
        <v>0.35467797022080877</v>
      </c>
    </row>
    <row r="35" spans="1:23" ht="5.15" customHeight="1" x14ac:dyDescent="0.6">
      <c r="A35" s="14"/>
      <c r="B35" s="76"/>
      <c r="C35" s="76"/>
      <c r="D35" s="76"/>
      <c r="E35" s="76"/>
      <c r="F35" s="61"/>
      <c r="G35" s="62"/>
      <c r="H35" s="62"/>
      <c r="I35" s="62"/>
      <c r="J35" s="62"/>
      <c r="K35" s="61"/>
      <c r="L35" s="68"/>
      <c r="M35" s="68"/>
      <c r="N35" s="68"/>
      <c r="O35" s="69"/>
    </row>
    <row r="36" spans="1:23" x14ac:dyDescent="0.6">
      <c r="A36" s="31" t="s">
        <v>28</v>
      </c>
      <c r="B36" s="76"/>
      <c r="C36" s="76"/>
      <c r="D36" s="76"/>
      <c r="E36" s="76"/>
      <c r="F36" s="61"/>
      <c r="G36" s="62"/>
      <c r="H36" s="62"/>
      <c r="I36" s="62"/>
      <c r="J36" s="62"/>
      <c r="K36" s="61"/>
      <c r="L36" s="66"/>
      <c r="M36" s="66"/>
      <c r="N36" s="66"/>
      <c r="O36" s="67"/>
    </row>
    <row r="37" spans="1:23" ht="12.75" customHeight="1" x14ac:dyDescent="0.6">
      <c r="A37" s="30" t="s">
        <v>29</v>
      </c>
      <c r="B37" s="76">
        <f>B28+B34</f>
        <v>0</v>
      </c>
      <c r="C37" s="76">
        <f>C28+C34</f>
        <v>1154.8232899201441</v>
      </c>
      <c r="D37" s="76">
        <f>D28+D34</f>
        <v>62.126563427572997</v>
      </c>
      <c r="E37" s="65">
        <f>SUM(B37:D37)</f>
        <v>1216.9498533477172</v>
      </c>
      <c r="F37" s="61"/>
      <c r="G37" s="62">
        <v>0</v>
      </c>
      <c r="H37" s="62">
        <v>427.65469571609208</v>
      </c>
      <c r="I37" s="62">
        <v>190.88576779861629</v>
      </c>
      <c r="J37" s="62">
        <f>SUM(G37:I37)</f>
        <v>618.54046351470834</v>
      </c>
      <c r="K37" s="61"/>
      <c r="L37" s="25" t="str">
        <f t="shared" ref="L37:O39" si="6">IF(B37&lt;&gt;0,G37/B37,"--")</f>
        <v>--</v>
      </c>
      <c r="M37" s="25">
        <f t="shared" si="6"/>
        <v>0.37032046326816315</v>
      </c>
      <c r="N37" s="25">
        <f t="shared" si="6"/>
        <v>3.0725306095700993</v>
      </c>
      <c r="O37" s="26">
        <f t="shared" si="6"/>
        <v>0.50827111882479004</v>
      </c>
      <c r="Q37">
        <v>7</v>
      </c>
      <c r="U37">
        <f>$U$8</f>
        <v>3</v>
      </c>
      <c r="V37">
        <f>$V$8</f>
        <v>25</v>
      </c>
      <c r="W37">
        <f>$W$8</f>
        <v>47</v>
      </c>
    </row>
    <row r="38" spans="1:23" ht="12.75" customHeight="1" x14ac:dyDescent="0.6">
      <c r="A38" s="30" t="s">
        <v>30</v>
      </c>
      <c r="B38" s="76">
        <v>0</v>
      </c>
      <c r="C38" s="76">
        <v>0</v>
      </c>
      <c r="D38" s="76">
        <v>0</v>
      </c>
      <c r="E38" s="65">
        <f>SUM(B38:D38)</f>
        <v>0</v>
      </c>
      <c r="F38" s="61"/>
      <c r="G38" s="62">
        <v>0</v>
      </c>
      <c r="H38" s="62">
        <v>0</v>
      </c>
      <c r="I38" s="62">
        <v>0</v>
      </c>
      <c r="J38" s="62">
        <f>SUM(G38:I38)</f>
        <v>0</v>
      </c>
      <c r="K38" s="61"/>
      <c r="L38" s="25" t="str">
        <f t="shared" si="6"/>
        <v>--</v>
      </c>
      <c r="M38" s="25" t="str">
        <f t="shared" si="6"/>
        <v>--</v>
      </c>
      <c r="N38" s="25" t="str">
        <f t="shared" si="6"/>
        <v>--</v>
      </c>
      <c r="O38" s="26" t="str">
        <f t="shared" si="6"/>
        <v>--</v>
      </c>
      <c r="Q38">
        <v>8</v>
      </c>
      <c r="U38">
        <f>$U$8</f>
        <v>3</v>
      </c>
      <c r="V38">
        <f>$V$8</f>
        <v>25</v>
      </c>
      <c r="W38">
        <f>$W$8</f>
        <v>47</v>
      </c>
    </row>
    <row r="39" spans="1:23" x14ac:dyDescent="0.6">
      <c r="A39" s="21" t="s">
        <v>17</v>
      </c>
      <c r="B39" s="76">
        <f>B37</f>
        <v>0</v>
      </c>
      <c r="C39" s="76">
        <f>C37</f>
        <v>1154.8232899201441</v>
      </c>
      <c r="D39" s="76">
        <f>D37</f>
        <v>62.126563427572997</v>
      </c>
      <c r="E39" s="76">
        <f>E37</f>
        <v>1216.9498533477172</v>
      </c>
      <c r="F39" s="61"/>
      <c r="G39" s="62">
        <f>SUM(G37:G38)</f>
        <v>0</v>
      </c>
      <c r="H39" s="62">
        <f>SUM(H37:H38)</f>
        <v>427.65469571609208</v>
      </c>
      <c r="I39" s="62">
        <f>SUM(I37:I38)</f>
        <v>190.88576779861629</v>
      </c>
      <c r="J39" s="62">
        <f>SUM(J37:J38)</f>
        <v>618.54046351470834</v>
      </c>
      <c r="K39" s="61"/>
      <c r="L39" s="25" t="str">
        <f t="shared" si="6"/>
        <v>--</v>
      </c>
      <c r="M39" s="25">
        <f t="shared" si="6"/>
        <v>0.37032046326816315</v>
      </c>
      <c r="N39" s="25">
        <f t="shared" si="6"/>
        <v>3.0725306095700993</v>
      </c>
      <c r="O39" s="26">
        <f t="shared" si="6"/>
        <v>0.50827111882479004</v>
      </c>
    </row>
    <row r="40" spans="1:23" ht="5.15" customHeight="1" x14ac:dyDescent="0.6">
      <c r="A40" s="21"/>
      <c r="B40" s="76"/>
      <c r="C40" s="76"/>
      <c r="D40" s="76"/>
      <c r="E40" s="65"/>
      <c r="F40" s="61"/>
      <c r="G40" s="62"/>
      <c r="H40" s="62"/>
      <c r="I40" s="62"/>
      <c r="J40" s="62"/>
      <c r="K40" s="61"/>
      <c r="L40" s="66"/>
      <c r="M40" s="66"/>
      <c r="N40" s="66"/>
      <c r="O40" s="67"/>
    </row>
    <row r="41" spans="1:23" x14ac:dyDescent="0.6">
      <c r="A41" s="96" t="s">
        <v>33</v>
      </c>
      <c r="B41" s="83">
        <f>B39</f>
        <v>0</v>
      </c>
      <c r="C41" s="83">
        <f>C39</f>
        <v>1154.8232899201441</v>
      </c>
      <c r="D41" s="83">
        <f>D39</f>
        <v>62.126563427572997</v>
      </c>
      <c r="E41" s="70">
        <f>SUM(B41:D41)</f>
        <v>1216.9498533477172</v>
      </c>
      <c r="F41" s="71"/>
      <c r="G41" s="84">
        <f>SUM(G28,G34,G39)</f>
        <v>0</v>
      </c>
      <c r="H41" s="84">
        <f>SUM(H28,H34,H39)</f>
        <v>840.79378689680402</v>
      </c>
      <c r="I41" s="84">
        <f>SUM(I28,I34,I39)</f>
        <v>214.96206553165842</v>
      </c>
      <c r="J41" s="84">
        <f>SUM(J28,J34,J39)</f>
        <v>1055.7558524284623</v>
      </c>
      <c r="K41" s="71"/>
      <c r="L41" s="35" t="str">
        <f t="shared" ref="L41:O42" si="7">IF(B41&lt;&gt;0,G41/B41,"--")</f>
        <v>--</v>
      </c>
      <c r="M41" s="35">
        <f t="shared" si="7"/>
        <v>0.72807138047496844</v>
      </c>
      <c r="N41" s="35">
        <f t="shared" si="7"/>
        <v>3.4600668968638626</v>
      </c>
      <c r="O41" s="36">
        <f t="shared" si="7"/>
        <v>0.86754261034189284</v>
      </c>
    </row>
    <row r="42" spans="1:23" ht="13.75" thickBot="1" x14ac:dyDescent="0.75">
      <c r="A42" s="37" t="s">
        <v>17</v>
      </c>
      <c r="B42" s="97">
        <f>B21+B41</f>
        <v>202.65216687596808</v>
      </c>
      <c r="C42" s="97">
        <f>C21+C41</f>
        <v>1154.8232899201441</v>
      </c>
      <c r="D42" s="97">
        <f>D21+D41</f>
        <v>62.126563427572997</v>
      </c>
      <c r="E42" s="97">
        <f>E21+E41</f>
        <v>1419.6020202236853</v>
      </c>
      <c r="F42" s="38"/>
      <c r="G42" s="98">
        <f>SUM(G21,G41)</f>
        <v>48.230589064367777</v>
      </c>
      <c r="H42" s="98">
        <f>SUM(H21,H41)</f>
        <v>840.79378689680402</v>
      </c>
      <c r="I42" s="98">
        <f>SUM(I21,I41)</f>
        <v>214.96206553165842</v>
      </c>
      <c r="J42" s="98">
        <f>SUM(J21,J41)</f>
        <v>1103.98644149283</v>
      </c>
      <c r="K42" s="38"/>
      <c r="L42" s="47">
        <f t="shared" si="7"/>
        <v>0.23799690774531412</v>
      </c>
      <c r="M42" s="47">
        <f t="shared" si="7"/>
        <v>0.72807138047496844</v>
      </c>
      <c r="N42" s="47">
        <f t="shared" si="7"/>
        <v>3.4600668968638626</v>
      </c>
      <c r="O42" s="48">
        <f t="shared" si="7"/>
        <v>0.77767319697028603</v>
      </c>
    </row>
    <row r="43" spans="1:23" ht="5.15" customHeight="1" thickBot="1" x14ac:dyDescent="0.75">
      <c r="A43" s="16"/>
      <c r="B43" s="77"/>
      <c r="C43" s="77"/>
      <c r="D43" s="77"/>
      <c r="E43" s="77"/>
      <c r="F43" s="16"/>
      <c r="G43" s="62"/>
      <c r="H43" s="62"/>
      <c r="I43" s="62"/>
      <c r="J43" s="62"/>
      <c r="K43" s="16"/>
      <c r="L43" s="16"/>
      <c r="M43" s="16"/>
      <c r="N43" s="16"/>
      <c r="O43" s="16"/>
    </row>
    <row r="44" spans="1:23" ht="15.5" x14ac:dyDescent="0.7">
      <c r="A44" s="4" t="s">
        <v>18</v>
      </c>
      <c r="B44" s="121" t="s">
        <v>1</v>
      </c>
      <c r="C44" s="128"/>
      <c r="D44" s="128"/>
      <c r="E44" s="128"/>
      <c r="F44" s="6"/>
      <c r="G44" s="121" t="s">
        <v>2</v>
      </c>
      <c r="H44" s="122"/>
      <c r="I44" s="122"/>
      <c r="J44" s="122"/>
      <c r="K44" s="6"/>
      <c r="L44" s="121" t="s">
        <v>3</v>
      </c>
      <c r="M44" s="122"/>
      <c r="N44" s="122"/>
      <c r="O44" s="123"/>
    </row>
    <row r="45" spans="1:23" ht="12.75" customHeight="1" x14ac:dyDescent="0.6">
      <c r="A45" s="94" t="s">
        <v>23</v>
      </c>
      <c r="B45" s="15" t="s">
        <v>4</v>
      </c>
      <c r="C45" s="15" t="s">
        <v>5</v>
      </c>
      <c r="D45" s="15" t="s">
        <v>6</v>
      </c>
      <c r="E45" s="15" t="s">
        <v>173</v>
      </c>
      <c r="F45" s="16"/>
      <c r="G45" s="15" t="s">
        <v>4</v>
      </c>
      <c r="H45" s="15" t="s">
        <v>5</v>
      </c>
      <c r="I45" s="15" t="s">
        <v>6</v>
      </c>
      <c r="J45" s="15" t="s">
        <v>173</v>
      </c>
      <c r="K45" s="16"/>
      <c r="L45" s="15" t="s">
        <v>4</v>
      </c>
      <c r="M45" s="15" t="s">
        <v>5</v>
      </c>
      <c r="N45" s="15" t="s">
        <v>6</v>
      </c>
      <c r="O45" s="17" t="s">
        <v>173</v>
      </c>
    </row>
    <row r="46" spans="1:23" ht="12.75" customHeight="1" x14ac:dyDescent="0.6">
      <c r="A46" s="21" t="s">
        <v>19</v>
      </c>
      <c r="B46" s="78">
        <v>0</v>
      </c>
      <c r="C46" s="78">
        <v>0</v>
      </c>
      <c r="D46" s="78">
        <v>0</v>
      </c>
      <c r="E46" s="65">
        <f>SUM(B46:D46)</f>
        <v>0</v>
      </c>
      <c r="F46" s="40"/>
      <c r="G46" s="62">
        <v>0</v>
      </c>
      <c r="H46" s="62">
        <v>0</v>
      </c>
      <c r="I46" s="62">
        <v>0</v>
      </c>
      <c r="J46" s="62">
        <f>SUM(G46:I46)</f>
        <v>0</v>
      </c>
      <c r="K46" s="42"/>
      <c r="L46" s="25" t="str">
        <f t="shared" ref="L46:O48" si="8">IF(B46&lt;&gt;0,G46/B46,"--")</f>
        <v>--</v>
      </c>
      <c r="M46" s="25" t="str">
        <f t="shared" si="8"/>
        <v>--</v>
      </c>
      <c r="N46" s="25" t="str">
        <f t="shared" si="8"/>
        <v>--</v>
      </c>
      <c r="O46" s="26" t="str">
        <f t="shared" si="8"/>
        <v>--</v>
      </c>
      <c r="Q46">
        <v>118</v>
      </c>
      <c r="U46">
        <f>$U$8</f>
        <v>3</v>
      </c>
      <c r="V46">
        <f>$V$8</f>
        <v>25</v>
      </c>
      <c r="W46">
        <f>$W$8</f>
        <v>47</v>
      </c>
    </row>
    <row r="47" spans="1:23" ht="12.75" customHeight="1" x14ac:dyDescent="0.6">
      <c r="A47" s="30" t="s">
        <v>220</v>
      </c>
      <c r="B47" s="78">
        <v>0</v>
      </c>
      <c r="C47" s="78">
        <v>0</v>
      </c>
      <c r="D47" s="78">
        <v>0</v>
      </c>
      <c r="E47" s="65">
        <f>SUM(B47:D47)</f>
        <v>0</v>
      </c>
      <c r="F47" s="40"/>
      <c r="G47" s="62">
        <v>0</v>
      </c>
      <c r="H47" s="62">
        <v>0</v>
      </c>
      <c r="I47" s="62">
        <v>0</v>
      </c>
      <c r="J47" s="62">
        <f>SUM(G47:I47)</f>
        <v>0</v>
      </c>
      <c r="K47" s="42"/>
      <c r="L47" s="25" t="str">
        <f t="shared" si="8"/>
        <v>--</v>
      </c>
      <c r="M47" s="25" t="str">
        <f t="shared" si="8"/>
        <v>--</v>
      </c>
      <c r="N47" s="25" t="str">
        <f t="shared" si="8"/>
        <v>--</v>
      </c>
      <c r="O47" s="26" t="str">
        <f t="shared" si="8"/>
        <v>--</v>
      </c>
      <c r="Q47">
        <v>120</v>
      </c>
      <c r="U47">
        <f>$U$8</f>
        <v>3</v>
      </c>
      <c r="V47">
        <f>$V$8</f>
        <v>25</v>
      </c>
      <c r="W47">
        <f>$W$8</f>
        <v>47</v>
      </c>
    </row>
    <row r="48" spans="1:23" ht="12.75" customHeight="1" x14ac:dyDescent="0.6">
      <c r="A48" s="21" t="s">
        <v>31</v>
      </c>
      <c r="B48" s="78">
        <f>SUM(B46:B47)</f>
        <v>0</v>
      </c>
      <c r="C48" s="78">
        <f>SUM(C46:C47)</f>
        <v>0</v>
      </c>
      <c r="D48" s="78">
        <f>SUM(D46:D47)</f>
        <v>0</v>
      </c>
      <c r="E48" s="78">
        <f>SUM(E46:E47)</f>
        <v>0</v>
      </c>
      <c r="F48" s="40"/>
      <c r="G48" s="62">
        <f>SUM(G46:G47)</f>
        <v>0</v>
      </c>
      <c r="H48" s="62">
        <f>SUM(H46:H47)</f>
        <v>0</v>
      </c>
      <c r="I48" s="62">
        <f>SUM(I46:I47)</f>
        <v>0</v>
      </c>
      <c r="J48" s="62">
        <f>SUM(J46:J47)</f>
        <v>0</v>
      </c>
      <c r="K48" s="42"/>
      <c r="L48" s="25" t="str">
        <f t="shared" si="8"/>
        <v>--</v>
      </c>
      <c r="M48" s="25" t="str">
        <f t="shared" si="8"/>
        <v>--</v>
      </c>
      <c r="N48" s="25" t="str">
        <f t="shared" si="8"/>
        <v>--</v>
      </c>
      <c r="O48" s="26" t="str">
        <f t="shared" si="8"/>
        <v>--</v>
      </c>
    </row>
    <row r="49" spans="1:23" ht="12.75" customHeight="1" x14ac:dyDescent="0.6">
      <c r="A49" s="95" t="s">
        <v>32</v>
      </c>
      <c r="B49" s="78"/>
      <c r="C49" s="78"/>
      <c r="D49" s="78"/>
      <c r="E49" s="80"/>
      <c r="F49" s="40"/>
      <c r="G49" s="62"/>
      <c r="H49" s="62"/>
      <c r="I49" s="62"/>
      <c r="J49" s="62"/>
      <c r="K49" s="42"/>
      <c r="L49" s="42"/>
      <c r="M49" s="40"/>
      <c r="N49" s="41"/>
      <c r="O49" s="20"/>
    </row>
    <row r="50" spans="1:23" ht="12.75" customHeight="1" x14ac:dyDescent="0.6">
      <c r="A50" s="21" t="s">
        <v>19</v>
      </c>
      <c r="B50" s="76">
        <v>0</v>
      </c>
      <c r="C50" s="76">
        <v>583.87088434450663</v>
      </c>
      <c r="D50" s="76">
        <v>0</v>
      </c>
      <c r="E50" s="23">
        <f>SUM(B50:D50)</f>
        <v>583.87088434450663</v>
      </c>
      <c r="F50" s="40"/>
      <c r="G50" s="62">
        <v>0</v>
      </c>
      <c r="H50" s="62">
        <v>304.23645649214694</v>
      </c>
      <c r="I50" s="62">
        <v>0</v>
      </c>
      <c r="J50" s="62">
        <f>SUM(G50:I50)</f>
        <v>304.23645649214694</v>
      </c>
      <c r="K50" s="42"/>
      <c r="L50" s="25" t="str">
        <f t="shared" ref="L50:O53" si="9">IF(B50&lt;&gt;0,G50/B50,"--")</f>
        <v>--</v>
      </c>
      <c r="M50" s="25">
        <f t="shared" si="9"/>
        <v>0.52106803858476958</v>
      </c>
      <c r="N50" s="25" t="str">
        <f t="shared" si="9"/>
        <v>--</v>
      </c>
      <c r="O50" s="26">
        <f t="shared" si="9"/>
        <v>0.52106803858476958</v>
      </c>
      <c r="Q50">
        <v>95</v>
      </c>
      <c r="U50">
        <f>$U$8</f>
        <v>3</v>
      </c>
      <c r="V50">
        <f>$V$8</f>
        <v>25</v>
      </c>
      <c r="W50">
        <f>$W$8</f>
        <v>47</v>
      </c>
    </row>
    <row r="51" spans="1:23" x14ac:dyDescent="0.6">
      <c r="A51" s="30" t="s">
        <v>220</v>
      </c>
      <c r="B51" s="76">
        <v>0</v>
      </c>
      <c r="C51" s="76">
        <v>0</v>
      </c>
      <c r="D51" s="76">
        <v>0</v>
      </c>
      <c r="E51" s="23">
        <f>SUM(B51:D51)</f>
        <v>0</v>
      </c>
      <c r="F51" s="40"/>
      <c r="G51" s="62">
        <v>0</v>
      </c>
      <c r="H51" s="62">
        <v>0</v>
      </c>
      <c r="I51" s="62">
        <v>0</v>
      </c>
      <c r="J51" s="62">
        <f>SUM(G51:I51)</f>
        <v>0</v>
      </c>
      <c r="K51" s="42"/>
      <c r="L51" s="25" t="str">
        <f t="shared" si="9"/>
        <v>--</v>
      </c>
      <c r="M51" s="25" t="str">
        <f t="shared" si="9"/>
        <v>--</v>
      </c>
      <c r="N51" s="25" t="str">
        <f t="shared" si="9"/>
        <v>--</v>
      </c>
      <c r="O51" s="26" t="str">
        <f t="shared" si="9"/>
        <v>--</v>
      </c>
      <c r="Q51">
        <v>97</v>
      </c>
      <c r="U51">
        <f>$U$8</f>
        <v>3</v>
      </c>
      <c r="V51">
        <f>$V$8</f>
        <v>25</v>
      </c>
      <c r="W51">
        <f>$W$8</f>
        <v>47</v>
      </c>
    </row>
    <row r="52" spans="1:23" x14ac:dyDescent="0.6">
      <c r="A52" s="96" t="s">
        <v>33</v>
      </c>
      <c r="B52" s="126">
        <f>SUM(B50:B51)</f>
        <v>0</v>
      </c>
      <c r="C52" s="126">
        <f>SUM(C50:C51)</f>
        <v>583.87088434450663</v>
      </c>
      <c r="D52" s="126">
        <f>SUM(D50:D51)</f>
        <v>0</v>
      </c>
      <c r="E52" s="126">
        <f>SUM(E50:E51)</f>
        <v>583.87088434450663</v>
      </c>
      <c r="F52" s="124"/>
      <c r="G52" s="84">
        <f>SUM(G50:G51)</f>
        <v>0</v>
      </c>
      <c r="H52" s="84">
        <f>SUM(H50:H51)</f>
        <v>304.23645649214694</v>
      </c>
      <c r="I52" s="84">
        <f>SUM(I50:I51)</f>
        <v>0</v>
      </c>
      <c r="J52" s="84">
        <f>SUM(J50:J51)</f>
        <v>304.23645649214694</v>
      </c>
      <c r="K52" s="125"/>
      <c r="L52" s="35" t="str">
        <f t="shared" si="9"/>
        <v>--</v>
      </c>
      <c r="M52" s="35">
        <f t="shared" si="9"/>
        <v>0.52106803858476958</v>
      </c>
      <c r="N52" s="35" t="str">
        <f t="shared" si="9"/>
        <v>--</v>
      </c>
      <c r="O52" s="36">
        <f t="shared" si="9"/>
        <v>0.52106803858476958</v>
      </c>
    </row>
    <row r="53" spans="1:23" ht="13.75" thickBot="1" x14ac:dyDescent="0.75">
      <c r="A53" s="43" t="s">
        <v>17</v>
      </c>
      <c r="B53" s="99">
        <f>SUM(B48,B52)</f>
        <v>0</v>
      </c>
      <c r="C53" s="99">
        <f>SUM(C48,C52)</f>
        <v>583.87088434450663</v>
      </c>
      <c r="D53" s="99">
        <f>SUM(D48,D52)</f>
        <v>0</v>
      </c>
      <c r="E53" s="99">
        <f>SUM(E48,E52)</f>
        <v>583.87088434450663</v>
      </c>
      <c r="F53" s="45"/>
      <c r="G53" s="98">
        <f>SUM(G48,G52)</f>
        <v>0</v>
      </c>
      <c r="H53" s="98">
        <f>SUM(H48,H52)</f>
        <v>304.23645649214694</v>
      </c>
      <c r="I53" s="98">
        <f>SUM(I48,I52)</f>
        <v>0</v>
      </c>
      <c r="J53" s="98">
        <f>SUM(J48,J52)</f>
        <v>304.23645649214694</v>
      </c>
      <c r="K53" s="44"/>
      <c r="L53" s="47" t="str">
        <f t="shared" si="9"/>
        <v>--</v>
      </c>
      <c r="M53" s="47">
        <f t="shared" si="9"/>
        <v>0.52106803858476958</v>
      </c>
      <c r="N53" s="47" t="str">
        <f t="shared" si="9"/>
        <v>--</v>
      </c>
      <c r="O53" s="48">
        <f t="shared" si="9"/>
        <v>0.52106803858476958</v>
      </c>
    </row>
    <row r="54" spans="1:23" ht="5.15" customHeight="1" x14ac:dyDescent="0.6">
      <c r="A54" s="49"/>
      <c r="B54" s="78"/>
      <c r="C54" s="78"/>
      <c r="D54" s="78"/>
      <c r="E54" s="81"/>
      <c r="F54" s="40"/>
      <c r="G54" s="62"/>
      <c r="H54" s="62"/>
      <c r="I54" s="62"/>
      <c r="J54" s="62"/>
      <c r="K54" s="42"/>
      <c r="L54" s="42"/>
      <c r="M54" s="40"/>
      <c r="N54" s="41"/>
    </row>
    <row r="55" spans="1:23" x14ac:dyDescent="0.6">
      <c r="A55" s="49" t="s">
        <v>21</v>
      </c>
      <c r="B55" s="78">
        <f>B42</f>
        <v>202.65216687596808</v>
      </c>
      <c r="C55" s="78">
        <f>C42</f>
        <v>1154.8232899201441</v>
      </c>
      <c r="D55" s="78">
        <f>D42</f>
        <v>62.126563427572997</v>
      </c>
      <c r="E55" s="78">
        <f>E42</f>
        <v>1419.6020202236853</v>
      </c>
      <c r="F55" s="49"/>
      <c r="G55" s="62">
        <f>G42+G53</f>
        <v>48.230589064367777</v>
      </c>
      <c r="H55" s="62">
        <f>H42+H53</f>
        <v>1145.030243388951</v>
      </c>
      <c r="I55" s="62">
        <f>I42+I53</f>
        <v>214.96206553165842</v>
      </c>
      <c r="J55" s="62">
        <f>J42+J53</f>
        <v>1408.222897984977</v>
      </c>
      <c r="K55" s="42"/>
      <c r="L55" s="25">
        <f>IF(B55&lt;&gt;0,G55/B55,"--")</f>
        <v>0.23799690774531412</v>
      </c>
      <c r="M55" s="25">
        <f>IF(C55&lt;&gt;0,H55/C55,"--")</f>
        <v>0.99151987441137401</v>
      </c>
      <c r="N55" s="25">
        <f>IF(D55&lt;&gt;0,I55/D55,"--")</f>
        <v>3.4600668968638626</v>
      </c>
      <c r="O55" s="25">
        <f>IF(E55&lt;&gt;0,J55/E55,"--")</f>
        <v>0.99198428709131081</v>
      </c>
    </row>
    <row r="56" spans="1:23" hidden="1" x14ac:dyDescent="0.6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</row>
    <row r="57" spans="1:23" hidden="1" x14ac:dyDescent="0.6">
      <c r="A57" s="107" t="s">
        <v>115</v>
      </c>
      <c r="B57" s="72">
        <f>B10-SUM(B11:B13)</f>
        <v>0</v>
      </c>
      <c r="C57" s="72">
        <f>C10-SUM(C11:C13)</f>
        <v>0</v>
      </c>
      <c r="D57" s="72">
        <f>D10-SUM(D11:D13)</f>
        <v>0</v>
      </c>
      <c r="E57" s="87"/>
      <c r="G57" s="72">
        <v>0</v>
      </c>
      <c r="H57" s="72">
        <v>0</v>
      </c>
      <c r="I57" s="72">
        <v>0</v>
      </c>
      <c r="K57" s="53"/>
      <c r="L57" s="72">
        <v>0</v>
      </c>
      <c r="M57" s="72">
        <v>0</v>
      </c>
      <c r="N57" s="72">
        <v>0</v>
      </c>
      <c r="Q57">
        <v>117</v>
      </c>
      <c r="U57">
        <f>$U$8</f>
        <v>3</v>
      </c>
      <c r="V57">
        <f>$V$8</f>
        <v>25</v>
      </c>
      <c r="W57">
        <f>$W$8</f>
        <v>47</v>
      </c>
    </row>
    <row r="58" spans="1:23" hidden="1" x14ac:dyDescent="0.6">
      <c r="G58" s="72">
        <v>0</v>
      </c>
      <c r="H58" s="72">
        <v>0</v>
      </c>
      <c r="I58" s="72">
        <v>0</v>
      </c>
      <c r="K58" s="53"/>
      <c r="L58" s="72">
        <v>0</v>
      </c>
      <c r="M58" s="72">
        <v>0</v>
      </c>
      <c r="N58" s="72">
        <v>0</v>
      </c>
      <c r="Q58">
        <v>94</v>
      </c>
      <c r="U58">
        <f>$U$8</f>
        <v>3</v>
      </c>
      <c r="V58">
        <f>$V$8</f>
        <v>25</v>
      </c>
      <c r="W58">
        <f>$W$8</f>
        <v>47</v>
      </c>
    </row>
    <row r="59" spans="1:23" hidden="1" x14ac:dyDescent="0.6">
      <c r="B59" s="50"/>
      <c r="G59" s="72">
        <v>0</v>
      </c>
      <c r="H59" s="72">
        <v>0</v>
      </c>
      <c r="I59" s="72">
        <v>0</v>
      </c>
      <c r="L59" s="72">
        <v>0</v>
      </c>
      <c r="M59" s="72">
        <v>0</v>
      </c>
      <c r="N59" s="72">
        <v>0</v>
      </c>
      <c r="Q59">
        <v>47</v>
      </c>
      <c r="S59">
        <v>31</v>
      </c>
      <c r="U59">
        <f>$U$8</f>
        <v>3</v>
      </c>
      <c r="V59">
        <f>$V$8</f>
        <v>25</v>
      </c>
      <c r="W59">
        <f>$W$8</f>
        <v>47</v>
      </c>
    </row>
    <row r="60" spans="1:23" x14ac:dyDescent="0.6">
      <c r="A60" s="33"/>
      <c r="B60" s="33"/>
      <c r="C60" s="33"/>
      <c r="D60" s="33"/>
      <c r="E60" s="33"/>
    </row>
    <row r="61" spans="1:23" x14ac:dyDescent="0.6">
      <c r="A61" s="54" t="s">
        <v>22</v>
      </c>
      <c r="K61" s="53"/>
      <c r="L61" s="52"/>
      <c r="M61" s="52"/>
      <c r="N61" s="52"/>
    </row>
    <row r="62" spans="1:23" x14ac:dyDescent="0.6">
      <c r="A62" s="109" t="s">
        <v>264</v>
      </c>
      <c r="K62" s="53"/>
      <c r="L62" s="52"/>
      <c r="M62" s="52"/>
      <c r="N62" s="52"/>
    </row>
    <row r="63" spans="1:23" x14ac:dyDescent="0.6">
      <c r="A63" s="56" t="s">
        <v>107</v>
      </c>
      <c r="K63" s="53"/>
      <c r="L63" s="52"/>
      <c r="M63" s="52"/>
      <c r="N63" s="52"/>
    </row>
    <row r="64" spans="1:23" x14ac:dyDescent="0.6">
      <c r="A64" s="55" t="s">
        <v>98</v>
      </c>
    </row>
    <row r="65" spans="1:6" x14ac:dyDescent="0.6">
      <c r="A65" s="55" t="s">
        <v>99</v>
      </c>
    </row>
    <row r="66" spans="1:6" x14ac:dyDescent="0.6">
      <c r="A66" s="56" t="s">
        <v>100</v>
      </c>
    </row>
    <row r="67" spans="1:6" x14ac:dyDescent="0.6">
      <c r="A67" s="55" t="s">
        <v>101</v>
      </c>
    </row>
    <row r="68" spans="1:6" x14ac:dyDescent="0.6">
      <c r="A68" s="55"/>
    </row>
    <row r="69" spans="1:6" x14ac:dyDescent="0.6">
      <c r="A69" s="56"/>
    </row>
    <row r="70" spans="1:6" x14ac:dyDescent="0.6">
      <c r="A70" s="55"/>
    </row>
    <row r="71" spans="1:6" x14ac:dyDescent="0.6">
      <c r="A71" s="55"/>
      <c r="B71" s="41"/>
      <c r="C71" s="41"/>
      <c r="D71" s="41"/>
      <c r="E71" s="41"/>
      <c r="F71" s="41"/>
    </row>
    <row r="72" spans="1:6" x14ac:dyDescent="0.6">
      <c r="A72" s="56"/>
      <c r="B72" s="41"/>
      <c r="C72" s="41"/>
      <c r="D72" s="41"/>
      <c r="E72" s="41"/>
      <c r="F72" s="41"/>
    </row>
    <row r="73" spans="1:6" x14ac:dyDescent="0.6">
      <c r="A73" s="56"/>
    </row>
    <row r="75" spans="1:6" x14ac:dyDescent="0.6">
      <c r="A75" s="16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43" max="1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AD87"/>
  <sheetViews>
    <sheetView zoomScale="70" zoomScaleNormal="70" workbookViewId="0"/>
  </sheetViews>
  <sheetFormatPr defaultRowHeight="13" x14ac:dyDescent="0.6"/>
  <cols>
    <col min="1" max="1" width="36.86328125" customWidth="1"/>
    <col min="2" max="5" width="10.6796875" customWidth="1"/>
    <col min="6" max="6" width="2.6796875" customWidth="1"/>
    <col min="7" max="10" width="10.6796875" customWidth="1"/>
    <col min="11" max="11" width="2.6796875" customWidth="1"/>
    <col min="12" max="15" width="8.6796875" customWidth="1"/>
    <col min="17" max="32" width="0" hidden="1" customWidth="1"/>
  </cols>
  <sheetData>
    <row r="1" spans="1:25" s="3" customFormat="1" ht="15.5" x14ac:dyDescent="0.7">
      <c r="A1" s="1" t="str">
        <f>VLOOKUP(Y6,TabName,5,FALSE)</f>
        <v>Table 4.13 - Cost of Returned-to-Sender UAA Mail -- Periodicals, Presorted (1), PARS Environment, FY 21</v>
      </c>
    </row>
    <row r="2" spans="1:25" ht="8.15" customHeight="1" thickBot="1" x14ac:dyDescent="0.75"/>
    <row r="3" spans="1:25" ht="15.5" x14ac:dyDescent="0.7">
      <c r="A3" s="4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39"/>
    </row>
    <row r="4" spans="1:25" ht="12.75" customHeight="1" x14ac:dyDescent="0.6">
      <c r="A4" s="14"/>
      <c r="B4" s="9" t="s">
        <v>1</v>
      </c>
      <c r="C4" s="10"/>
      <c r="D4" s="10"/>
      <c r="E4" s="10"/>
      <c r="F4" s="11"/>
      <c r="G4" s="9" t="s">
        <v>2</v>
      </c>
      <c r="H4" s="12"/>
      <c r="I4" s="12"/>
      <c r="J4" s="12"/>
      <c r="K4" s="11"/>
      <c r="L4" s="9" t="s">
        <v>3</v>
      </c>
      <c r="M4" s="12"/>
      <c r="N4" s="12"/>
      <c r="O4" s="13"/>
      <c r="S4" t="s">
        <v>37</v>
      </c>
      <c r="T4" t="s">
        <v>37</v>
      </c>
      <c r="U4" s="18" t="s">
        <v>8</v>
      </c>
      <c r="V4" s="18" t="s">
        <v>9</v>
      </c>
      <c r="W4" s="18" t="s">
        <v>10</v>
      </c>
      <c r="Y4" s="3"/>
    </row>
    <row r="5" spans="1:25" ht="25.5" customHeight="1" x14ac:dyDescent="0.6">
      <c r="A5" s="14"/>
      <c r="B5" s="15" t="s">
        <v>4</v>
      </c>
      <c r="C5" s="15" t="s">
        <v>5</v>
      </c>
      <c r="D5" s="15" t="s">
        <v>6</v>
      </c>
      <c r="E5" s="15" t="s">
        <v>7</v>
      </c>
      <c r="F5" s="16"/>
      <c r="G5" s="15" t="s">
        <v>4</v>
      </c>
      <c r="H5" s="15" t="s">
        <v>5</v>
      </c>
      <c r="I5" s="15" t="s">
        <v>6</v>
      </c>
      <c r="J5" s="15" t="s">
        <v>7</v>
      </c>
      <c r="K5" s="16"/>
      <c r="L5" s="15" t="s">
        <v>4</v>
      </c>
      <c r="M5" s="15" t="s">
        <v>5</v>
      </c>
      <c r="N5" s="15" t="s">
        <v>6</v>
      </c>
      <c r="O5" s="17" t="s">
        <v>7</v>
      </c>
      <c r="Q5" s="56" t="s">
        <v>35</v>
      </c>
      <c r="R5" s="56" t="s">
        <v>36</v>
      </c>
      <c r="S5" s="56" t="s">
        <v>35</v>
      </c>
      <c r="T5" s="56" t="s">
        <v>36</v>
      </c>
      <c r="U5" t="s">
        <v>12</v>
      </c>
      <c r="V5" t="s">
        <v>12</v>
      </c>
      <c r="W5" t="s">
        <v>12</v>
      </c>
      <c r="Y5" s="18" t="s">
        <v>11</v>
      </c>
    </row>
    <row r="6" spans="1:25" ht="12.75" customHeight="1" x14ac:dyDescent="0.6">
      <c r="A6" s="94" t="s">
        <v>23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20"/>
      <c r="Y6">
        <v>13</v>
      </c>
    </row>
    <row r="7" spans="1:25" ht="12.75" customHeight="1" x14ac:dyDescent="0.6">
      <c r="A7" s="31" t="s">
        <v>103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20"/>
    </row>
    <row r="8" spans="1:25" ht="12.75" customHeight="1" x14ac:dyDescent="0.6">
      <c r="A8" s="21" t="s">
        <v>13</v>
      </c>
      <c r="B8" s="22">
        <v>0.41960294180893881</v>
      </c>
      <c r="C8" s="22">
        <v>0</v>
      </c>
      <c r="D8" s="22">
        <v>0</v>
      </c>
      <c r="E8" s="22">
        <f t="shared" ref="E8:E13" si="0">SUM(B8:D8)</f>
        <v>0.41960294180893881</v>
      </c>
      <c r="F8" s="16"/>
      <c r="G8" s="62">
        <v>4.1449899278149349E-2</v>
      </c>
      <c r="H8" s="62">
        <v>0</v>
      </c>
      <c r="I8" s="62">
        <v>0</v>
      </c>
      <c r="J8" s="24">
        <f t="shared" ref="J8:J13" si="1">SUM(G8:I8)</f>
        <v>4.1449899278149349E-2</v>
      </c>
      <c r="K8" s="16"/>
      <c r="L8" s="25">
        <f t="shared" ref="L8:O14" si="2">IF(B8&lt;&gt;0,G8/B8,"--")</f>
        <v>9.8783624107723886E-2</v>
      </c>
      <c r="M8" s="25" t="str">
        <f t="shared" si="2"/>
        <v>--</v>
      </c>
      <c r="N8" s="25" t="str">
        <f t="shared" si="2"/>
        <v>--</v>
      </c>
      <c r="O8" s="26">
        <f t="shared" si="2"/>
        <v>9.8783624107723886E-2</v>
      </c>
      <c r="Q8">
        <v>38</v>
      </c>
      <c r="U8" s="27">
        <f>VLOOKUP($Y$6,RMap,4,FALSE)</f>
        <v>3</v>
      </c>
      <c r="V8" s="28">
        <f>VLOOKUP($Y$6,RMap,5,FALSE)</f>
        <v>25</v>
      </c>
      <c r="W8" s="29">
        <f>VLOOKUP($Y$6,RMap,6,FALSE)</f>
        <v>47</v>
      </c>
    </row>
    <row r="9" spans="1:25" ht="12.75" customHeight="1" x14ac:dyDescent="0.6">
      <c r="A9" s="30" t="s">
        <v>24</v>
      </c>
      <c r="B9" s="22">
        <v>0.41960294180893881</v>
      </c>
      <c r="C9" s="22">
        <v>0</v>
      </c>
      <c r="D9" s="22">
        <v>0</v>
      </c>
      <c r="E9" s="22">
        <f t="shared" si="0"/>
        <v>0.41960294180893881</v>
      </c>
      <c r="F9" s="16"/>
      <c r="G9" s="62">
        <v>2.780973778776777E-3</v>
      </c>
      <c r="H9" s="62">
        <v>0</v>
      </c>
      <c r="I9" s="62">
        <v>0</v>
      </c>
      <c r="J9" s="24">
        <f t="shared" si="1"/>
        <v>2.780973778776777E-3</v>
      </c>
      <c r="K9" s="16"/>
      <c r="L9" s="25">
        <f t="shared" si="2"/>
        <v>6.6276317482136726E-3</v>
      </c>
      <c r="M9" s="25" t="str">
        <f t="shared" si="2"/>
        <v>--</v>
      </c>
      <c r="N9" s="25" t="str">
        <f t="shared" si="2"/>
        <v>--</v>
      </c>
      <c r="O9" s="26">
        <f t="shared" si="2"/>
        <v>6.6276317482136726E-3</v>
      </c>
      <c r="Q9">
        <v>39</v>
      </c>
      <c r="U9">
        <f>$U$8</f>
        <v>3</v>
      </c>
      <c r="V9">
        <f>$V$8</f>
        <v>25</v>
      </c>
      <c r="W9">
        <f>$W$8</f>
        <v>47</v>
      </c>
    </row>
    <row r="10" spans="1:25" ht="12.75" customHeight="1" x14ac:dyDescent="0.6">
      <c r="A10" s="21" t="s">
        <v>25</v>
      </c>
      <c r="B10" s="22">
        <v>8.3920588361787676</v>
      </c>
      <c r="C10" s="22">
        <v>0</v>
      </c>
      <c r="D10" s="22">
        <v>0</v>
      </c>
      <c r="E10" s="22">
        <f t="shared" si="0"/>
        <v>8.3920588361787676</v>
      </c>
      <c r="F10" s="16"/>
      <c r="G10" s="62">
        <v>0.51306743201338256</v>
      </c>
      <c r="H10" s="62">
        <v>0</v>
      </c>
      <c r="I10" s="62">
        <v>0</v>
      </c>
      <c r="J10" s="24">
        <f t="shared" si="1"/>
        <v>0.51306743201338256</v>
      </c>
      <c r="K10" s="16"/>
      <c r="L10" s="25">
        <f t="shared" si="2"/>
        <v>6.1137253924092153E-2</v>
      </c>
      <c r="M10" s="25" t="str">
        <f t="shared" si="2"/>
        <v>--</v>
      </c>
      <c r="N10" s="25" t="str">
        <f t="shared" si="2"/>
        <v>--</v>
      </c>
      <c r="O10" s="26">
        <f t="shared" si="2"/>
        <v>6.1137253924092153E-2</v>
      </c>
      <c r="Q10">
        <v>40</v>
      </c>
      <c r="S10">
        <v>10</v>
      </c>
      <c r="U10">
        <f>$U$8</f>
        <v>3</v>
      </c>
      <c r="V10">
        <f>$V$8</f>
        <v>25</v>
      </c>
      <c r="W10">
        <f>$W$8</f>
        <v>47</v>
      </c>
    </row>
    <row r="11" spans="1:25" ht="12.75" customHeight="1" x14ac:dyDescent="0.6">
      <c r="A11" s="21" t="s">
        <v>26</v>
      </c>
      <c r="B11" s="22">
        <v>3.1212164826457878</v>
      </c>
      <c r="C11" s="22">
        <v>0</v>
      </c>
      <c r="D11" s="22">
        <v>0</v>
      </c>
      <c r="E11" s="22">
        <f t="shared" si="0"/>
        <v>3.1212164826457878</v>
      </c>
      <c r="F11" s="16"/>
      <c r="G11" s="62">
        <v>0</v>
      </c>
      <c r="H11" s="62">
        <v>0</v>
      </c>
      <c r="I11" s="62">
        <v>0</v>
      </c>
      <c r="J11" s="24">
        <f t="shared" si="1"/>
        <v>0</v>
      </c>
      <c r="K11" s="16"/>
      <c r="L11" s="25">
        <f t="shared" si="2"/>
        <v>0</v>
      </c>
      <c r="M11" s="25" t="str">
        <f t="shared" si="2"/>
        <v>--</v>
      </c>
      <c r="N11" s="25" t="str">
        <f t="shared" si="2"/>
        <v>--</v>
      </c>
      <c r="O11" s="26">
        <f t="shared" si="2"/>
        <v>0</v>
      </c>
      <c r="Q11">
        <v>41</v>
      </c>
      <c r="S11">
        <v>10</v>
      </c>
      <c r="U11">
        <f>$U$8</f>
        <v>3</v>
      </c>
      <c r="V11">
        <f>$V$8</f>
        <v>25</v>
      </c>
      <c r="W11">
        <f>$W$8</f>
        <v>47</v>
      </c>
    </row>
    <row r="12" spans="1:25" ht="12.75" customHeight="1" x14ac:dyDescent="0.6">
      <c r="A12" s="30" t="s">
        <v>92</v>
      </c>
      <c r="B12" s="22">
        <v>4.8512394117240403</v>
      </c>
      <c r="C12" s="22">
        <v>0</v>
      </c>
      <c r="D12" s="22">
        <v>0</v>
      </c>
      <c r="E12" s="22">
        <f t="shared" si="0"/>
        <v>4.8512394117240403</v>
      </c>
      <c r="F12" s="16"/>
      <c r="G12" s="62">
        <v>0.4050296805681915</v>
      </c>
      <c r="H12" s="62">
        <v>0</v>
      </c>
      <c r="I12" s="62">
        <v>0</v>
      </c>
      <c r="J12" s="24">
        <f t="shared" si="1"/>
        <v>0.4050296805681915</v>
      </c>
      <c r="K12" s="16"/>
      <c r="L12" s="25">
        <f t="shared" si="2"/>
        <v>8.3489938589580245E-2</v>
      </c>
      <c r="M12" s="25" t="str">
        <f t="shared" si="2"/>
        <v>--</v>
      </c>
      <c r="N12" s="25" t="str">
        <f t="shared" si="2"/>
        <v>--</v>
      </c>
      <c r="O12" s="26">
        <f t="shared" si="2"/>
        <v>8.3489938589580245E-2</v>
      </c>
      <c r="Q12">
        <v>42</v>
      </c>
      <c r="R12">
        <v>43</v>
      </c>
      <c r="S12">
        <v>10</v>
      </c>
      <c r="U12">
        <f>$U$8</f>
        <v>3</v>
      </c>
      <c r="V12">
        <f>$V$8</f>
        <v>25</v>
      </c>
      <c r="W12">
        <f>$W$8</f>
        <v>47</v>
      </c>
    </row>
    <row r="13" spans="1:25" ht="12.75" customHeight="1" x14ac:dyDescent="0.6">
      <c r="A13" s="30" t="s">
        <v>104</v>
      </c>
      <c r="B13" s="22">
        <v>0.41960294180893837</v>
      </c>
      <c r="C13" s="22">
        <v>0</v>
      </c>
      <c r="D13" s="22">
        <v>0</v>
      </c>
      <c r="E13" s="22">
        <f t="shared" si="0"/>
        <v>0.41960294180893837</v>
      </c>
      <c r="F13" s="16"/>
      <c r="G13" s="62">
        <v>0.1188972482114946</v>
      </c>
      <c r="H13" s="62">
        <v>0</v>
      </c>
      <c r="I13" s="62">
        <v>0</v>
      </c>
      <c r="J13" s="24">
        <f t="shared" si="1"/>
        <v>0.1188972482114946</v>
      </c>
      <c r="K13" s="16"/>
      <c r="L13" s="25">
        <f t="shared" si="2"/>
        <v>0.28335656489661398</v>
      </c>
      <c r="M13" s="25" t="str">
        <f t="shared" si="2"/>
        <v>--</v>
      </c>
      <c r="N13" s="25" t="str">
        <f t="shared" si="2"/>
        <v>--</v>
      </c>
      <c r="O13" s="26">
        <f t="shared" si="2"/>
        <v>0.28335656489661398</v>
      </c>
      <c r="Q13">
        <v>45</v>
      </c>
      <c r="S13">
        <v>10</v>
      </c>
      <c r="U13">
        <f>$U$8</f>
        <v>3</v>
      </c>
      <c r="V13">
        <f>$V$8</f>
        <v>25</v>
      </c>
      <c r="W13">
        <f>$W$8</f>
        <v>47</v>
      </c>
    </row>
    <row r="14" spans="1:25" ht="12.75" customHeight="1" x14ac:dyDescent="0.6">
      <c r="A14" s="21" t="s">
        <v>17</v>
      </c>
      <c r="B14" s="22">
        <f>B10</f>
        <v>8.3920588361787676</v>
      </c>
      <c r="C14" s="22">
        <f>C10</f>
        <v>0</v>
      </c>
      <c r="D14" s="22">
        <f>D10</f>
        <v>0</v>
      </c>
      <c r="E14" s="22">
        <f>E10</f>
        <v>8.3920588361787676</v>
      </c>
      <c r="F14" s="16"/>
      <c r="G14" s="24">
        <f>SUM(G8:G13)</f>
        <v>1.0812252338499946</v>
      </c>
      <c r="H14" s="24">
        <f>SUM(H8:H13)</f>
        <v>0</v>
      </c>
      <c r="I14" s="24">
        <f>SUM(I8:I13)</f>
        <v>0</v>
      </c>
      <c r="J14" s="24">
        <f>SUM(J8:J13)</f>
        <v>1.0812252338499946</v>
      </c>
      <c r="K14" s="16"/>
      <c r="L14" s="25">
        <f t="shared" si="2"/>
        <v>0.1288390912118913</v>
      </c>
      <c r="M14" s="25" t="str">
        <f t="shared" si="2"/>
        <v>--</v>
      </c>
      <c r="N14" s="25" t="str">
        <f t="shared" si="2"/>
        <v>--</v>
      </c>
      <c r="O14" s="26">
        <f t="shared" si="2"/>
        <v>0.1288390912118913</v>
      </c>
    </row>
    <row r="15" spans="1:25" ht="5.15" customHeight="1" x14ac:dyDescent="0.6">
      <c r="A15" s="21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20"/>
    </row>
    <row r="16" spans="1:25" ht="12.75" customHeight="1" x14ac:dyDescent="0.6">
      <c r="A16" s="31" t="s">
        <v>105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20"/>
    </row>
    <row r="17" spans="1:30" ht="12.75" customHeight="1" x14ac:dyDescent="0.6">
      <c r="A17" s="21" t="s">
        <v>13</v>
      </c>
      <c r="B17" s="22">
        <v>0</v>
      </c>
      <c r="C17" s="22">
        <v>0</v>
      </c>
      <c r="D17" s="22">
        <v>0</v>
      </c>
      <c r="E17" s="22">
        <f t="shared" ref="E17:E22" si="3">SUM(B17:D17)</f>
        <v>0</v>
      </c>
      <c r="F17" s="16"/>
      <c r="G17" s="62">
        <v>0</v>
      </c>
      <c r="H17" s="62">
        <v>0</v>
      </c>
      <c r="I17" s="62">
        <v>0</v>
      </c>
      <c r="J17" s="24">
        <f t="shared" ref="J17:J22" si="4">SUM(G17:I17)</f>
        <v>0</v>
      </c>
      <c r="K17" s="16"/>
      <c r="L17" s="25" t="str">
        <f t="shared" ref="L17:O23" si="5">IF(B17&lt;&gt;0,G17/B17,"--")</f>
        <v>--</v>
      </c>
      <c r="M17" s="25" t="str">
        <f t="shared" si="5"/>
        <v>--</v>
      </c>
      <c r="N17" s="25" t="str">
        <f t="shared" si="5"/>
        <v>--</v>
      </c>
      <c r="O17" s="26" t="str">
        <f t="shared" si="5"/>
        <v>--</v>
      </c>
      <c r="Q17">
        <v>48</v>
      </c>
      <c r="R17">
        <v>65</v>
      </c>
      <c r="U17">
        <f t="shared" ref="U17:U22" si="6">$U$8</f>
        <v>3</v>
      </c>
      <c r="V17">
        <f t="shared" ref="V17:V22" si="7">$V$8</f>
        <v>25</v>
      </c>
      <c r="W17">
        <f t="shared" ref="W17:W22" si="8">$W$8</f>
        <v>47</v>
      </c>
    </row>
    <row r="18" spans="1:30" ht="12.75" customHeight="1" x14ac:dyDescent="0.6">
      <c r="A18" s="30" t="s">
        <v>24</v>
      </c>
      <c r="B18" s="22">
        <v>0</v>
      </c>
      <c r="C18" s="22">
        <v>0</v>
      </c>
      <c r="D18" s="22">
        <v>0</v>
      </c>
      <c r="E18" s="22">
        <f t="shared" si="3"/>
        <v>0</v>
      </c>
      <c r="F18" s="16"/>
      <c r="G18" s="62">
        <v>0</v>
      </c>
      <c r="H18" s="62">
        <v>0</v>
      </c>
      <c r="I18" s="62">
        <v>0</v>
      </c>
      <c r="J18" s="24">
        <f t="shared" si="4"/>
        <v>0</v>
      </c>
      <c r="K18" s="16"/>
      <c r="L18" s="25" t="str">
        <f t="shared" si="5"/>
        <v>--</v>
      </c>
      <c r="M18" s="25" t="str">
        <f t="shared" si="5"/>
        <v>--</v>
      </c>
      <c r="N18" s="25" t="str">
        <f t="shared" si="5"/>
        <v>--</v>
      </c>
      <c r="O18" s="26" t="str">
        <f t="shared" si="5"/>
        <v>--</v>
      </c>
      <c r="Q18">
        <v>49</v>
      </c>
      <c r="R18">
        <v>66</v>
      </c>
      <c r="U18">
        <f t="shared" si="6"/>
        <v>3</v>
      </c>
      <c r="V18">
        <f t="shared" si="7"/>
        <v>25</v>
      </c>
      <c r="W18">
        <f t="shared" si="8"/>
        <v>47</v>
      </c>
    </row>
    <row r="19" spans="1:30" ht="12.75" customHeight="1" x14ac:dyDescent="0.6">
      <c r="A19" s="21" t="s">
        <v>25</v>
      </c>
      <c r="B19" s="22">
        <v>0</v>
      </c>
      <c r="C19" s="22">
        <v>0</v>
      </c>
      <c r="D19" s="22">
        <v>0</v>
      </c>
      <c r="E19" s="22">
        <f t="shared" si="3"/>
        <v>0</v>
      </c>
      <c r="F19" s="16"/>
      <c r="G19" s="62">
        <v>0</v>
      </c>
      <c r="H19" s="62">
        <v>0</v>
      </c>
      <c r="I19" s="62">
        <v>0</v>
      </c>
      <c r="J19" s="24">
        <f t="shared" si="4"/>
        <v>0</v>
      </c>
      <c r="K19" s="16"/>
      <c r="L19" s="25" t="str">
        <f t="shared" si="5"/>
        <v>--</v>
      </c>
      <c r="M19" s="25" t="str">
        <f t="shared" si="5"/>
        <v>--</v>
      </c>
      <c r="N19" s="25" t="str">
        <f t="shared" si="5"/>
        <v>--</v>
      </c>
      <c r="O19" s="26" t="str">
        <f t="shared" si="5"/>
        <v>--</v>
      </c>
      <c r="Q19">
        <v>50</v>
      </c>
      <c r="R19">
        <v>67</v>
      </c>
      <c r="S19">
        <v>27</v>
      </c>
      <c r="T19">
        <v>10</v>
      </c>
      <c r="U19">
        <f t="shared" si="6"/>
        <v>3</v>
      </c>
      <c r="V19">
        <f t="shared" si="7"/>
        <v>25</v>
      </c>
      <c r="W19">
        <f t="shared" si="8"/>
        <v>47</v>
      </c>
    </row>
    <row r="20" spans="1:30" ht="12.75" customHeight="1" x14ac:dyDescent="0.6">
      <c r="A20" s="21" t="s">
        <v>26</v>
      </c>
      <c r="B20" s="22">
        <v>0</v>
      </c>
      <c r="C20" s="22">
        <v>0</v>
      </c>
      <c r="D20" s="22">
        <v>0</v>
      </c>
      <c r="E20" s="22">
        <f t="shared" si="3"/>
        <v>0</v>
      </c>
      <c r="F20" s="16"/>
      <c r="G20" s="62">
        <v>0</v>
      </c>
      <c r="H20" s="62">
        <v>0</v>
      </c>
      <c r="I20" s="62">
        <v>0</v>
      </c>
      <c r="J20" s="24">
        <f t="shared" si="4"/>
        <v>0</v>
      </c>
      <c r="K20" s="16"/>
      <c r="L20" s="25" t="str">
        <f t="shared" si="5"/>
        <v>--</v>
      </c>
      <c r="M20" s="25" t="str">
        <f t="shared" si="5"/>
        <v>--</v>
      </c>
      <c r="N20" s="25" t="str">
        <f t="shared" si="5"/>
        <v>--</v>
      </c>
      <c r="O20" s="26" t="str">
        <f t="shared" si="5"/>
        <v>--</v>
      </c>
      <c r="Q20">
        <v>51</v>
      </c>
      <c r="R20">
        <v>68</v>
      </c>
      <c r="S20">
        <v>27</v>
      </c>
      <c r="T20">
        <v>10</v>
      </c>
      <c r="U20">
        <f t="shared" si="6"/>
        <v>3</v>
      </c>
      <c r="V20">
        <f t="shared" si="7"/>
        <v>25</v>
      </c>
      <c r="W20">
        <f t="shared" si="8"/>
        <v>47</v>
      </c>
    </row>
    <row r="21" spans="1:30" ht="12.75" customHeight="1" x14ac:dyDescent="0.6">
      <c r="A21" s="30" t="s">
        <v>92</v>
      </c>
      <c r="B21" s="22">
        <v>0</v>
      </c>
      <c r="C21" s="22">
        <v>0</v>
      </c>
      <c r="D21" s="22">
        <v>0</v>
      </c>
      <c r="E21" s="22">
        <f t="shared" si="3"/>
        <v>0</v>
      </c>
      <c r="F21" s="16"/>
      <c r="G21" s="62">
        <v>0</v>
      </c>
      <c r="H21" s="62">
        <v>0</v>
      </c>
      <c r="I21" s="62">
        <v>0</v>
      </c>
      <c r="J21" s="24">
        <f t="shared" si="4"/>
        <v>0</v>
      </c>
      <c r="K21" s="16"/>
      <c r="L21" s="25" t="str">
        <f t="shared" si="5"/>
        <v>--</v>
      </c>
      <c r="M21" s="25" t="str">
        <f t="shared" si="5"/>
        <v>--</v>
      </c>
      <c r="N21" s="25" t="str">
        <f t="shared" si="5"/>
        <v>--</v>
      </c>
      <c r="O21" s="26" t="str">
        <f t="shared" si="5"/>
        <v>--</v>
      </c>
      <c r="Q21">
        <v>52</v>
      </c>
      <c r="R21">
        <v>70</v>
      </c>
      <c r="S21">
        <v>27</v>
      </c>
      <c r="T21">
        <v>10</v>
      </c>
      <c r="U21">
        <f t="shared" si="6"/>
        <v>3</v>
      </c>
      <c r="V21">
        <f t="shared" si="7"/>
        <v>25</v>
      </c>
      <c r="W21">
        <f t="shared" si="8"/>
        <v>47</v>
      </c>
    </row>
    <row r="22" spans="1:30" ht="12.75" customHeight="1" x14ac:dyDescent="0.6">
      <c r="A22" s="30" t="s">
        <v>104</v>
      </c>
      <c r="B22" s="22">
        <v>0</v>
      </c>
      <c r="C22" s="22">
        <v>0</v>
      </c>
      <c r="D22" s="22">
        <v>0</v>
      </c>
      <c r="E22" s="22">
        <f t="shared" si="3"/>
        <v>0</v>
      </c>
      <c r="F22" s="16"/>
      <c r="G22" s="62">
        <v>0</v>
      </c>
      <c r="H22" s="62">
        <v>0</v>
      </c>
      <c r="I22" s="62">
        <v>0</v>
      </c>
      <c r="J22" s="24">
        <f t="shared" si="4"/>
        <v>0</v>
      </c>
      <c r="K22" s="16"/>
      <c r="L22" s="25" t="str">
        <f t="shared" si="5"/>
        <v>--</v>
      </c>
      <c r="M22" s="25" t="str">
        <f t="shared" si="5"/>
        <v>--</v>
      </c>
      <c r="N22" s="25" t="str">
        <f t="shared" si="5"/>
        <v>--</v>
      </c>
      <c r="O22" s="26" t="str">
        <f t="shared" si="5"/>
        <v>--</v>
      </c>
      <c r="Q22">
        <v>55</v>
      </c>
      <c r="R22">
        <v>72</v>
      </c>
      <c r="S22">
        <v>27</v>
      </c>
      <c r="T22">
        <v>10</v>
      </c>
      <c r="U22">
        <f t="shared" si="6"/>
        <v>3</v>
      </c>
      <c r="V22">
        <f t="shared" si="7"/>
        <v>25</v>
      </c>
      <c r="W22">
        <f t="shared" si="8"/>
        <v>47</v>
      </c>
      <c r="AA22" s="24">
        <v>0</v>
      </c>
      <c r="AB22" s="24">
        <v>0</v>
      </c>
      <c r="AC22" s="24">
        <v>0</v>
      </c>
      <c r="AD22" t="s">
        <v>178</v>
      </c>
    </row>
    <row r="23" spans="1:30" ht="12.75" customHeight="1" x14ac:dyDescent="0.6">
      <c r="A23" s="21" t="s">
        <v>17</v>
      </c>
      <c r="B23" s="22">
        <f>B19</f>
        <v>0</v>
      </c>
      <c r="C23" s="22">
        <f>C19</f>
        <v>0</v>
      </c>
      <c r="D23" s="22">
        <f>D19</f>
        <v>0</v>
      </c>
      <c r="E23" s="22">
        <f>E19</f>
        <v>0</v>
      </c>
      <c r="F23" s="16"/>
      <c r="G23" s="24">
        <f>SUM(G17:G22)</f>
        <v>0</v>
      </c>
      <c r="H23" s="24">
        <f>SUM(H17:H22)</f>
        <v>0</v>
      </c>
      <c r="I23" s="24">
        <f>SUM(I17:I22)</f>
        <v>0</v>
      </c>
      <c r="J23" s="24">
        <f>SUM(J17:J22)</f>
        <v>0</v>
      </c>
      <c r="K23" s="16"/>
      <c r="L23" s="25" t="str">
        <f t="shared" si="5"/>
        <v>--</v>
      </c>
      <c r="M23" s="25" t="str">
        <f t="shared" si="5"/>
        <v>--</v>
      </c>
      <c r="N23" s="25" t="str">
        <f t="shared" si="5"/>
        <v>--</v>
      </c>
      <c r="O23" s="26" t="str">
        <f t="shared" si="5"/>
        <v>--</v>
      </c>
      <c r="AA23" s="24">
        <v>0</v>
      </c>
      <c r="AB23" s="24">
        <v>0</v>
      </c>
      <c r="AC23" s="24">
        <v>0</v>
      </c>
      <c r="AD23" s="56" t="s">
        <v>179</v>
      </c>
    </row>
    <row r="24" spans="1:30" ht="5.15" customHeight="1" x14ac:dyDescent="0.6">
      <c r="A24" s="21"/>
      <c r="B24" s="22"/>
      <c r="C24" s="22"/>
      <c r="D24" s="22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20"/>
    </row>
    <row r="25" spans="1:30" ht="12.75" customHeight="1" x14ac:dyDescent="0.6">
      <c r="A25" s="31" t="s">
        <v>28</v>
      </c>
      <c r="B25" s="22"/>
      <c r="C25" s="22"/>
      <c r="D25" s="22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20"/>
    </row>
    <row r="26" spans="1:30" ht="12.75" customHeight="1" x14ac:dyDescent="0.6">
      <c r="A26" s="30" t="s">
        <v>29</v>
      </c>
      <c r="B26" s="65">
        <f>B14+B23</f>
        <v>8.3920588361787676</v>
      </c>
      <c r="C26" s="65">
        <f>C14+C23</f>
        <v>0</v>
      </c>
      <c r="D26" s="65">
        <f>D14+D23</f>
        <v>0</v>
      </c>
      <c r="E26" s="22">
        <f>SUM(B26:D26)</f>
        <v>8.3920588361787676</v>
      </c>
      <c r="F26" s="16"/>
      <c r="G26" s="62">
        <v>3.3242031574486135</v>
      </c>
      <c r="H26" s="62">
        <v>0</v>
      </c>
      <c r="I26" s="62">
        <v>0</v>
      </c>
      <c r="J26" s="24">
        <f>SUM(G26:I26)</f>
        <v>3.3242031574486135</v>
      </c>
      <c r="K26" s="16"/>
      <c r="L26" s="25">
        <f t="shared" ref="L26:O28" si="9">IF(B26&lt;&gt;0,G26/B26,"--")</f>
        <v>0.39611294705391425</v>
      </c>
      <c r="M26" s="25" t="str">
        <f t="shared" si="9"/>
        <v>--</v>
      </c>
      <c r="N26" s="25" t="str">
        <f t="shared" si="9"/>
        <v>--</v>
      </c>
      <c r="O26" s="26">
        <f t="shared" si="9"/>
        <v>0.39611294705391425</v>
      </c>
      <c r="Q26">
        <v>75</v>
      </c>
      <c r="U26">
        <f>$U$8</f>
        <v>3</v>
      </c>
      <c r="V26">
        <f>$V$8</f>
        <v>25</v>
      </c>
      <c r="W26">
        <f>$W$8</f>
        <v>47</v>
      </c>
    </row>
    <row r="27" spans="1:30" ht="12.75" customHeight="1" x14ac:dyDescent="0.6">
      <c r="A27" s="30" t="s">
        <v>30</v>
      </c>
      <c r="B27" s="22">
        <v>8.3920588361787676</v>
      </c>
      <c r="C27" s="22">
        <v>0</v>
      </c>
      <c r="D27" s="22">
        <v>0</v>
      </c>
      <c r="E27" s="22">
        <f>SUM(B27:D27)</f>
        <v>8.3920588361787676</v>
      </c>
      <c r="F27" s="16"/>
      <c r="G27" s="62">
        <v>29.905787385454012</v>
      </c>
      <c r="H27" s="62">
        <v>0</v>
      </c>
      <c r="I27" s="62">
        <v>0</v>
      </c>
      <c r="J27" s="24">
        <f>SUM(G27:I27)</f>
        <v>29.905787385454012</v>
      </c>
      <c r="K27" s="16"/>
      <c r="L27" s="25">
        <f t="shared" si="9"/>
        <v>3.5635817109060315</v>
      </c>
      <c r="M27" s="25" t="str">
        <f t="shared" si="9"/>
        <v>--</v>
      </c>
      <c r="N27" s="25" t="str">
        <f t="shared" si="9"/>
        <v>--</v>
      </c>
      <c r="O27" s="26">
        <f t="shared" si="9"/>
        <v>3.5635817109060315</v>
      </c>
      <c r="Q27">
        <v>76</v>
      </c>
      <c r="U27">
        <f>$U$8</f>
        <v>3</v>
      </c>
      <c r="V27">
        <f>$V$8</f>
        <v>25</v>
      </c>
      <c r="W27">
        <f>$W$8</f>
        <v>47</v>
      </c>
    </row>
    <row r="28" spans="1:30" ht="12.75" customHeight="1" x14ac:dyDescent="0.6">
      <c r="A28" s="21" t="s">
        <v>17</v>
      </c>
      <c r="B28" s="22">
        <f>B26</f>
        <v>8.3920588361787676</v>
      </c>
      <c r="C28" s="22">
        <f>C26</f>
        <v>0</v>
      </c>
      <c r="D28" s="22">
        <f>D26</f>
        <v>0</v>
      </c>
      <c r="E28" s="22">
        <f>E26</f>
        <v>8.3920588361787676</v>
      </c>
      <c r="F28" s="16"/>
      <c r="G28" s="24">
        <f>SUM(G26:G27)</f>
        <v>33.229990542902627</v>
      </c>
      <c r="H28" s="24">
        <f>SUM(H26:H27)</f>
        <v>0</v>
      </c>
      <c r="I28" s="24">
        <f>SUM(I26:I27)</f>
        <v>0</v>
      </c>
      <c r="J28" s="24">
        <f>SUM(J26:J27)</f>
        <v>33.229990542902627</v>
      </c>
      <c r="K28" s="16"/>
      <c r="L28" s="25">
        <f t="shared" si="9"/>
        <v>3.9596946579599459</v>
      </c>
      <c r="M28" s="25" t="str">
        <f t="shared" si="9"/>
        <v>--</v>
      </c>
      <c r="N28" s="25" t="str">
        <f t="shared" si="9"/>
        <v>--</v>
      </c>
      <c r="O28" s="26">
        <f t="shared" si="9"/>
        <v>3.9596946579599459</v>
      </c>
    </row>
    <row r="29" spans="1:30" ht="5.15" customHeight="1" x14ac:dyDescent="0.6">
      <c r="A29" s="21"/>
      <c r="B29" s="22"/>
      <c r="C29" s="22"/>
      <c r="D29" s="22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20"/>
    </row>
    <row r="30" spans="1:30" ht="12.75" customHeight="1" x14ac:dyDescent="0.6">
      <c r="A30" s="21" t="s">
        <v>31</v>
      </c>
      <c r="B30" s="22">
        <f>B28</f>
        <v>8.3920588361787676</v>
      </c>
      <c r="C30" s="22">
        <f>C28</f>
        <v>0</v>
      </c>
      <c r="D30" s="22">
        <f>D28</f>
        <v>0</v>
      </c>
      <c r="E30" s="22">
        <f>E28</f>
        <v>8.3920588361787676</v>
      </c>
      <c r="F30" s="16"/>
      <c r="G30" s="24">
        <f>SUM(G14,G23,G28)</f>
        <v>34.311215776752618</v>
      </c>
      <c r="H30" s="24">
        <f>SUM(H14,H23,H28)</f>
        <v>0</v>
      </c>
      <c r="I30" s="24">
        <f>SUM(I14,I23,I28)</f>
        <v>0</v>
      </c>
      <c r="J30" s="24">
        <f>SUM(J14,J23,J28)</f>
        <v>34.311215776752618</v>
      </c>
      <c r="K30" s="16"/>
      <c r="L30" s="25">
        <f>IF(B30&lt;&gt;0,G30/B30,"--")</f>
        <v>4.0885337491718365</v>
      </c>
      <c r="M30" s="25" t="str">
        <f>IF(C30&lt;&gt;0,H30/C30,"--")</f>
        <v>--</v>
      </c>
      <c r="N30" s="25" t="str">
        <f>IF(D30&lt;&gt;0,I30/D30,"--")</f>
        <v>--</v>
      </c>
      <c r="O30" s="26">
        <f>IF(E30&lt;&gt;0,J30/E30,"--")</f>
        <v>4.0885337491718365</v>
      </c>
    </row>
    <row r="31" spans="1:30" ht="5.15" customHeight="1" x14ac:dyDescent="0.6">
      <c r="A31" s="21"/>
      <c r="B31" s="22"/>
      <c r="C31" s="22"/>
      <c r="D31" s="22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20"/>
    </row>
    <row r="32" spans="1:30" ht="12.75" customHeight="1" x14ac:dyDescent="0.6">
      <c r="A32" s="95" t="s">
        <v>32</v>
      </c>
      <c r="B32" s="22"/>
      <c r="C32" s="22"/>
      <c r="D32" s="22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20"/>
    </row>
    <row r="33" spans="1:23" ht="12.75" customHeight="1" x14ac:dyDescent="0.6">
      <c r="A33" s="31" t="s">
        <v>106</v>
      </c>
      <c r="B33" s="22"/>
      <c r="C33" s="22"/>
      <c r="D33" s="22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20"/>
    </row>
    <row r="34" spans="1:23" ht="12.75" customHeight="1" x14ac:dyDescent="0.6">
      <c r="A34" s="21" t="s">
        <v>13</v>
      </c>
      <c r="B34" s="22">
        <v>73.749588682978498</v>
      </c>
      <c r="C34" s="22">
        <v>497.11324519891019</v>
      </c>
      <c r="D34" s="22">
        <v>0</v>
      </c>
      <c r="E34" s="22">
        <f>SUM(B34:D34)</f>
        <v>570.86283388188872</v>
      </c>
      <c r="F34" s="16"/>
      <c r="G34" s="62">
        <v>6.405191882826947</v>
      </c>
      <c r="H34" s="62">
        <v>43.727251076017708</v>
      </c>
      <c r="I34" s="62">
        <v>0</v>
      </c>
      <c r="J34" s="24">
        <f>SUM(G34:I34)</f>
        <v>50.132442958844656</v>
      </c>
      <c r="K34" s="16"/>
      <c r="L34" s="25">
        <f t="shared" ref="L34:O37" si="10">IF(B34&lt;&gt;0,G34/B34,"--")</f>
        <v>8.6850543809273789E-2</v>
      </c>
      <c r="M34" s="25">
        <f t="shared" si="10"/>
        <v>8.7962353645437669E-2</v>
      </c>
      <c r="N34" s="25" t="str">
        <f t="shared" si="10"/>
        <v>--</v>
      </c>
      <c r="O34" s="26">
        <f t="shared" si="10"/>
        <v>8.7818719284879984E-2</v>
      </c>
      <c r="Q34">
        <v>0</v>
      </c>
      <c r="U34">
        <f>$U$8</f>
        <v>3</v>
      </c>
      <c r="V34">
        <f>$V$8</f>
        <v>25</v>
      </c>
      <c r="W34">
        <f>$W$8</f>
        <v>47</v>
      </c>
    </row>
    <row r="35" spans="1:23" ht="12.75" customHeight="1" x14ac:dyDescent="0.6">
      <c r="A35" s="30" t="s">
        <v>111</v>
      </c>
      <c r="B35" s="22">
        <v>73.749588682978498</v>
      </c>
      <c r="C35" s="22">
        <v>497.11324519891019</v>
      </c>
      <c r="D35" s="22">
        <v>0</v>
      </c>
      <c r="E35" s="22">
        <f>SUM(B35:D35)</f>
        <v>570.86283388188872</v>
      </c>
      <c r="F35" s="16"/>
      <c r="G35" s="62">
        <v>9.4838394433360573</v>
      </c>
      <c r="H35" s="62">
        <v>232.78698788875755</v>
      </c>
      <c r="I35" s="62">
        <v>0</v>
      </c>
      <c r="J35" s="24">
        <f>SUM(G35:I35)</f>
        <v>242.2708273320936</v>
      </c>
      <c r="K35" s="16"/>
      <c r="L35" s="25">
        <f t="shared" si="10"/>
        <v>0.12859515032827484</v>
      </c>
      <c r="M35" s="25">
        <f t="shared" si="10"/>
        <v>0.46827758088725308</v>
      </c>
      <c r="N35" s="25" t="str">
        <f t="shared" si="10"/>
        <v>--</v>
      </c>
      <c r="O35" s="26">
        <f t="shared" si="10"/>
        <v>0.42439411528097365</v>
      </c>
      <c r="Q35">
        <v>3</v>
      </c>
      <c r="U35">
        <f>$U$8</f>
        <v>3</v>
      </c>
      <c r="V35">
        <f>$V$8</f>
        <v>25</v>
      </c>
      <c r="W35">
        <f>$W$8</f>
        <v>47</v>
      </c>
    </row>
    <row r="36" spans="1:23" ht="12.75" customHeight="1" x14ac:dyDescent="0.6">
      <c r="A36" s="21" t="s">
        <v>14</v>
      </c>
      <c r="B36" s="22">
        <v>0</v>
      </c>
      <c r="C36" s="22">
        <v>0.38212620554568177</v>
      </c>
      <c r="D36" s="22">
        <v>0</v>
      </c>
      <c r="E36" s="22">
        <f>SUM(B36:D36)</f>
        <v>0.38212620554568177</v>
      </c>
      <c r="F36" s="16"/>
      <c r="G36" s="62">
        <v>0</v>
      </c>
      <c r="H36" s="62">
        <v>0.15735818255749257</v>
      </c>
      <c r="I36" s="62">
        <v>0</v>
      </c>
      <c r="J36" s="24">
        <f>SUM(G36:I36)</f>
        <v>0.15735818255749257</v>
      </c>
      <c r="K36" s="16"/>
      <c r="L36" s="25" t="str">
        <f t="shared" si="10"/>
        <v>--</v>
      </c>
      <c r="M36" s="25">
        <f t="shared" si="10"/>
        <v>0.41179636537301278</v>
      </c>
      <c r="N36" s="25" t="str">
        <f t="shared" si="10"/>
        <v>--</v>
      </c>
      <c r="O36" s="26">
        <f t="shared" si="10"/>
        <v>0.41179636537301278</v>
      </c>
      <c r="Q36">
        <v>9</v>
      </c>
      <c r="U36">
        <f>$U$8</f>
        <v>3</v>
      </c>
      <c r="V36">
        <f>$V$8</f>
        <v>25</v>
      </c>
      <c r="W36">
        <f>$W$8</f>
        <v>47</v>
      </c>
    </row>
    <row r="37" spans="1:23" ht="12.75" customHeight="1" x14ac:dyDescent="0.6">
      <c r="A37" s="21" t="s">
        <v>17</v>
      </c>
      <c r="B37" s="22">
        <f>B34</f>
        <v>73.749588682978498</v>
      </c>
      <c r="C37" s="22">
        <f>C34</f>
        <v>497.11324519891019</v>
      </c>
      <c r="D37" s="22">
        <f>D34</f>
        <v>0</v>
      </c>
      <c r="E37" s="22">
        <f>E34</f>
        <v>570.86283388188872</v>
      </c>
      <c r="F37" s="16"/>
      <c r="G37" s="24">
        <f>SUM(G34:G36)</f>
        <v>15.889031326163003</v>
      </c>
      <c r="H37" s="24">
        <f>SUM(H34:H36)</f>
        <v>276.67159714733276</v>
      </c>
      <c r="I37" s="24">
        <f>SUM(I34:I36)</f>
        <v>0</v>
      </c>
      <c r="J37" s="24">
        <f>SUM(J34:J36)</f>
        <v>292.5606284734958</v>
      </c>
      <c r="K37" s="16"/>
      <c r="L37" s="25">
        <f t="shared" si="10"/>
        <v>0.21544569413754863</v>
      </c>
      <c r="M37" s="25">
        <f t="shared" si="10"/>
        <v>0.55655647846725143</v>
      </c>
      <c r="N37" s="25" t="str">
        <f t="shared" si="10"/>
        <v>--</v>
      </c>
      <c r="O37" s="26">
        <f t="shared" si="10"/>
        <v>0.51248848428977678</v>
      </c>
    </row>
    <row r="38" spans="1:23" ht="5.15" customHeight="1" x14ac:dyDescent="0.6">
      <c r="A38" s="21"/>
      <c r="B38" s="22"/>
      <c r="C38" s="22"/>
      <c r="D38" s="22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20"/>
    </row>
    <row r="39" spans="1:23" ht="12.75" customHeight="1" x14ac:dyDescent="0.6">
      <c r="A39" s="31" t="s">
        <v>112</v>
      </c>
      <c r="B39" s="22"/>
      <c r="C39" s="22"/>
      <c r="D39" s="22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20"/>
    </row>
    <row r="40" spans="1:23" ht="12.75" customHeight="1" x14ac:dyDescent="0.6">
      <c r="A40" s="21" t="s">
        <v>13</v>
      </c>
      <c r="B40" s="22">
        <v>0</v>
      </c>
      <c r="C40" s="22">
        <v>38.062887381646689</v>
      </c>
      <c r="D40" s="22">
        <v>0</v>
      </c>
      <c r="E40" s="22">
        <f>SUM(B40:D40)</f>
        <v>38.062887381646689</v>
      </c>
      <c r="F40" s="16"/>
      <c r="G40" s="62">
        <v>0</v>
      </c>
      <c r="H40" s="62">
        <v>2.7698238716598693</v>
      </c>
      <c r="I40" s="62">
        <v>0</v>
      </c>
      <c r="J40" s="24">
        <f>SUM(G40:I40)</f>
        <v>2.7698238716598693</v>
      </c>
      <c r="K40" s="16"/>
      <c r="L40" s="25" t="str">
        <f t="shared" ref="L40:O43" si="11">IF(B40&lt;&gt;0,G40/B40,"--")</f>
        <v>--</v>
      </c>
      <c r="M40" s="25">
        <f t="shared" si="11"/>
        <v>7.2769673090944592E-2</v>
      </c>
      <c r="N40" s="25" t="str">
        <f t="shared" si="11"/>
        <v>--</v>
      </c>
      <c r="O40" s="26">
        <f t="shared" si="11"/>
        <v>7.2769673090944592E-2</v>
      </c>
      <c r="Q40">
        <v>1</v>
      </c>
      <c r="R40">
        <v>2</v>
      </c>
      <c r="U40">
        <f>$U$8</f>
        <v>3</v>
      </c>
      <c r="V40">
        <f>$V$8</f>
        <v>25</v>
      </c>
      <c r="W40">
        <f>$W$8</f>
        <v>47</v>
      </c>
    </row>
    <row r="41" spans="1:23" ht="12.75" customHeight="1" x14ac:dyDescent="0.6">
      <c r="A41" s="30" t="s">
        <v>97</v>
      </c>
      <c r="B41" s="22">
        <v>0</v>
      </c>
      <c r="C41" s="22">
        <v>38.062887381646682</v>
      </c>
      <c r="D41" s="22">
        <v>0</v>
      </c>
      <c r="E41" s="22">
        <f>SUM(B41:D41)</f>
        <v>38.062887381646682</v>
      </c>
      <c r="F41" s="16"/>
      <c r="G41" s="62">
        <v>0</v>
      </c>
      <c r="H41" s="62">
        <v>10.785369018510076</v>
      </c>
      <c r="I41" s="62">
        <v>0</v>
      </c>
      <c r="J41" s="24">
        <f>SUM(G41:I41)</f>
        <v>10.785369018510076</v>
      </c>
      <c r="K41" s="16"/>
      <c r="L41" s="25" t="str">
        <f t="shared" si="11"/>
        <v>--</v>
      </c>
      <c r="M41" s="25">
        <f t="shared" si="11"/>
        <v>0.28335656489661393</v>
      </c>
      <c r="N41" s="25" t="str">
        <f t="shared" si="11"/>
        <v>--</v>
      </c>
      <c r="O41" s="26">
        <f t="shared" si="11"/>
        <v>0.28335656489661393</v>
      </c>
      <c r="Q41">
        <v>5</v>
      </c>
      <c r="R41">
        <v>7</v>
      </c>
      <c r="U41">
        <f>$U$8</f>
        <v>3</v>
      </c>
      <c r="V41">
        <f>$V$8</f>
        <v>25</v>
      </c>
      <c r="W41">
        <f>$W$8</f>
        <v>47</v>
      </c>
    </row>
    <row r="42" spans="1:23" ht="12.75" customHeight="1" x14ac:dyDescent="0.6">
      <c r="A42" s="21" t="s">
        <v>16</v>
      </c>
      <c r="B42" s="22">
        <v>0</v>
      </c>
      <c r="C42" s="22">
        <v>38.062887381646682</v>
      </c>
      <c r="D42" s="22">
        <v>0</v>
      </c>
      <c r="E42" s="22">
        <f>SUM(B42:D42)</f>
        <v>38.062887381646682</v>
      </c>
      <c r="F42" s="16"/>
      <c r="G42" s="62">
        <v>0</v>
      </c>
      <c r="H42" s="62">
        <v>14.268380556040192</v>
      </c>
      <c r="I42" s="62">
        <v>0</v>
      </c>
      <c r="J42" s="24">
        <f>SUM(G42:I42)</f>
        <v>14.268380556040192</v>
      </c>
      <c r="K42" s="16"/>
      <c r="L42" s="25" t="str">
        <f t="shared" si="11"/>
        <v>--</v>
      </c>
      <c r="M42" s="25">
        <f t="shared" si="11"/>
        <v>0.37486332586844628</v>
      </c>
      <c r="N42" s="25" t="str">
        <f t="shared" si="11"/>
        <v>--</v>
      </c>
      <c r="O42" s="26">
        <f t="shared" si="11"/>
        <v>0.37486332586844628</v>
      </c>
      <c r="Q42">
        <v>10</v>
      </c>
      <c r="U42">
        <f>$U$8</f>
        <v>3</v>
      </c>
      <c r="V42">
        <f>$V$8</f>
        <v>25</v>
      </c>
      <c r="W42">
        <f>$W$8</f>
        <v>47</v>
      </c>
    </row>
    <row r="43" spans="1:23" ht="12.75" customHeight="1" x14ac:dyDescent="0.6">
      <c r="A43" s="21" t="s">
        <v>17</v>
      </c>
      <c r="B43" s="22">
        <f>B40</f>
        <v>0</v>
      </c>
      <c r="C43" s="22">
        <f>C40</f>
        <v>38.062887381646689</v>
      </c>
      <c r="D43" s="22">
        <f>D40</f>
        <v>0</v>
      </c>
      <c r="E43" s="22">
        <f>E40</f>
        <v>38.062887381646689</v>
      </c>
      <c r="F43" s="16"/>
      <c r="G43" s="24">
        <f>SUM(G40:G42)</f>
        <v>0</v>
      </c>
      <c r="H43" s="24">
        <f>SUM(H40:H42)</f>
        <v>27.823573446210137</v>
      </c>
      <c r="I43" s="24">
        <f>SUM(I40:I42)</f>
        <v>0</v>
      </c>
      <c r="J43" s="24">
        <f>SUM(J40:J42)</f>
        <v>27.823573446210137</v>
      </c>
      <c r="K43" s="16"/>
      <c r="L43" s="25" t="str">
        <f t="shared" si="11"/>
        <v>--</v>
      </c>
      <c r="M43" s="25">
        <f t="shared" si="11"/>
        <v>0.73098956385600466</v>
      </c>
      <c r="N43" s="25" t="str">
        <f t="shared" si="11"/>
        <v>--</v>
      </c>
      <c r="O43" s="26">
        <f t="shared" si="11"/>
        <v>0.73098956385600466</v>
      </c>
    </row>
    <row r="44" spans="1:23" ht="5.15" customHeight="1" x14ac:dyDescent="0.6">
      <c r="A44" s="21"/>
      <c r="B44" s="22"/>
      <c r="C44" s="22"/>
      <c r="D44" s="22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20"/>
    </row>
    <row r="45" spans="1:23" ht="12.75" customHeight="1" x14ac:dyDescent="0.6">
      <c r="A45" s="31" t="s">
        <v>28</v>
      </c>
      <c r="B45" s="22"/>
      <c r="C45" s="22"/>
      <c r="D45" s="22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20"/>
    </row>
    <row r="46" spans="1:23" ht="12.75" customHeight="1" x14ac:dyDescent="0.6">
      <c r="A46" s="30" t="s">
        <v>29</v>
      </c>
      <c r="B46" s="76">
        <f>B37+B43</f>
        <v>73.749588682978498</v>
      </c>
      <c r="C46" s="76">
        <f>C37+C43</f>
        <v>535.1761325805569</v>
      </c>
      <c r="D46" s="76">
        <f>D37+D43</f>
        <v>0</v>
      </c>
      <c r="E46" s="22">
        <f>SUM(B46:D46)</f>
        <v>608.92572126353537</v>
      </c>
      <c r="F46" s="16"/>
      <c r="G46" s="62">
        <v>80.622633456629799</v>
      </c>
      <c r="H46" s="62">
        <v>600.86882473512298</v>
      </c>
      <c r="I46" s="62">
        <v>0</v>
      </c>
      <c r="J46" s="24">
        <f>SUM(G46:I46)</f>
        <v>681.49145819175283</v>
      </c>
      <c r="K46" s="16"/>
      <c r="L46" s="25">
        <f t="shared" ref="L46:O48" si="12">IF(B46&lt;&gt;0,G46/B46,"--")</f>
        <v>1.0931943472009846</v>
      </c>
      <c r="M46" s="25">
        <f t="shared" si="12"/>
        <v>1.1227496671755588</v>
      </c>
      <c r="N46" s="25" t="str">
        <f t="shared" si="12"/>
        <v>--</v>
      </c>
      <c r="O46" s="26">
        <f t="shared" si="12"/>
        <v>1.1191700964407314</v>
      </c>
      <c r="Q46">
        <v>11</v>
      </c>
      <c r="U46">
        <f>$U$8</f>
        <v>3</v>
      </c>
      <c r="V46">
        <f>$V$8</f>
        <v>25</v>
      </c>
      <c r="W46">
        <f>$W$8</f>
        <v>47</v>
      </c>
    </row>
    <row r="47" spans="1:23" ht="12.75" customHeight="1" x14ac:dyDescent="0.6">
      <c r="A47" s="30" t="s">
        <v>30</v>
      </c>
      <c r="B47" s="22">
        <v>0</v>
      </c>
      <c r="C47" s="22">
        <v>38.445013587192364</v>
      </c>
      <c r="D47" s="22">
        <v>0</v>
      </c>
      <c r="E47" s="22">
        <f>SUM(B47:D47)</f>
        <v>38.445013587192364</v>
      </c>
      <c r="F47" s="16"/>
      <c r="G47" s="62">
        <v>0</v>
      </c>
      <c r="H47" s="62">
        <v>137.00194729485264</v>
      </c>
      <c r="I47" s="62">
        <v>0</v>
      </c>
      <c r="J47" s="24">
        <f>SUM(G47:I47)</f>
        <v>137.00194729485264</v>
      </c>
      <c r="K47" s="16"/>
      <c r="L47" s="25" t="str">
        <f t="shared" si="12"/>
        <v>--</v>
      </c>
      <c r="M47" s="25">
        <f t="shared" si="12"/>
        <v>3.5635817109060328</v>
      </c>
      <c r="N47" s="25" t="str">
        <f t="shared" si="12"/>
        <v>--</v>
      </c>
      <c r="O47" s="26">
        <f t="shared" si="12"/>
        <v>3.5635817109060328</v>
      </c>
      <c r="Q47">
        <v>12</v>
      </c>
      <c r="U47">
        <f>$U$8</f>
        <v>3</v>
      </c>
      <c r="V47">
        <f>$V$8</f>
        <v>25</v>
      </c>
      <c r="W47">
        <f>$W$8</f>
        <v>47</v>
      </c>
    </row>
    <row r="48" spans="1:23" ht="12.75" customHeight="1" x14ac:dyDescent="0.6">
      <c r="A48" s="21" t="s">
        <v>17</v>
      </c>
      <c r="B48" s="22">
        <f>B46</f>
        <v>73.749588682978498</v>
      </c>
      <c r="C48" s="22">
        <f>C46</f>
        <v>535.1761325805569</v>
      </c>
      <c r="D48" s="22">
        <f>D46</f>
        <v>0</v>
      </c>
      <c r="E48" s="22">
        <f>E46</f>
        <v>608.92572126353537</v>
      </c>
      <c r="F48" s="16"/>
      <c r="G48" s="24">
        <f>SUM(G46:G47)</f>
        <v>80.622633456629799</v>
      </c>
      <c r="H48" s="24">
        <f>SUM(H46:H47)</f>
        <v>737.87077202997557</v>
      </c>
      <c r="I48" s="24">
        <f>SUM(I46:I47)</f>
        <v>0</v>
      </c>
      <c r="J48" s="24">
        <f>SUM(J46:J47)</f>
        <v>818.49340548660552</v>
      </c>
      <c r="K48" s="16"/>
      <c r="L48" s="25">
        <f t="shared" si="12"/>
        <v>1.0931943472009846</v>
      </c>
      <c r="M48" s="25">
        <f t="shared" si="12"/>
        <v>1.3787437950045507</v>
      </c>
      <c r="N48" s="25" t="str">
        <f t="shared" si="12"/>
        <v>--</v>
      </c>
      <c r="O48" s="26">
        <f t="shared" si="12"/>
        <v>1.3441596846791299</v>
      </c>
    </row>
    <row r="49" spans="1:23" ht="5.15" customHeight="1" x14ac:dyDescent="0.6">
      <c r="A49" s="21"/>
      <c r="B49" s="22"/>
      <c r="C49" s="22"/>
      <c r="D49" s="22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20"/>
    </row>
    <row r="50" spans="1:23" ht="12.75" customHeight="1" x14ac:dyDescent="0.6">
      <c r="A50" s="96" t="s">
        <v>33</v>
      </c>
      <c r="B50" s="32">
        <f>B48</f>
        <v>73.749588682978498</v>
      </c>
      <c r="C50" s="32">
        <f>C48</f>
        <v>535.1761325805569</v>
      </c>
      <c r="D50" s="32">
        <f>D48</f>
        <v>0</v>
      </c>
      <c r="E50" s="32">
        <f>E48</f>
        <v>608.92572126353537</v>
      </c>
      <c r="F50" s="33"/>
      <c r="G50" s="34">
        <f>SUM(G37,G43,G48)</f>
        <v>96.511664782792806</v>
      </c>
      <c r="H50" s="34">
        <f>SUM(H37,H43,H48)</f>
        <v>1042.3659426235185</v>
      </c>
      <c r="I50" s="34">
        <f>SUM(I37,I43,I48)</f>
        <v>0</v>
      </c>
      <c r="J50" s="34">
        <f>SUM(J37,J43,J48)</f>
        <v>1138.8776074063114</v>
      </c>
      <c r="K50" s="33"/>
      <c r="L50" s="35">
        <f t="shared" ref="L50:O51" si="13">IF(B50&lt;&gt;0,G50/B50,"--")</f>
        <v>1.3086400413385333</v>
      </c>
      <c r="M50" s="35">
        <f t="shared" si="13"/>
        <v>1.9477063328615787</v>
      </c>
      <c r="N50" s="35" t="str">
        <f t="shared" si="13"/>
        <v>--</v>
      </c>
      <c r="O50" s="36">
        <f t="shared" si="13"/>
        <v>1.8703062912880626</v>
      </c>
    </row>
    <row r="51" spans="1:23" ht="12.75" customHeight="1" thickBot="1" x14ac:dyDescent="0.75">
      <c r="A51" s="37" t="s">
        <v>17</v>
      </c>
      <c r="B51" s="101">
        <f>SUM(B30,B50)</f>
        <v>82.14164751915726</v>
      </c>
      <c r="C51" s="101">
        <f>SUM(C30,C50)</f>
        <v>535.1761325805569</v>
      </c>
      <c r="D51" s="101">
        <f>SUM(D30,D50)</f>
        <v>0</v>
      </c>
      <c r="E51" s="101">
        <f>SUM(E30,E50)</f>
        <v>617.31778009971413</v>
      </c>
      <c r="F51" s="102"/>
      <c r="G51" s="46">
        <f>SUM(G30,G50)</f>
        <v>130.82288055954541</v>
      </c>
      <c r="H51" s="46">
        <f>SUM(H30,H50)</f>
        <v>1042.3659426235185</v>
      </c>
      <c r="I51" s="46">
        <f>SUM(I30,I50)</f>
        <v>0</v>
      </c>
      <c r="J51" s="46">
        <f>SUM(J30,J50)</f>
        <v>1173.188823183064</v>
      </c>
      <c r="K51" s="102"/>
      <c r="L51" s="47">
        <f t="shared" si="13"/>
        <v>1.5926498251576291</v>
      </c>
      <c r="M51" s="47">
        <f t="shared" si="13"/>
        <v>1.9477063328615787</v>
      </c>
      <c r="N51" s="47" t="str">
        <f t="shared" si="13"/>
        <v>--</v>
      </c>
      <c r="O51" s="48">
        <f t="shared" si="13"/>
        <v>1.9004617411044942</v>
      </c>
    </row>
    <row r="52" spans="1:23" ht="5.15" customHeight="1" thickBot="1" x14ac:dyDescent="0.75">
      <c r="A52" s="16"/>
      <c r="B52" s="50"/>
      <c r="C52" s="50"/>
      <c r="D52" s="50"/>
    </row>
    <row r="53" spans="1:23" ht="15.5" x14ac:dyDescent="0.7">
      <c r="A53" s="4" t="s">
        <v>18</v>
      </c>
      <c r="B53" s="121" t="s">
        <v>1</v>
      </c>
      <c r="C53" s="128"/>
      <c r="D53" s="128"/>
      <c r="E53" s="128"/>
      <c r="F53" s="6"/>
      <c r="G53" s="121" t="s">
        <v>2</v>
      </c>
      <c r="H53" s="122"/>
      <c r="I53" s="122"/>
      <c r="J53" s="122"/>
      <c r="K53" s="6"/>
      <c r="L53" s="121" t="s">
        <v>3</v>
      </c>
      <c r="M53" s="122"/>
      <c r="N53" s="122"/>
      <c r="O53" s="123"/>
    </row>
    <row r="54" spans="1:23" ht="12.75" customHeight="1" x14ac:dyDescent="0.6">
      <c r="A54" s="94" t="s">
        <v>23</v>
      </c>
      <c r="B54" s="15" t="s">
        <v>4</v>
      </c>
      <c r="C54" s="15" t="s">
        <v>5</v>
      </c>
      <c r="D54" s="15" t="s">
        <v>6</v>
      </c>
      <c r="E54" s="15" t="s">
        <v>173</v>
      </c>
      <c r="F54" s="16"/>
      <c r="G54" s="15" t="s">
        <v>4</v>
      </c>
      <c r="H54" s="15" t="s">
        <v>5</v>
      </c>
      <c r="I54" s="15" t="s">
        <v>6</v>
      </c>
      <c r="J54" s="15" t="s">
        <v>173</v>
      </c>
      <c r="K54" s="16"/>
      <c r="L54" s="15" t="s">
        <v>4</v>
      </c>
      <c r="M54" s="15" t="s">
        <v>5</v>
      </c>
      <c r="N54" s="15" t="s">
        <v>6</v>
      </c>
      <c r="O54" s="17" t="s">
        <v>173</v>
      </c>
    </row>
    <row r="55" spans="1:23" ht="12.75" customHeight="1" x14ac:dyDescent="0.6">
      <c r="A55" s="21" t="s">
        <v>19</v>
      </c>
      <c r="B55" s="22">
        <v>0</v>
      </c>
      <c r="C55" s="22">
        <v>0</v>
      </c>
      <c r="D55" s="22">
        <v>0</v>
      </c>
      <c r="E55" s="22">
        <f>SUM(B55:D55)</f>
        <v>0</v>
      </c>
      <c r="F55" s="16"/>
      <c r="G55" s="62">
        <v>0</v>
      </c>
      <c r="H55" s="62">
        <v>0</v>
      </c>
      <c r="I55" s="62">
        <v>0</v>
      </c>
      <c r="J55" s="24">
        <f>SUM(G55:I55)</f>
        <v>0</v>
      </c>
      <c r="K55" s="16"/>
      <c r="L55" s="25" t="str">
        <f t="shared" ref="L55:O57" si="14">IF(B55&lt;&gt;0,G55/B55,"--")</f>
        <v>--</v>
      </c>
      <c r="M55" s="25" t="str">
        <f t="shared" si="14"/>
        <v>--</v>
      </c>
      <c r="N55" s="25" t="str">
        <f t="shared" si="14"/>
        <v>--</v>
      </c>
      <c r="O55" s="26" t="str">
        <f t="shared" si="14"/>
        <v>--</v>
      </c>
      <c r="Q55">
        <v>158</v>
      </c>
      <c r="U55">
        <f>$U$8</f>
        <v>3</v>
      </c>
      <c r="V55">
        <f>$V$8</f>
        <v>25</v>
      </c>
      <c r="W55">
        <f>$W$8</f>
        <v>47</v>
      </c>
    </row>
    <row r="56" spans="1:23" ht="12.75" customHeight="1" x14ac:dyDescent="0.6">
      <c r="A56" s="21" t="s">
        <v>220</v>
      </c>
      <c r="B56" s="22">
        <v>0</v>
      </c>
      <c r="C56" s="22">
        <v>0</v>
      </c>
      <c r="D56" s="22">
        <v>0</v>
      </c>
      <c r="E56" s="22">
        <f>SUM(B56:D56)</f>
        <v>0</v>
      </c>
      <c r="F56" s="16"/>
      <c r="G56" s="62">
        <v>0</v>
      </c>
      <c r="H56" s="62">
        <v>0</v>
      </c>
      <c r="I56" s="62">
        <v>0</v>
      </c>
      <c r="J56" s="24">
        <f>SUM(G56:I56)</f>
        <v>0</v>
      </c>
      <c r="K56" s="16"/>
      <c r="L56" s="25" t="str">
        <f t="shared" si="14"/>
        <v>--</v>
      </c>
      <c r="M56" s="25" t="str">
        <f t="shared" si="14"/>
        <v>--</v>
      </c>
      <c r="N56" s="25" t="str">
        <f t="shared" si="14"/>
        <v>--</v>
      </c>
      <c r="O56" s="26" t="str">
        <f t="shared" si="14"/>
        <v>--</v>
      </c>
      <c r="Q56">
        <v>160</v>
      </c>
      <c r="U56">
        <f>$U$8</f>
        <v>3</v>
      </c>
      <c r="V56">
        <f>$V$8</f>
        <v>25</v>
      </c>
      <c r="W56">
        <f>$W$8</f>
        <v>47</v>
      </c>
    </row>
    <row r="57" spans="1:23" ht="12.75" customHeight="1" x14ac:dyDescent="0.6">
      <c r="A57" s="21" t="s">
        <v>31</v>
      </c>
      <c r="B57" s="22">
        <f>SUM(B55:B56)</f>
        <v>0</v>
      </c>
      <c r="C57" s="22">
        <f>SUM(C55:C56)</f>
        <v>0</v>
      </c>
      <c r="D57" s="22">
        <f>SUM(D55:D56)</f>
        <v>0</v>
      </c>
      <c r="E57" s="22">
        <f>SUM(E55:E56)</f>
        <v>0</v>
      </c>
      <c r="F57" s="16"/>
      <c r="G57" s="24">
        <f>SUM(G55:G56)</f>
        <v>0</v>
      </c>
      <c r="H57" s="24">
        <f>SUM(H55:H56)</f>
        <v>0</v>
      </c>
      <c r="I57" s="24">
        <f>SUM(I55:I56)</f>
        <v>0</v>
      </c>
      <c r="J57" s="24">
        <f>SUM(J55:J56)</f>
        <v>0</v>
      </c>
      <c r="K57" s="16"/>
      <c r="L57" s="25" t="str">
        <f t="shared" si="14"/>
        <v>--</v>
      </c>
      <c r="M57" s="25" t="str">
        <f t="shared" si="14"/>
        <v>--</v>
      </c>
      <c r="N57" s="25" t="str">
        <f t="shared" si="14"/>
        <v>--</v>
      </c>
      <c r="O57" s="26" t="str">
        <f t="shared" si="14"/>
        <v>--</v>
      </c>
    </row>
    <row r="58" spans="1:23" ht="12.75" customHeight="1" x14ac:dyDescent="0.6">
      <c r="A58" s="95" t="s">
        <v>32</v>
      </c>
      <c r="B58" s="22"/>
      <c r="C58" s="22"/>
      <c r="D58" s="22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0"/>
    </row>
    <row r="59" spans="1:23" x14ac:dyDescent="0.6">
      <c r="A59" s="21" t="s">
        <v>19</v>
      </c>
      <c r="B59" s="22">
        <v>0</v>
      </c>
      <c r="C59" s="22">
        <v>0</v>
      </c>
      <c r="D59" s="22">
        <v>0</v>
      </c>
      <c r="E59" s="22">
        <f>SUM(B59:D59)</f>
        <v>0</v>
      </c>
      <c r="F59" s="16"/>
      <c r="G59" s="62">
        <v>0</v>
      </c>
      <c r="H59" s="62">
        <v>0</v>
      </c>
      <c r="I59" s="62">
        <v>0</v>
      </c>
      <c r="J59" s="24">
        <f>SUM(G59:I59)</f>
        <v>0</v>
      </c>
      <c r="K59" s="16"/>
      <c r="L59" s="25" t="str">
        <f t="shared" ref="L59:O62" si="15">IF(B59&lt;&gt;0,G59/B59,"--")</f>
        <v>--</v>
      </c>
      <c r="M59" s="25" t="str">
        <f t="shared" si="15"/>
        <v>--</v>
      </c>
      <c r="N59" s="25" t="str">
        <f t="shared" si="15"/>
        <v>--</v>
      </c>
      <c r="O59" s="26" t="str">
        <f t="shared" si="15"/>
        <v>--</v>
      </c>
      <c r="Q59">
        <v>135</v>
      </c>
      <c r="U59">
        <f>$U$8</f>
        <v>3</v>
      </c>
      <c r="V59">
        <f>$V$8</f>
        <v>25</v>
      </c>
      <c r="W59">
        <f>$W$8</f>
        <v>47</v>
      </c>
    </row>
    <row r="60" spans="1:23" x14ac:dyDescent="0.6">
      <c r="A60" s="21" t="s">
        <v>220</v>
      </c>
      <c r="B60" s="22">
        <v>0</v>
      </c>
      <c r="C60" s="22">
        <v>0</v>
      </c>
      <c r="D60" s="22">
        <v>0</v>
      </c>
      <c r="E60" s="22">
        <f>SUM(B60:D60)</f>
        <v>0</v>
      </c>
      <c r="F60" s="16"/>
      <c r="G60" s="62">
        <v>0</v>
      </c>
      <c r="H60" s="62">
        <v>0</v>
      </c>
      <c r="I60" s="62">
        <v>0</v>
      </c>
      <c r="J60" s="24">
        <f>SUM(G60:I60)</f>
        <v>0</v>
      </c>
      <c r="K60" s="16"/>
      <c r="L60" s="25" t="str">
        <f t="shared" si="15"/>
        <v>--</v>
      </c>
      <c r="M60" s="25" t="str">
        <f t="shared" si="15"/>
        <v>--</v>
      </c>
      <c r="N60" s="25" t="str">
        <f t="shared" si="15"/>
        <v>--</v>
      </c>
      <c r="O60" s="26" t="str">
        <f t="shared" si="15"/>
        <v>--</v>
      </c>
      <c r="Q60">
        <v>137</v>
      </c>
      <c r="U60">
        <f>$U$8</f>
        <v>3</v>
      </c>
      <c r="V60">
        <f>$V$8</f>
        <v>25</v>
      </c>
      <c r="W60">
        <f>$W$8</f>
        <v>47</v>
      </c>
    </row>
    <row r="61" spans="1:23" x14ac:dyDescent="0.6">
      <c r="A61" s="96" t="s">
        <v>33</v>
      </c>
      <c r="B61" s="32">
        <f>SUM(B59:B60)</f>
        <v>0</v>
      </c>
      <c r="C61" s="32">
        <f>SUM(C59:C60)</f>
        <v>0</v>
      </c>
      <c r="D61" s="32">
        <f>SUM(D59:D60)</f>
        <v>0</v>
      </c>
      <c r="E61" s="32">
        <f>SUM(E59:E60)</f>
        <v>0</v>
      </c>
      <c r="F61" s="33"/>
      <c r="G61" s="84">
        <f>SUM(G59:G60)</f>
        <v>0</v>
      </c>
      <c r="H61" s="84">
        <f>SUM(H59:H60)</f>
        <v>0</v>
      </c>
      <c r="I61" s="84">
        <f>SUM(I59:I60)</f>
        <v>0</v>
      </c>
      <c r="J61" s="34">
        <f>SUM(J59:J60)</f>
        <v>0</v>
      </c>
      <c r="K61" s="33"/>
      <c r="L61" s="35" t="str">
        <f t="shared" si="15"/>
        <v>--</v>
      </c>
      <c r="M61" s="35" t="str">
        <f t="shared" si="15"/>
        <v>--</v>
      </c>
      <c r="N61" s="35" t="str">
        <f t="shared" si="15"/>
        <v>--</v>
      </c>
      <c r="O61" s="36" t="str">
        <f t="shared" si="15"/>
        <v>--</v>
      </c>
    </row>
    <row r="62" spans="1:23" ht="13.75" thickBot="1" x14ac:dyDescent="0.75">
      <c r="A62" s="43" t="s">
        <v>17</v>
      </c>
      <c r="B62" s="101">
        <f>SUM(B57,B61)</f>
        <v>0</v>
      </c>
      <c r="C62" s="101">
        <f>SUM(C57,C61)</f>
        <v>0</v>
      </c>
      <c r="D62" s="101">
        <f>SUM(D57,D61)</f>
        <v>0</v>
      </c>
      <c r="E62" s="101">
        <f>SUM(E57,E61)</f>
        <v>0</v>
      </c>
      <c r="F62" s="102"/>
      <c r="G62" s="46">
        <f>SUM(G57,G61)</f>
        <v>0</v>
      </c>
      <c r="H62" s="46">
        <f>SUM(H57,H61)</f>
        <v>0</v>
      </c>
      <c r="I62" s="46">
        <f>SUM(I57,I61)</f>
        <v>0</v>
      </c>
      <c r="J62" s="46">
        <f>SUM(J57,J61)</f>
        <v>0</v>
      </c>
      <c r="K62" s="102"/>
      <c r="L62" s="47" t="str">
        <f t="shared" si="15"/>
        <v>--</v>
      </c>
      <c r="M62" s="47" t="str">
        <f t="shared" si="15"/>
        <v>--</v>
      </c>
      <c r="N62" s="47" t="str">
        <f t="shared" si="15"/>
        <v>--</v>
      </c>
      <c r="O62" s="48" t="str">
        <f t="shared" si="15"/>
        <v>--</v>
      </c>
    </row>
    <row r="63" spans="1:23" ht="5.15" customHeight="1" x14ac:dyDescent="0.6">
      <c r="A63" s="49"/>
    </row>
    <row r="64" spans="1:23" x14ac:dyDescent="0.6">
      <c r="A64" s="49" t="s">
        <v>21</v>
      </c>
      <c r="B64" s="50">
        <f>B51</f>
        <v>82.14164751915726</v>
      </c>
      <c r="C64" s="50">
        <f>C51</f>
        <v>535.1761325805569</v>
      </c>
      <c r="D64" s="50">
        <f>D51</f>
        <v>0</v>
      </c>
      <c r="E64" s="50">
        <f>E51</f>
        <v>617.31778009971413</v>
      </c>
      <c r="G64" s="82">
        <f>SUM(G51,G62)</f>
        <v>130.82288055954541</v>
      </c>
      <c r="H64" s="82">
        <f>SUM(H51,H62)</f>
        <v>1042.3659426235185</v>
      </c>
      <c r="I64" s="82">
        <f>SUM(I51,I62)</f>
        <v>0</v>
      </c>
      <c r="J64" s="82">
        <f>SUM(J51,J62)</f>
        <v>1173.188823183064</v>
      </c>
      <c r="L64" s="25">
        <f>IF(B64&lt;&gt;0,G64/B64,"--")</f>
        <v>1.5926498251576291</v>
      </c>
      <c r="M64" s="25">
        <f>IF(C64&lt;&gt;0,H64/C64,"--")</f>
        <v>1.9477063328615787</v>
      </c>
      <c r="N64" s="25" t="str">
        <f>IF(D64&lt;&gt;0,I64/D64,"--")</f>
        <v>--</v>
      </c>
      <c r="O64" s="25">
        <f>IF(E64&lt;&gt;0,J64/E64,"--")</f>
        <v>1.9004617411044942</v>
      </c>
    </row>
    <row r="65" spans="1:23" hidden="1" x14ac:dyDescent="0.6">
      <c r="A65" s="16"/>
    </row>
    <row r="66" spans="1:23" hidden="1" x14ac:dyDescent="0.6">
      <c r="A66" s="107" t="s">
        <v>115</v>
      </c>
      <c r="B66" s="85">
        <f>B10-SUM(B11:B13)</f>
        <v>0</v>
      </c>
      <c r="C66" s="85">
        <f>C10-SUM(C11:C13)</f>
        <v>0</v>
      </c>
      <c r="D66" s="85">
        <f>D10-SUM(D11:D13)</f>
        <v>0</v>
      </c>
      <c r="G66" s="85">
        <v>0</v>
      </c>
      <c r="H66" s="85">
        <v>0</v>
      </c>
      <c r="I66" s="85">
        <v>0</v>
      </c>
      <c r="J66" s="86"/>
      <c r="L66" s="85">
        <v>-8.8817841970012523E-16</v>
      </c>
      <c r="M66" s="85">
        <v>0</v>
      </c>
      <c r="N66" s="85">
        <v>0</v>
      </c>
      <c r="O66" s="86"/>
      <c r="Q66">
        <v>157</v>
      </c>
      <c r="U66">
        <f>$U$8</f>
        <v>3</v>
      </c>
      <c r="V66">
        <f>$V$8</f>
        <v>25</v>
      </c>
      <c r="W66">
        <f>$W$8</f>
        <v>47</v>
      </c>
    </row>
    <row r="67" spans="1:23" hidden="1" x14ac:dyDescent="0.6">
      <c r="A67" s="16"/>
      <c r="B67" s="85">
        <f>B19-SUM(B20:B22)</f>
        <v>0</v>
      </c>
      <c r="C67" s="85">
        <f>C19-SUM(C20:C22)</f>
        <v>0</v>
      </c>
      <c r="D67" s="85">
        <f>D19-SUM(D20:D22)</f>
        <v>0</v>
      </c>
      <c r="G67" s="85">
        <v>0</v>
      </c>
      <c r="H67" s="85">
        <v>0</v>
      </c>
      <c r="I67" s="85">
        <v>0</v>
      </c>
      <c r="J67" s="86"/>
      <c r="L67" s="85">
        <v>0</v>
      </c>
      <c r="M67" s="85">
        <v>0</v>
      </c>
      <c r="N67" s="85">
        <v>0</v>
      </c>
      <c r="Q67">
        <v>134</v>
      </c>
      <c r="U67">
        <f>$U$8</f>
        <v>3</v>
      </c>
      <c r="V67">
        <f>$V$8</f>
        <v>25</v>
      </c>
      <c r="W67">
        <f>$W$8</f>
        <v>47</v>
      </c>
    </row>
    <row r="68" spans="1:23" hidden="1" x14ac:dyDescent="0.6">
      <c r="A68" s="16"/>
      <c r="B68" s="16"/>
      <c r="C68" s="16"/>
      <c r="D68" s="16"/>
      <c r="E68" s="16"/>
      <c r="G68" s="85">
        <v>0</v>
      </c>
      <c r="H68" s="85">
        <v>0</v>
      </c>
      <c r="I68" s="85">
        <v>0</v>
      </c>
      <c r="J68" s="86"/>
      <c r="K68" s="108"/>
      <c r="L68" s="85">
        <v>-4.4408920985006262E-16</v>
      </c>
      <c r="M68" s="85">
        <v>0</v>
      </c>
      <c r="N68" s="85">
        <v>0</v>
      </c>
      <c r="Q68">
        <v>84</v>
      </c>
      <c r="R68">
        <v>19</v>
      </c>
      <c r="U68">
        <f>$U$8</f>
        <v>3</v>
      </c>
      <c r="V68">
        <f>$V$8</f>
        <v>25</v>
      </c>
      <c r="W68">
        <f>$W$8</f>
        <v>47</v>
      </c>
    </row>
    <row r="69" spans="1:23" x14ac:dyDescent="0.6">
      <c r="A69" s="33"/>
      <c r="B69" s="33"/>
      <c r="C69" s="33"/>
      <c r="D69" s="33"/>
      <c r="E69" s="33"/>
      <c r="G69" s="86"/>
      <c r="H69" s="86"/>
      <c r="I69" s="86"/>
      <c r="J69" s="86"/>
      <c r="K69" s="108"/>
      <c r="L69" s="86"/>
      <c r="M69" s="86"/>
      <c r="N69" s="86"/>
    </row>
    <row r="70" spans="1:23" x14ac:dyDescent="0.6">
      <c r="A70" s="54" t="s">
        <v>22</v>
      </c>
    </row>
    <row r="71" spans="1:23" x14ac:dyDescent="0.6">
      <c r="A71" s="109" t="s">
        <v>264</v>
      </c>
    </row>
    <row r="72" spans="1:23" x14ac:dyDescent="0.6">
      <c r="A72" s="56" t="s">
        <v>108</v>
      </c>
    </row>
    <row r="73" spans="1:23" x14ac:dyDescent="0.6">
      <c r="A73" s="55" t="s">
        <v>98</v>
      </c>
    </row>
    <row r="74" spans="1:23" x14ac:dyDescent="0.6">
      <c r="A74" s="56" t="s">
        <v>109</v>
      </c>
    </row>
    <row r="75" spans="1:23" x14ac:dyDescent="0.6">
      <c r="A75" s="55" t="s">
        <v>113</v>
      </c>
    </row>
    <row r="76" spans="1:23" x14ac:dyDescent="0.6">
      <c r="A76" s="56" t="s">
        <v>110</v>
      </c>
      <c r="B76" s="41"/>
      <c r="C76" s="41"/>
      <c r="D76" s="41"/>
      <c r="E76" s="41"/>
    </row>
    <row r="77" spans="1:23" x14ac:dyDescent="0.6">
      <c r="A77" s="55" t="s">
        <v>114</v>
      </c>
      <c r="B77" s="41"/>
      <c r="C77" s="41"/>
      <c r="D77" s="41"/>
      <c r="E77" s="41"/>
    </row>
    <row r="78" spans="1:23" x14ac:dyDescent="0.6">
      <c r="A78" s="56"/>
    </row>
    <row r="79" spans="1:23" x14ac:dyDescent="0.6">
      <c r="A79" s="55"/>
    </row>
    <row r="80" spans="1:23" x14ac:dyDescent="0.6">
      <c r="A80" s="55"/>
    </row>
    <row r="81" spans="1:1" x14ac:dyDescent="0.6">
      <c r="A81" s="55"/>
    </row>
    <row r="82" spans="1:1" x14ac:dyDescent="0.6">
      <c r="A82" s="16"/>
    </row>
    <row r="83" spans="1:1" x14ac:dyDescent="0.6">
      <c r="A83" s="16"/>
    </row>
    <row r="84" spans="1:1" x14ac:dyDescent="0.6">
      <c r="A84" s="16"/>
    </row>
    <row r="85" spans="1:1" x14ac:dyDescent="0.6">
      <c r="A85" s="16"/>
    </row>
    <row r="86" spans="1:1" x14ac:dyDescent="0.6">
      <c r="A86" s="16"/>
    </row>
    <row r="87" spans="1:1" x14ac:dyDescent="0.6">
      <c r="A87" s="16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52" max="1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Y85"/>
  <sheetViews>
    <sheetView zoomScale="70" zoomScaleNormal="70" workbookViewId="0"/>
  </sheetViews>
  <sheetFormatPr defaultRowHeight="13" x14ac:dyDescent="0.6"/>
  <cols>
    <col min="1" max="1" width="36.86328125" customWidth="1"/>
    <col min="2" max="5" width="10.6796875" customWidth="1"/>
    <col min="6" max="6" width="2.6796875" customWidth="1"/>
    <col min="7" max="10" width="10.6796875" customWidth="1"/>
    <col min="11" max="11" width="2.6796875" customWidth="1"/>
    <col min="12" max="15" width="8.6796875" customWidth="1"/>
    <col min="17" max="25" width="0" hidden="1" customWidth="1"/>
  </cols>
  <sheetData>
    <row r="1" spans="1:25" s="3" customFormat="1" ht="15.5" x14ac:dyDescent="0.7">
      <c r="A1" s="1" t="str">
        <f>VLOOKUP(Y6,TabName,5,FALSE)</f>
        <v>Table 4.14 - Cost of Wasted UAA Mail -- Periodicals, Presorted (1), PARS Environment, FY 21</v>
      </c>
    </row>
    <row r="2" spans="1:25" ht="8.15" customHeight="1" thickBot="1" x14ac:dyDescent="0.75"/>
    <row r="3" spans="1:25" ht="15.5" x14ac:dyDescent="0.7">
      <c r="A3" s="4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39"/>
    </row>
    <row r="4" spans="1:25" ht="12.75" customHeight="1" x14ac:dyDescent="0.6">
      <c r="A4" s="14"/>
      <c r="B4" s="9" t="s">
        <v>1</v>
      </c>
      <c r="C4" s="10"/>
      <c r="D4" s="10"/>
      <c r="E4" s="10"/>
      <c r="F4" s="11"/>
      <c r="G4" s="9" t="s">
        <v>2</v>
      </c>
      <c r="H4" s="12"/>
      <c r="I4" s="12"/>
      <c r="J4" s="12"/>
      <c r="K4" s="11"/>
      <c r="L4" s="9" t="s">
        <v>3</v>
      </c>
      <c r="M4" s="12"/>
      <c r="N4" s="12"/>
      <c r="O4" s="13"/>
      <c r="S4" t="s">
        <v>37</v>
      </c>
      <c r="T4" t="s">
        <v>37</v>
      </c>
      <c r="U4" s="18" t="s">
        <v>8</v>
      </c>
      <c r="V4" s="18" t="s">
        <v>9</v>
      </c>
      <c r="W4" s="18" t="s">
        <v>10</v>
      </c>
      <c r="Y4" s="3"/>
    </row>
    <row r="5" spans="1:25" ht="25.5" customHeight="1" x14ac:dyDescent="0.6">
      <c r="A5" s="14"/>
      <c r="B5" s="15" t="s">
        <v>4</v>
      </c>
      <c r="C5" s="15" t="s">
        <v>5</v>
      </c>
      <c r="D5" s="15" t="s">
        <v>6</v>
      </c>
      <c r="E5" s="15" t="s">
        <v>7</v>
      </c>
      <c r="F5" s="16"/>
      <c r="G5" s="15" t="s">
        <v>4</v>
      </c>
      <c r="H5" s="15" t="s">
        <v>5</v>
      </c>
      <c r="I5" s="15" t="s">
        <v>6</v>
      </c>
      <c r="J5" s="15" t="s">
        <v>7</v>
      </c>
      <c r="K5" s="16"/>
      <c r="L5" s="15" t="s">
        <v>4</v>
      </c>
      <c r="M5" s="15" t="s">
        <v>5</v>
      </c>
      <c r="N5" s="15" t="s">
        <v>6</v>
      </c>
      <c r="O5" s="17" t="s">
        <v>7</v>
      </c>
      <c r="Q5" s="56" t="s">
        <v>35</v>
      </c>
      <c r="R5" s="56" t="s">
        <v>36</v>
      </c>
      <c r="S5" s="56" t="s">
        <v>35</v>
      </c>
      <c r="T5" s="56" t="s">
        <v>36</v>
      </c>
      <c r="U5" t="s">
        <v>12</v>
      </c>
      <c r="V5" t="s">
        <v>12</v>
      </c>
      <c r="W5" t="s">
        <v>12</v>
      </c>
      <c r="Y5" s="18" t="s">
        <v>11</v>
      </c>
    </row>
    <row r="6" spans="1:25" ht="12.75" customHeight="1" x14ac:dyDescent="0.6">
      <c r="A6" s="94" t="s">
        <v>23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20"/>
      <c r="Y6">
        <v>14</v>
      </c>
    </row>
    <row r="7" spans="1:25" ht="12.75" customHeight="1" x14ac:dyDescent="0.6">
      <c r="A7" s="31" t="s">
        <v>116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20"/>
    </row>
    <row r="8" spans="1:25" ht="12.75" customHeight="1" x14ac:dyDescent="0.6">
      <c r="A8" s="21" t="s">
        <v>13</v>
      </c>
      <c r="B8" s="22">
        <v>122.41041672108648</v>
      </c>
      <c r="C8" s="22">
        <v>0</v>
      </c>
      <c r="D8" s="22">
        <v>0</v>
      </c>
      <c r="E8" s="22">
        <f t="shared" ref="E8:E13" si="0">SUM(B8:D8)</f>
        <v>122.41041672108648</v>
      </c>
      <c r="F8" s="16"/>
      <c r="G8" s="62">
        <v>12.092144592245649</v>
      </c>
      <c r="H8" s="62">
        <v>0</v>
      </c>
      <c r="I8" s="62">
        <v>0</v>
      </c>
      <c r="J8" s="62">
        <f t="shared" ref="J8:J13" si="1">SUM(G8:I8)</f>
        <v>12.092144592245649</v>
      </c>
      <c r="K8" s="16"/>
      <c r="L8" s="25">
        <f t="shared" ref="L8:O14" si="2">IF(B8&lt;&gt;0,G8/B8,"--")</f>
        <v>9.8783624107723914E-2</v>
      </c>
      <c r="M8" s="25" t="str">
        <f t="shared" si="2"/>
        <v>--</v>
      </c>
      <c r="N8" s="25" t="str">
        <f t="shared" si="2"/>
        <v>--</v>
      </c>
      <c r="O8" s="26">
        <f t="shared" si="2"/>
        <v>9.8783624107723914E-2</v>
      </c>
      <c r="Q8">
        <v>32</v>
      </c>
      <c r="U8" s="27">
        <f>VLOOKUP($Y$6,WMap,3,FALSE)</f>
        <v>3</v>
      </c>
      <c r="V8" s="28">
        <f>VLOOKUP($Y$6,WMap,4,FALSE)</f>
        <v>25</v>
      </c>
      <c r="W8" s="29">
        <f>VLOOKUP($Y$6,WMap,5,FALSE)</f>
        <v>47</v>
      </c>
    </row>
    <row r="9" spans="1:25" ht="12.75" customHeight="1" x14ac:dyDescent="0.6">
      <c r="A9" s="30" t="s">
        <v>24</v>
      </c>
      <c r="B9" s="22">
        <v>122.41041672108648</v>
      </c>
      <c r="C9" s="22">
        <v>0</v>
      </c>
      <c r="D9" s="22">
        <v>0</v>
      </c>
      <c r="E9" s="22">
        <f t="shared" si="0"/>
        <v>122.41041672108648</v>
      </c>
      <c r="F9" s="16"/>
      <c r="G9" s="62">
        <v>0.81129116417273839</v>
      </c>
      <c r="H9" s="62">
        <v>0</v>
      </c>
      <c r="I9" s="62">
        <v>0</v>
      </c>
      <c r="J9" s="62">
        <f t="shared" si="1"/>
        <v>0.81129116417273839</v>
      </c>
      <c r="K9" s="16"/>
      <c r="L9" s="25">
        <f t="shared" si="2"/>
        <v>6.6276317482136709E-3</v>
      </c>
      <c r="M9" s="25" t="str">
        <f t="shared" si="2"/>
        <v>--</v>
      </c>
      <c r="N9" s="25" t="str">
        <f t="shared" si="2"/>
        <v>--</v>
      </c>
      <c r="O9" s="26">
        <f t="shared" si="2"/>
        <v>6.6276317482136709E-3</v>
      </c>
      <c r="Q9">
        <v>33</v>
      </c>
      <c r="U9">
        <f>$U$8</f>
        <v>3</v>
      </c>
      <c r="V9">
        <f>$V$8</f>
        <v>25</v>
      </c>
      <c r="W9">
        <f>$W$8</f>
        <v>47</v>
      </c>
    </row>
    <row r="10" spans="1:25" ht="12.75" customHeight="1" x14ac:dyDescent="0.6">
      <c r="A10" s="21" t="s">
        <v>25</v>
      </c>
      <c r="B10" s="22">
        <v>2448.2083344217276</v>
      </c>
      <c r="C10" s="22">
        <v>0</v>
      </c>
      <c r="D10" s="22">
        <v>0</v>
      </c>
      <c r="E10" s="22">
        <f t="shared" si="0"/>
        <v>2448.2083344217276</v>
      </c>
      <c r="F10" s="16"/>
      <c r="G10" s="62">
        <v>149.67673460061988</v>
      </c>
      <c r="H10" s="62">
        <v>0</v>
      </c>
      <c r="I10" s="62">
        <v>0</v>
      </c>
      <c r="J10" s="62">
        <f t="shared" si="1"/>
        <v>149.67673460061988</v>
      </c>
      <c r="K10" s="16"/>
      <c r="L10" s="25">
        <f t="shared" si="2"/>
        <v>6.1137253924092153E-2</v>
      </c>
      <c r="M10" s="25" t="str">
        <f t="shared" si="2"/>
        <v>--</v>
      </c>
      <c r="N10" s="25" t="str">
        <f t="shared" si="2"/>
        <v>--</v>
      </c>
      <c r="O10" s="26">
        <f t="shared" si="2"/>
        <v>6.1137253924092153E-2</v>
      </c>
      <c r="Q10">
        <v>34</v>
      </c>
      <c r="S10">
        <v>10</v>
      </c>
      <c r="U10">
        <f>$U$8</f>
        <v>3</v>
      </c>
      <c r="V10">
        <f>$V$8</f>
        <v>25</v>
      </c>
      <c r="W10">
        <f>$W$8</f>
        <v>47</v>
      </c>
    </row>
    <row r="11" spans="1:25" ht="12.75" customHeight="1" x14ac:dyDescent="0.6">
      <c r="A11" s="21" t="s">
        <v>26</v>
      </c>
      <c r="B11" s="22">
        <v>910.54988477980112</v>
      </c>
      <c r="C11" s="22">
        <v>0</v>
      </c>
      <c r="D11" s="22">
        <v>0</v>
      </c>
      <c r="E11" s="22">
        <f t="shared" si="0"/>
        <v>910.54988477980112</v>
      </c>
      <c r="F11" s="16"/>
      <c r="G11" s="62">
        <v>0</v>
      </c>
      <c r="H11" s="62">
        <v>0</v>
      </c>
      <c r="I11" s="62">
        <v>0</v>
      </c>
      <c r="J11" s="62">
        <f t="shared" si="1"/>
        <v>0</v>
      </c>
      <c r="K11" s="16"/>
      <c r="L11" s="25">
        <f t="shared" si="2"/>
        <v>0</v>
      </c>
      <c r="M11" s="25" t="str">
        <f t="shared" si="2"/>
        <v>--</v>
      </c>
      <c r="N11" s="25" t="str">
        <f t="shared" si="2"/>
        <v>--</v>
      </c>
      <c r="O11" s="26">
        <f t="shared" si="2"/>
        <v>0</v>
      </c>
      <c r="Q11">
        <v>35</v>
      </c>
      <c r="S11">
        <v>10</v>
      </c>
      <c r="U11">
        <f>$U$8</f>
        <v>3</v>
      </c>
      <c r="V11">
        <f>$V$8</f>
        <v>25</v>
      </c>
      <c r="W11">
        <f>$W$8</f>
        <v>47</v>
      </c>
    </row>
    <row r="12" spans="1:25" ht="12.75" customHeight="1" x14ac:dyDescent="0.6">
      <c r="A12" s="30" t="s">
        <v>92</v>
      </c>
      <c r="B12" s="22">
        <v>1415.2480329208399</v>
      </c>
      <c r="C12" s="22">
        <v>0</v>
      </c>
      <c r="D12" s="22">
        <v>0</v>
      </c>
      <c r="E12" s="22">
        <f t="shared" si="0"/>
        <v>1415.2480329208399</v>
      </c>
      <c r="F12" s="16"/>
      <c r="G12" s="62">
        <v>118.15897135758516</v>
      </c>
      <c r="H12" s="62">
        <v>0</v>
      </c>
      <c r="I12" s="62">
        <v>0</v>
      </c>
      <c r="J12" s="62">
        <f t="shared" si="1"/>
        <v>118.15897135758516</v>
      </c>
      <c r="K12" s="16"/>
      <c r="L12" s="25">
        <f t="shared" si="2"/>
        <v>8.3489938589580245E-2</v>
      </c>
      <c r="M12" s="25" t="str">
        <f t="shared" si="2"/>
        <v>--</v>
      </c>
      <c r="N12" s="25" t="str">
        <f t="shared" si="2"/>
        <v>--</v>
      </c>
      <c r="O12" s="26">
        <f t="shared" si="2"/>
        <v>8.3489938589580245E-2</v>
      </c>
      <c r="Q12">
        <v>36</v>
      </c>
      <c r="R12">
        <v>37</v>
      </c>
      <c r="S12">
        <v>10</v>
      </c>
      <c r="U12">
        <f>$U$8</f>
        <v>3</v>
      </c>
      <c r="V12">
        <f>$V$8</f>
        <v>25</v>
      </c>
      <c r="W12">
        <f>$W$8</f>
        <v>47</v>
      </c>
    </row>
    <row r="13" spans="1:25" ht="12.75" customHeight="1" x14ac:dyDescent="0.6">
      <c r="A13" s="30" t="s">
        <v>104</v>
      </c>
      <c r="B13" s="22">
        <v>122.41041672108638</v>
      </c>
      <c r="C13" s="22">
        <v>0</v>
      </c>
      <c r="D13" s="22">
        <v>0</v>
      </c>
      <c r="E13" s="22">
        <f t="shared" si="0"/>
        <v>122.41041672108638</v>
      </c>
      <c r="F13" s="16"/>
      <c r="G13" s="62">
        <v>34.685795189650072</v>
      </c>
      <c r="H13" s="62">
        <v>0</v>
      </c>
      <c r="I13" s="62">
        <v>0</v>
      </c>
      <c r="J13" s="62">
        <f t="shared" si="1"/>
        <v>34.685795189650072</v>
      </c>
      <c r="K13" s="16"/>
      <c r="L13" s="25">
        <f t="shared" si="2"/>
        <v>0.28335656489661398</v>
      </c>
      <c r="M13" s="25" t="str">
        <f t="shared" si="2"/>
        <v>--</v>
      </c>
      <c r="N13" s="25" t="str">
        <f t="shared" si="2"/>
        <v>--</v>
      </c>
      <c r="O13" s="26">
        <f t="shared" si="2"/>
        <v>0.28335656489661398</v>
      </c>
      <c r="Q13">
        <v>39</v>
      </c>
      <c r="S13">
        <v>10</v>
      </c>
      <c r="U13">
        <f>$U$8</f>
        <v>3</v>
      </c>
      <c r="V13">
        <f>$V$8</f>
        <v>25</v>
      </c>
      <c r="W13">
        <f>$W$8</f>
        <v>47</v>
      </c>
    </row>
    <row r="14" spans="1:25" ht="12.75" customHeight="1" x14ac:dyDescent="0.6">
      <c r="A14" s="21" t="s">
        <v>17</v>
      </c>
      <c r="B14" s="22">
        <f>B10</f>
        <v>2448.2083344217276</v>
      </c>
      <c r="C14" s="22">
        <f>C10</f>
        <v>0</v>
      </c>
      <c r="D14" s="22">
        <f>D10</f>
        <v>0</v>
      </c>
      <c r="E14" s="22">
        <f>E10</f>
        <v>2448.2083344217276</v>
      </c>
      <c r="F14" s="16"/>
      <c r="G14" s="62">
        <f>SUM(G8:G13)</f>
        <v>315.42493690427352</v>
      </c>
      <c r="H14" s="62">
        <f>SUM(H8:H13)</f>
        <v>0</v>
      </c>
      <c r="I14" s="62">
        <f>SUM(I8:I13)</f>
        <v>0</v>
      </c>
      <c r="J14" s="62">
        <f>SUM(J8:J13)</f>
        <v>315.42493690427352</v>
      </c>
      <c r="K14" s="16"/>
      <c r="L14" s="25">
        <f t="shared" si="2"/>
        <v>0.12883909121189133</v>
      </c>
      <c r="M14" s="25" t="str">
        <f t="shared" si="2"/>
        <v>--</v>
      </c>
      <c r="N14" s="25" t="str">
        <f t="shared" si="2"/>
        <v>--</v>
      </c>
      <c r="O14" s="26">
        <f t="shared" si="2"/>
        <v>0.12883909121189133</v>
      </c>
    </row>
    <row r="15" spans="1:25" ht="5.15" customHeight="1" x14ac:dyDescent="0.6">
      <c r="A15" s="21"/>
      <c r="B15" s="22"/>
      <c r="C15" s="22"/>
      <c r="D15" s="22"/>
      <c r="E15" s="22"/>
      <c r="F15" s="16"/>
      <c r="G15" s="62"/>
      <c r="H15" s="62"/>
      <c r="I15" s="62"/>
      <c r="J15" s="62"/>
      <c r="K15" s="16"/>
      <c r="L15" s="16"/>
      <c r="M15" s="16"/>
      <c r="N15" s="16"/>
      <c r="O15" s="20"/>
    </row>
    <row r="16" spans="1:25" ht="12.75" customHeight="1" x14ac:dyDescent="0.6">
      <c r="A16" s="31" t="s">
        <v>117</v>
      </c>
      <c r="B16" s="22"/>
      <c r="C16" s="22"/>
      <c r="D16" s="22"/>
      <c r="E16" s="22"/>
      <c r="F16" s="16"/>
      <c r="G16" s="62"/>
      <c r="H16" s="62"/>
      <c r="I16" s="62"/>
      <c r="J16" s="62"/>
      <c r="K16" s="16"/>
      <c r="L16" s="16"/>
      <c r="M16" s="16"/>
      <c r="N16" s="16"/>
      <c r="O16" s="20"/>
    </row>
    <row r="17" spans="1:23" ht="12.75" customHeight="1" x14ac:dyDescent="0.6">
      <c r="A17" s="21" t="s">
        <v>25</v>
      </c>
      <c r="B17" s="22">
        <v>0</v>
      </c>
      <c r="C17" s="22">
        <v>0</v>
      </c>
      <c r="D17" s="22">
        <v>0</v>
      </c>
      <c r="E17" s="22">
        <f>SUM(B17:D17)</f>
        <v>0</v>
      </c>
      <c r="F17" s="16"/>
      <c r="G17" s="62">
        <v>0</v>
      </c>
      <c r="H17" s="62">
        <v>0</v>
      </c>
      <c r="I17" s="62">
        <v>0</v>
      </c>
      <c r="J17" s="62">
        <f>SUM(G17:I17)</f>
        <v>0</v>
      </c>
      <c r="K17" s="16"/>
      <c r="L17" s="25" t="str">
        <f t="shared" ref="L17:O21" si="3">IF(B17&lt;&gt;0,G17/B17,"--")</f>
        <v>--</v>
      </c>
      <c r="M17" s="25" t="str">
        <f t="shared" si="3"/>
        <v>--</v>
      </c>
      <c r="N17" s="25" t="str">
        <f t="shared" si="3"/>
        <v>--</v>
      </c>
      <c r="O17" s="26" t="str">
        <f t="shared" si="3"/>
        <v>--</v>
      </c>
      <c r="Q17">
        <v>17</v>
      </c>
      <c r="U17">
        <f>$U$8</f>
        <v>3</v>
      </c>
      <c r="V17">
        <f>$V$8</f>
        <v>25</v>
      </c>
      <c r="W17">
        <f>$W$8</f>
        <v>47</v>
      </c>
    </row>
    <row r="18" spans="1:23" ht="12.75" customHeight="1" x14ac:dyDescent="0.6">
      <c r="A18" s="21" t="s">
        <v>26</v>
      </c>
      <c r="B18" s="22">
        <v>0</v>
      </c>
      <c r="C18" s="22">
        <v>0</v>
      </c>
      <c r="D18" s="22">
        <v>0</v>
      </c>
      <c r="E18" s="22">
        <f>SUM(B18:D18)</f>
        <v>0</v>
      </c>
      <c r="F18" s="16"/>
      <c r="G18" s="62">
        <v>0</v>
      </c>
      <c r="H18" s="62">
        <v>0</v>
      </c>
      <c r="I18" s="62">
        <v>0</v>
      </c>
      <c r="J18" s="62">
        <f>SUM(G18:I18)</f>
        <v>0</v>
      </c>
      <c r="K18" s="16"/>
      <c r="L18" s="25" t="str">
        <f t="shared" si="3"/>
        <v>--</v>
      </c>
      <c r="M18" s="25" t="str">
        <f t="shared" si="3"/>
        <v>--</v>
      </c>
      <c r="N18" s="25" t="str">
        <f t="shared" si="3"/>
        <v>--</v>
      </c>
      <c r="O18" s="26" t="str">
        <f t="shared" si="3"/>
        <v>--</v>
      </c>
      <c r="Q18">
        <v>18</v>
      </c>
      <c r="U18">
        <f>$U$8</f>
        <v>3</v>
      </c>
      <c r="V18">
        <f>$V$8</f>
        <v>25</v>
      </c>
      <c r="W18">
        <f>$W$8</f>
        <v>47</v>
      </c>
    </row>
    <row r="19" spans="1:23" ht="12.75" customHeight="1" x14ac:dyDescent="0.6">
      <c r="A19" s="30" t="s">
        <v>27</v>
      </c>
      <c r="B19" s="22">
        <v>0</v>
      </c>
      <c r="C19" s="22">
        <v>0</v>
      </c>
      <c r="D19" s="22">
        <v>0</v>
      </c>
      <c r="E19" s="22">
        <f>SUM(B19:D19)</f>
        <v>0</v>
      </c>
      <c r="F19" s="16"/>
      <c r="G19" s="62">
        <v>0</v>
      </c>
      <c r="H19" s="62">
        <v>0</v>
      </c>
      <c r="I19" s="62">
        <v>0</v>
      </c>
      <c r="J19" s="62">
        <f>SUM(G19:I19)</f>
        <v>0</v>
      </c>
      <c r="K19" s="16"/>
      <c r="L19" s="25" t="str">
        <f t="shared" si="3"/>
        <v>--</v>
      </c>
      <c r="M19" s="25" t="str">
        <f t="shared" si="3"/>
        <v>--</v>
      </c>
      <c r="N19" s="25" t="str">
        <f t="shared" si="3"/>
        <v>--</v>
      </c>
      <c r="O19" s="26" t="str">
        <f t="shared" si="3"/>
        <v>--</v>
      </c>
      <c r="Q19">
        <v>19</v>
      </c>
      <c r="U19">
        <f>$U$8</f>
        <v>3</v>
      </c>
      <c r="V19">
        <f>$V$8</f>
        <v>25</v>
      </c>
      <c r="W19">
        <f>$W$8</f>
        <v>47</v>
      </c>
    </row>
    <row r="20" spans="1:23" ht="12.75" customHeight="1" x14ac:dyDescent="0.6">
      <c r="A20" s="30" t="s">
        <v>34</v>
      </c>
      <c r="B20" s="22">
        <v>0</v>
      </c>
      <c r="C20" s="22">
        <v>0</v>
      </c>
      <c r="D20" s="22">
        <v>0</v>
      </c>
      <c r="E20" s="22">
        <f>SUM(B20:D20)</f>
        <v>0</v>
      </c>
      <c r="F20" s="16"/>
      <c r="G20" s="62">
        <v>0</v>
      </c>
      <c r="H20" s="62">
        <v>0</v>
      </c>
      <c r="I20" s="62">
        <v>0</v>
      </c>
      <c r="J20" s="62">
        <f>SUM(G20:I20)</f>
        <v>0</v>
      </c>
      <c r="K20" s="16"/>
      <c r="L20" s="25" t="str">
        <f t="shared" si="3"/>
        <v>--</v>
      </c>
      <c r="M20" s="25" t="str">
        <f t="shared" si="3"/>
        <v>--</v>
      </c>
      <c r="N20" s="25" t="str">
        <f t="shared" si="3"/>
        <v>--</v>
      </c>
      <c r="O20" s="26" t="str">
        <f t="shared" si="3"/>
        <v>--</v>
      </c>
      <c r="Q20">
        <v>22</v>
      </c>
      <c r="U20">
        <f>$U$8</f>
        <v>3</v>
      </c>
      <c r="V20">
        <f>$V$8</f>
        <v>25</v>
      </c>
      <c r="W20">
        <f>$W$8</f>
        <v>47</v>
      </c>
    </row>
    <row r="21" spans="1:23" ht="12.75" customHeight="1" x14ac:dyDescent="0.6">
      <c r="A21" s="21" t="s">
        <v>17</v>
      </c>
      <c r="B21" s="22">
        <f>B17</f>
        <v>0</v>
      </c>
      <c r="C21" s="22">
        <f>C17</f>
        <v>0</v>
      </c>
      <c r="D21" s="22">
        <f>D17</f>
        <v>0</v>
      </c>
      <c r="E21" s="22">
        <f>E17</f>
        <v>0</v>
      </c>
      <c r="F21" s="16"/>
      <c r="G21" s="62">
        <f>SUM(G17:G20)</f>
        <v>0</v>
      </c>
      <c r="H21" s="62">
        <f>SUM(H17:H20)</f>
        <v>0</v>
      </c>
      <c r="I21" s="62">
        <f>SUM(I17:I20)</f>
        <v>0</v>
      </c>
      <c r="J21" s="62">
        <f>SUM(J17:J20)</f>
        <v>0</v>
      </c>
      <c r="K21" s="16"/>
      <c r="L21" s="25" t="str">
        <f t="shared" si="3"/>
        <v>--</v>
      </c>
      <c r="M21" s="25" t="str">
        <f t="shared" si="3"/>
        <v>--</v>
      </c>
      <c r="N21" s="25" t="str">
        <f t="shared" si="3"/>
        <v>--</v>
      </c>
      <c r="O21" s="26" t="str">
        <f t="shared" si="3"/>
        <v>--</v>
      </c>
    </row>
    <row r="22" spans="1:23" ht="5.15" customHeight="1" x14ac:dyDescent="0.6">
      <c r="A22" s="21"/>
      <c r="B22" s="22"/>
      <c r="C22" s="22"/>
      <c r="D22" s="22"/>
      <c r="E22" s="22"/>
      <c r="F22" s="16"/>
      <c r="G22" s="62"/>
      <c r="H22" s="62"/>
      <c r="I22" s="62"/>
      <c r="J22" s="62"/>
      <c r="K22" s="16"/>
      <c r="L22" s="16"/>
      <c r="M22" s="16"/>
      <c r="N22" s="16"/>
      <c r="O22" s="20"/>
    </row>
    <row r="23" spans="1:23" ht="12.75" customHeight="1" x14ac:dyDescent="0.6">
      <c r="A23" s="31" t="s">
        <v>118</v>
      </c>
      <c r="B23" s="22"/>
      <c r="C23" s="22"/>
      <c r="D23" s="22"/>
      <c r="E23" s="22"/>
      <c r="F23" s="16"/>
      <c r="G23" s="62"/>
      <c r="H23" s="62"/>
      <c r="I23" s="62"/>
      <c r="J23" s="62"/>
      <c r="K23" s="16"/>
      <c r="L23" s="16"/>
      <c r="M23" s="16"/>
      <c r="N23" s="16"/>
      <c r="O23" s="20"/>
    </row>
    <row r="24" spans="1:23" ht="12.75" customHeight="1" x14ac:dyDescent="0.6">
      <c r="A24" s="21" t="s">
        <v>13</v>
      </c>
      <c r="B24" s="22">
        <v>0</v>
      </c>
      <c r="C24" s="22">
        <v>0</v>
      </c>
      <c r="D24" s="22">
        <v>0</v>
      </c>
      <c r="E24" s="22">
        <f t="shared" ref="E24:E29" si="4">SUM(B24:D24)</f>
        <v>0</v>
      </c>
      <c r="F24" s="16"/>
      <c r="G24" s="62">
        <v>0</v>
      </c>
      <c r="H24" s="62">
        <v>0</v>
      </c>
      <c r="I24" s="62">
        <v>0</v>
      </c>
      <c r="J24" s="62">
        <f t="shared" ref="J24:J29" si="5">SUM(G24:I24)</f>
        <v>0</v>
      </c>
      <c r="K24" s="16"/>
      <c r="L24" s="25" t="str">
        <f t="shared" ref="L24:O30" si="6">IF(B24&lt;&gt;0,G24/B24,"--")</f>
        <v>--</v>
      </c>
      <c r="M24" s="25" t="str">
        <f t="shared" si="6"/>
        <v>--</v>
      </c>
      <c r="N24" s="25" t="str">
        <f t="shared" si="6"/>
        <v>--</v>
      </c>
      <c r="O24" s="26" t="str">
        <f t="shared" si="6"/>
        <v>--</v>
      </c>
      <c r="Q24">
        <v>50</v>
      </c>
      <c r="U24">
        <f t="shared" ref="U24:U29" si="7">$U$8</f>
        <v>3</v>
      </c>
      <c r="V24">
        <f t="shared" ref="V24:V29" si="8">$V$8</f>
        <v>25</v>
      </c>
      <c r="W24">
        <f t="shared" ref="W24:W29" si="9">$W$8</f>
        <v>47</v>
      </c>
    </row>
    <row r="25" spans="1:23" ht="12.75" customHeight="1" x14ac:dyDescent="0.6">
      <c r="A25" s="30" t="s">
        <v>24</v>
      </c>
      <c r="B25" s="22">
        <v>0</v>
      </c>
      <c r="C25" s="22">
        <v>0</v>
      </c>
      <c r="D25" s="22">
        <v>0</v>
      </c>
      <c r="E25" s="22">
        <f t="shared" si="4"/>
        <v>0</v>
      </c>
      <c r="F25" s="16"/>
      <c r="G25" s="62">
        <v>0</v>
      </c>
      <c r="H25" s="62">
        <v>0</v>
      </c>
      <c r="I25" s="62">
        <v>0</v>
      </c>
      <c r="J25" s="62">
        <f t="shared" si="5"/>
        <v>0</v>
      </c>
      <c r="K25" s="16"/>
      <c r="L25" s="25" t="str">
        <f t="shared" si="6"/>
        <v>--</v>
      </c>
      <c r="M25" s="25" t="str">
        <f t="shared" si="6"/>
        <v>--</v>
      </c>
      <c r="N25" s="25" t="str">
        <f t="shared" si="6"/>
        <v>--</v>
      </c>
      <c r="O25" s="26" t="str">
        <f t="shared" si="6"/>
        <v>--</v>
      </c>
      <c r="Q25">
        <v>51</v>
      </c>
      <c r="U25">
        <f t="shared" si="7"/>
        <v>3</v>
      </c>
      <c r="V25">
        <f t="shared" si="8"/>
        <v>25</v>
      </c>
      <c r="W25">
        <f t="shared" si="9"/>
        <v>47</v>
      </c>
    </row>
    <row r="26" spans="1:23" ht="12.75" customHeight="1" x14ac:dyDescent="0.6">
      <c r="A26" s="21" t="s">
        <v>25</v>
      </c>
      <c r="B26" s="22">
        <v>0</v>
      </c>
      <c r="C26" s="22">
        <v>0</v>
      </c>
      <c r="D26" s="22">
        <v>0</v>
      </c>
      <c r="E26" s="22">
        <f t="shared" si="4"/>
        <v>0</v>
      </c>
      <c r="F26" s="16"/>
      <c r="G26" s="62">
        <v>0</v>
      </c>
      <c r="H26" s="62">
        <v>0</v>
      </c>
      <c r="I26" s="62">
        <v>0</v>
      </c>
      <c r="J26" s="62">
        <f t="shared" si="5"/>
        <v>0</v>
      </c>
      <c r="K26" s="16"/>
      <c r="L26" s="25" t="str">
        <f t="shared" si="6"/>
        <v>--</v>
      </c>
      <c r="M26" s="25" t="str">
        <f t="shared" si="6"/>
        <v>--</v>
      </c>
      <c r="N26" s="25" t="str">
        <f t="shared" si="6"/>
        <v>--</v>
      </c>
      <c r="O26" s="26" t="str">
        <f t="shared" si="6"/>
        <v>--</v>
      </c>
      <c r="Q26">
        <v>52</v>
      </c>
      <c r="S26">
        <v>10</v>
      </c>
      <c r="U26">
        <f t="shared" si="7"/>
        <v>3</v>
      </c>
      <c r="V26">
        <f t="shared" si="8"/>
        <v>25</v>
      </c>
      <c r="W26">
        <f t="shared" si="9"/>
        <v>47</v>
      </c>
    </row>
    <row r="27" spans="1:23" ht="12.75" customHeight="1" x14ac:dyDescent="0.6">
      <c r="A27" s="21" t="s">
        <v>26</v>
      </c>
      <c r="B27" s="22">
        <v>0</v>
      </c>
      <c r="C27" s="22">
        <v>0</v>
      </c>
      <c r="D27" s="22">
        <v>0</v>
      </c>
      <c r="E27" s="22">
        <f t="shared" si="4"/>
        <v>0</v>
      </c>
      <c r="F27" s="16"/>
      <c r="G27" s="62">
        <v>0</v>
      </c>
      <c r="H27" s="62">
        <v>0</v>
      </c>
      <c r="I27" s="62">
        <v>0</v>
      </c>
      <c r="J27" s="62">
        <f t="shared" si="5"/>
        <v>0</v>
      </c>
      <c r="K27" s="16"/>
      <c r="L27" s="25" t="str">
        <f t="shared" si="6"/>
        <v>--</v>
      </c>
      <c r="M27" s="25" t="str">
        <f t="shared" si="6"/>
        <v>--</v>
      </c>
      <c r="N27" s="25" t="str">
        <f t="shared" si="6"/>
        <v>--</v>
      </c>
      <c r="O27" s="26" t="str">
        <f t="shared" si="6"/>
        <v>--</v>
      </c>
      <c r="Q27">
        <v>53</v>
      </c>
      <c r="S27">
        <v>10</v>
      </c>
      <c r="U27">
        <f t="shared" si="7"/>
        <v>3</v>
      </c>
      <c r="V27">
        <f t="shared" si="8"/>
        <v>25</v>
      </c>
      <c r="W27">
        <f t="shared" si="9"/>
        <v>47</v>
      </c>
    </row>
    <row r="28" spans="1:23" ht="12.75" customHeight="1" x14ac:dyDescent="0.6">
      <c r="A28" s="30" t="s">
        <v>92</v>
      </c>
      <c r="B28" s="22">
        <v>0</v>
      </c>
      <c r="C28" s="22">
        <v>0</v>
      </c>
      <c r="D28" s="22">
        <v>0</v>
      </c>
      <c r="E28" s="22">
        <f t="shared" si="4"/>
        <v>0</v>
      </c>
      <c r="F28" s="16"/>
      <c r="G28" s="62">
        <v>0</v>
      </c>
      <c r="H28" s="62">
        <v>0</v>
      </c>
      <c r="I28" s="62">
        <v>0</v>
      </c>
      <c r="J28" s="62">
        <f t="shared" si="5"/>
        <v>0</v>
      </c>
      <c r="K28" s="16"/>
      <c r="L28" s="25" t="str">
        <f t="shared" si="6"/>
        <v>--</v>
      </c>
      <c r="M28" s="25" t="str">
        <f t="shared" si="6"/>
        <v>--</v>
      </c>
      <c r="N28" s="25" t="str">
        <f t="shared" si="6"/>
        <v>--</v>
      </c>
      <c r="O28" s="26" t="str">
        <f t="shared" si="6"/>
        <v>--</v>
      </c>
      <c r="Q28">
        <v>55</v>
      </c>
      <c r="S28">
        <v>10</v>
      </c>
      <c r="U28">
        <f t="shared" si="7"/>
        <v>3</v>
      </c>
      <c r="V28">
        <f t="shared" si="8"/>
        <v>25</v>
      </c>
      <c r="W28">
        <f t="shared" si="9"/>
        <v>47</v>
      </c>
    </row>
    <row r="29" spans="1:23" ht="12.75" customHeight="1" x14ac:dyDescent="0.6">
      <c r="A29" s="30" t="s">
        <v>104</v>
      </c>
      <c r="B29" s="22">
        <v>0</v>
      </c>
      <c r="C29" s="22">
        <v>0</v>
      </c>
      <c r="D29" s="22">
        <v>0</v>
      </c>
      <c r="E29" s="22">
        <f t="shared" si="4"/>
        <v>0</v>
      </c>
      <c r="F29" s="16"/>
      <c r="G29" s="62">
        <v>0</v>
      </c>
      <c r="H29" s="62">
        <v>0</v>
      </c>
      <c r="I29" s="62">
        <v>0</v>
      </c>
      <c r="J29" s="62">
        <f t="shared" si="5"/>
        <v>0</v>
      </c>
      <c r="K29" s="16"/>
      <c r="L29" s="25" t="str">
        <f t="shared" si="6"/>
        <v>--</v>
      </c>
      <c r="M29" s="25" t="str">
        <f t="shared" si="6"/>
        <v>--</v>
      </c>
      <c r="N29" s="25" t="str">
        <f t="shared" si="6"/>
        <v>--</v>
      </c>
      <c r="O29" s="26" t="str">
        <f t="shared" si="6"/>
        <v>--</v>
      </c>
      <c r="Q29">
        <v>57</v>
      </c>
      <c r="S29">
        <v>10</v>
      </c>
      <c r="U29">
        <f t="shared" si="7"/>
        <v>3</v>
      </c>
      <c r="V29">
        <f t="shared" si="8"/>
        <v>25</v>
      </c>
      <c r="W29">
        <f t="shared" si="9"/>
        <v>47</v>
      </c>
    </row>
    <row r="30" spans="1:23" ht="12.75" customHeight="1" x14ac:dyDescent="0.6">
      <c r="A30" s="21" t="s">
        <v>17</v>
      </c>
      <c r="B30" s="22">
        <f>B26</f>
        <v>0</v>
      </c>
      <c r="C30" s="22">
        <f>C26</f>
        <v>0</v>
      </c>
      <c r="D30" s="22">
        <f>D26</f>
        <v>0</v>
      </c>
      <c r="E30" s="22">
        <f>E26</f>
        <v>0</v>
      </c>
      <c r="F30" s="16"/>
      <c r="G30" s="62">
        <f>SUM(G24:G29)</f>
        <v>0</v>
      </c>
      <c r="H30" s="62">
        <f>SUM(H24:H29)</f>
        <v>0</v>
      </c>
      <c r="I30" s="62">
        <f>SUM(I24:I29)</f>
        <v>0</v>
      </c>
      <c r="J30" s="62">
        <f>SUM(J24:J29)</f>
        <v>0</v>
      </c>
      <c r="K30" s="16"/>
      <c r="L30" s="25" t="str">
        <f t="shared" si="6"/>
        <v>--</v>
      </c>
      <c r="M30" s="25" t="str">
        <f t="shared" si="6"/>
        <v>--</v>
      </c>
      <c r="N30" s="25" t="str">
        <f t="shared" si="6"/>
        <v>--</v>
      </c>
      <c r="O30" s="26" t="str">
        <f t="shared" si="6"/>
        <v>--</v>
      </c>
    </row>
    <row r="31" spans="1:23" ht="5.15" customHeight="1" x14ac:dyDescent="0.6">
      <c r="A31" s="21"/>
      <c r="B31" s="22"/>
      <c r="C31" s="22"/>
      <c r="D31" s="22"/>
      <c r="E31" s="22"/>
      <c r="F31" s="16"/>
      <c r="G31" s="62"/>
      <c r="H31" s="62"/>
      <c r="I31" s="62"/>
      <c r="J31" s="62"/>
      <c r="K31" s="16"/>
      <c r="L31" s="16"/>
      <c r="M31" s="16"/>
      <c r="N31" s="16"/>
      <c r="O31" s="20"/>
    </row>
    <row r="32" spans="1:23" ht="12.75" customHeight="1" x14ac:dyDescent="0.6">
      <c r="A32" s="21" t="s">
        <v>31</v>
      </c>
      <c r="B32" s="22">
        <f>SUM(B14,B21,B30)</f>
        <v>2448.2083344217276</v>
      </c>
      <c r="C32" s="22">
        <f>SUM(C14,C21,C30)</f>
        <v>0</v>
      </c>
      <c r="D32" s="22">
        <f>SUM(D14,D21,D30)</f>
        <v>0</v>
      </c>
      <c r="E32" s="22">
        <f>SUM(E14,E21,E30)</f>
        <v>2448.2083344217276</v>
      </c>
      <c r="F32" s="16"/>
      <c r="G32" s="62">
        <f>SUM(G14,G21,G30)</f>
        <v>315.42493690427352</v>
      </c>
      <c r="H32" s="62">
        <f>SUM(H14,H21,H30)</f>
        <v>0</v>
      </c>
      <c r="I32" s="62">
        <f>SUM(I14,I21,I30)</f>
        <v>0</v>
      </c>
      <c r="J32" s="62">
        <f>SUM(J14,J21,J30)</f>
        <v>315.42493690427352</v>
      </c>
      <c r="K32" s="16"/>
      <c r="L32" s="25">
        <f>IF(B32&lt;&gt;0,G32/B32,"--")</f>
        <v>0.12883909121189133</v>
      </c>
      <c r="M32" s="25" t="str">
        <f>IF(C32&lt;&gt;0,H32/C32,"--")</f>
        <v>--</v>
      </c>
      <c r="N32" s="25" t="str">
        <f>IF(D32&lt;&gt;0,I32/D32,"--")</f>
        <v>--</v>
      </c>
      <c r="O32" s="26">
        <f>IF(E32&lt;&gt;0,J32/E32,"--")</f>
        <v>0.12883909121189133</v>
      </c>
    </row>
    <row r="33" spans="1:23" ht="5.15" customHeight="1" x14ac:dyDescent="0.6">
      <c r="A33" s="21"/>
      <c r="B33" s="22"/>
      <c r="C33" s="22"/>
      <c r="D33" s="22"/>
      <c r="E33" s="22"/>
      <c r="F33" s="16"/>
      <c r="G33" s="62"/>
      <c r="H33" s="62"/>
      <c r="I33" s="62"/>
      <c r="J33" s="62"/>
      <c r="K33" s="16"/>
      <c r="L33" s="16"/>
      <c r="M33" s="16"/>
      <c r="N33" s="16"/>
      <c r="O33" s="20"/>
    </row>
    <row r="34" spans="1:23" ht="12.75" customHeight="1" x14ac:dyDescent="0.6">
      <c r="A34" s="95" t="s">
        <v>32</v>
      </c>
      <c r="B34" s="22"/>
      <c r="C34" s="22"/>
      <c r="D34" s="22"/>
      <c r="E34" s="22"/>
      <c r="F34" s="16"/>
      <c r="G34" s="62"/>
      <c r="H34" s="62"/>
      <c r="I34" s="62"/>
      <c r="J34" s="62"/>
      <c r="K34" s="16"/>
      <c r="L34" s="16"/>
      <c r="M34" s="16"/>
      <c r="N34" s="16"/>
      <c r="O34" s="20"/>
    </row>
    <row r="35" spans="1:23" ht="12.75" customHeight="1" x14ac:dyDescent="0.6">
      <c r="A35" s="31" t="s">
        <v>119</v>
      </c>
      <c r="B35" s="22"/>
      <c r="C35" s="22"/>
      <c r="D35" s="22"/>
      <c r="E35" s="22"/>
      <c r="F35" s="16"/>
      <c r="G35" s="62"/>
      <c r="H35" s="62"/>
      <c r="I35" s="62"/>
      <c r="J35" s="62"/>
      <c r="K35" s="16"/>
      <c r="L35" s="16"/>
      <c r="M35" s="16"/>
      <c r="N35" s="16"/>
      <c r="O35" s="20"/>
    </row>
    <row r="36" spans="1:23" ht="12.75" customHeight="1" x14ac:dyDescent="0.6">
      <c r="A36" s="21" t="s">
        <v>13</v>
      </c>
      <c r="B36" s="22">
        <v>0</v>
      </c>
      <c r="C36" s="22">
        <v>0</v>
      </c>
      <c r="D36" s="22">
        <v>0</v>
      </c>
      <c r="E36" s="22">
        <f>SUM(B36:D36)</f>
        <v>0</v>
      </c>
      <c r="F36" s="16"/>
      <c r="G36" s="62">
        <v>0</v>
      </c>
      <c r="H36" s="62">
        <v>0</v>
      </c>
      <c r="I36" s="62">
        <v>0</v>
      </c>
      <c r="J36" s="62">
        <f>SUM(G36:I36)</f>
        <v>0</v>
      </c>
      <c r="K36" s="16"/>
      <c r="L36" s="25" t="str">
        <f t="shared" ref="L36:O38" si="10">IF(B36&lt;&gt;0,G36/B36,"--")</f>
        <v>--</v>
      </c>
      <c r="M36" s="25" t="str">
        <f t="shared" si="10"/>
        <v>--</v>
      </c>
      <c r="N36" s="25" t="str">
        <f t="shared" si="10"/>
        <v>--</v>
      </c>
      <c r="O36" s="26" t="str">
        <f t="shared" si="10"/>
        <v>--</v>
      </c>
      <c r="Q36">
        <v>0</v>
      </c>
      <c r="U36">
        <f>$U$8</f>
        <v>3</v>
      </c>
      <c r="V36">
        <f>$V$8</f>
        <v>25</v>
      </c>
      <c r="W36">
        <f>$W$8</f>
        <v>47</v>
      </c>
    </row>
    <row r="37" spans="1:23" ht="12.75" customHeight="1" x14ac:dyDescent="0.6">
      <c r="A37" s="30" t="s">
        <v>120</v>
      </c>
      <c r="B37" s="22">
        <v>0</v>
      </c>
      <c r="C37" s="22">
        <v>0</v>
      </c>
      <c r="D37" s="22">
        <v>0</v>
      </c>
      <c r="E37" s="22">
        <f>SUM(B37:D37)</f>
        <v>0</v>
      </c>
      <c r="F37" s="16"/>
      <c r="G37" s="62">
        <v>0</v>
      </c>
      <c r="H37" s="62">
        <v>0</v>
      </c>
      <c r="I37" s="62">
        <v>0</v>
      </c>
      <c r="J37" s="62">
        <f>SUM(G37:I37)</f>
        <v>0</v>
      </c>
      <c r="K37" s="16"/>
      <c r="L37" s="25" t="str">
        <f t="shared" si="10"/>
        <v>--</v>
      </c>
      <c r="M37" s="25" t="str">
        <f t="shared" si="10"/>
        <v>--</v>
      </c>
      <c r="N37" s="25" t="str">
        <f t="shared" si="10"/>
        <v>--</v>
      </c>
      <c r="O37" s="26" t="str">
        <f t="shared" si="10"/>
        <v>--</v>
      </c>
      <c r="Q37">
        <v>3</v>
      </c>
      <c r="U37">
        <f>$U$8</f>
        <v>3</v>
      </c>
      <c r="V37">
        <f>$V$8</f>
        <v>25</v>
      </c>
      <c r="W37">
        <f>$W$8</f>
        <v>47</v>
      </c>
    </row>
    <row r="38" spans="1:23" ht="12.75" customHeight="1" x14ac:dyDescent="0.6">
      <c r="A38" s="21" t="s">
        <v>17</v>
      </c>
      <c r="B38" s="22">
        <f>B36</f>
        <v>0</v>
      </c>
      <c r="C38" s="22">
        <f>C36</f>
        <v>0</v>
      </c>
      <c r="D38" s="22">
        <f>D36</f>
        <v>0</v>
      </c>
      <c r="E38" s="22">
        <f>E36</f>
        <v>0</v>
      </c>
      <c r="F38" s="16"/>
      <c r="G38" s="62">
        <f>SUM(G36:G37)</f>
        <v>0</v>
      </c>
      <c r="H38" s="62">
        <f>SUM(H36:H37)</f>
        <v>0</v>
      </c>
      <c r="I38" s="62">
        <f>SUM(I36:I37)</f>
        <v>0</v>
      </c>
      <c r="J38" s="62">
        <f>SUM(J36:J37)</f>
        <v>0</v>
      </c>
      <c r="K38" s="16"/>
      <c r="L38" s="25" t="str">
        <f t="shared" si="10"/>
        <v>--</v>
      </c>
      <c r="M38" s="25" t="str">
        <f t="shared" si="10"/>
        <v>--</v>
      </c>
      <c r="N38" s="25" t="str">
        <f t="shared" si="10"/>
        <v>--</v>
      </c>
      <c r="O38" s="26" t="str">
        <f t="shared" si="10"/>
        <v>--</v>
      </c>
    </row>
    <row r="39" spans="1:23" ht="5.15" customHeight="1" x14ac:dyDescent="0.6">
      <c r="A39" s="21"/>
      <c r="B39" s="22"/>
      <c r="C39" s="22"/>
      <c r="D39" s="22"/>
      <c r="E39" s="22"/>
      <c r="F39" s="16"/>
      <c r="G39" s="62"/>
      <c r="H39" s="62"/>
      <c r="I39" s="62"/>
      <c r="J39" s="62"/>
      <c r="K39" s="16"/>
      <c r="L39" s="16"/>
      <c r="M39" s="16"/>
      <c r="N39" s="16"/>
      <c r="O39" s="20"/>
    </row>
    <row r="40" spans="1:23" ht="12.75" customHeight="1" x14ac:dyDescent="0.6">
      <c r="A40" s="31" t="s">
        <v>121</v>
      </c>
      <c r="B40" s="22"/>
      <c r="C40" s="22"/>
      <c r="D40" s="22"/>
      <c r="E40" s="22"/>
      <c r="F40" s="16"/>
      <c r="G40" s="62"/>
      <c r="H40" s="62"/>
      <c r="I40" s="62"/>
      <c r="J40" s="62"/>
      <c r="K40" s="16"/>
      <c r="L40" s="16"/>
      <c r="M40" s="16"/>
      <c r="N40" s="16"/>
      <c r="O40" s="20"/>
    </row>
    <row r="41" spans="1:23" ht="12.75" customHeight="1" x14ac:dyDescent="0.6">
      <c r="A41" s="21" t="s">
        <v>13</v>
      </c>
      <c r="B41" s="22">
        <v>0</v>
      </c>
      <c r="C41" s="22">
        <v>2636.4826808271901</v>
      </c>
      <c r="D41" s="22">
        <v>113.0319940174455</v>
      </c>
      <c r="E41" s="22">
        <f>SUM(B41:D41)</f>
        <v>2749.5146748446355</v>
      </c>
      <c r="F41" s="16"/>
      <c r="G41" s="62">
        <v>0</v>
      </c>
      <c r="H41" s="62">
        <v>269.52854396735404</v>
      </c>
      <c r="I41" s="62">
        <v>11.775641758733688</v>
      </c>
      <c r="J41" s="62">
        <f>SUM(G41:I41)</f>
        <v>281.30418572608772</v>
      </c>
      <c r="K41" s="16"/>
      <c r="L41" s="25" t="str">
        <f t="shared" ref="L41:O43" si="11">IF(B41&lt;&gt;0,G41/B41,"--")</f>
        <v>--</v>
      </c>
      <c r="M41" s="25">
        <f t="shared" si="11"/>
        <v>0.10223034876253771</v>
      </c>
      <c r="N41" s="25">
        <f t="shared" si="11"/>
        <v>0.10417972239714908</v>
      </c>
      <c r="O41" s="26">
        <f t="shared" si="11"/>
        <v>0.10231048711968892</v>
      </c>
      <c r="Q41">
        <v>1</v>
      </c>
      <c r="R41">
        <v>2</v>
      </c>
      <c r="U41">
        <f>$U$8</f>
        <v>3</v>
      </c>
      <c r="V41">
        <f>$V$8</f>
        <v>25</v>
      </c>
      <c r="W41">
        <f>$W$8</f>
        <v>47</v>
      </c>
    </row>
    <row r="42" spans="1:23" ht="12.75" customHeight="1" x14ac:dyDescent="0.6">
      <c r="A42" s="30" t="s">
        <v>97</v>
      </c>
      <c r="B42" s="22">
        <v>0</v>
      </c>
      <c r="C42" s="22">
        <v>2636.4826808271901</v>
      </c>
      <c r="D42" s="22">
        <v>113.0319940174455</v>
      </c>
      <c r="E42" s="22">
        <f>SUM(B42:D42)</f>
        <v>2749.5146748446355</v>
      </c>
      <c r="F42" s="16"/>
      <c r="G42" s="62">
        <v>0</v>
      </c>
      <c r="H42" s="62">
        <v>404.45821122213323</v>
      </c>
      <c r="I42" s="62">
        <v>32.028357548197988</v>
      </c>
      <c r="J42" s="62">
        <f>SUM(G42:I42)</f>
        <v>436.48656877033125</v>
      </c>
      <c r="K42" s="16"/>
      <c r="L42" s="25" t="str">
        <f t="shared" si="11"/>
        <v>--</v>
      </c>
      <c r="M42" s="25">
        <f t="shared" si="11"/>
        <v>0.15340825644841158</v>
      </c>
      <c r="N42" s="25">
        <f t="shared" si="11"/>
        <v>0.28335656489661404</v>
      </c>
      <c r="O42" s="26">
        <f t="shared" si="11"/>
        <v>0.15875040521287467</v>
      </c>
      <c r="Q42">
        <v>5</v>
      </c>
      <c r="R42">
        <v>7</v>
      </c>
      <c r="U42">
        <f>$U$8</f>
        <v>3</v>
      </c>
      <c r="V42">
        <f>$V$8</f>
        <v>25</v>
      </c>
      <c r="W42">
        <f>$W$8</f>
        <v>47</v>
      </c>
    </row>
    <row r="43" spans="1:23" ht="12.75" customHeight="1" x14ac:dyDescent="0.6">
      <c r="A43" s="21" t="s">
        <v>17</v>
      </c>
      <c r="B43" s="22">
        <f>B41</f>
        <v>0</v>
      </c>
      <c r="C43" s="22">
        <f>C41</f>
        <v>2636.4826808271901</v>
      </c>
      <c r="D43" s="22">
        <f>D41</f>
        <v>113.0319940174455</v>
      </c>
      <c r="E43" s="22">
        <f>E41</f>
        <v>2749.5146748446355</v>
      </c>
      <c r="F43" s="16"/>
      <c r="G43" s="62">
        <f>SUM(G41:G42)</f>
        <v>0</v>
      </c>
      <c r="H43" s="62">
        <f>SUM(H41:H42)</f>
        <v>673.98675518948721</v>
      </c>
      <c r="I43" s="62">
        <f>SUM(I41:I42)</f>
        <v>43.803999306931672</v>
      </c>
      <c r="J43" s="62">
        <f>SUM(J41:J42)</f>
        <v>717.79075449641891</v>
      </c>
      <c r="K43" s="16"/>
      <c r="L43" s="25" t="str">
        <f t="shared" si="11"/>
        <v>--</v>
      </c>
      <c r="M43" s="25">
        <f t="shared" si="11"/>
        <v>0.25563860521094928</v>
      </c>
      <c r="N43" s="25">
        <f t="shared" si="11"/>
        <v>0.3875362872937631</v>
      </c>
      <c r="O43" s="26">
        <f t="shared" si="11"/>
        <v>0.26106089233256358</v>
      </c>
    </row>
    <row r="44" spans="1:23" ht="5.15" customHeight="1" x14ac:dyDescent="0.6">
      <c r="A44" s="21"/>
      <c r="B44" s="22"/>
      <c r="C44" s="22"/>
      <c r="D44" s="22"/>
      <c r="E44" s="22"/>
      <c r="F44" s="16"/>
      <c r="G44" s="62"/>
      <c r="H44" s="62"/>
      <c r="I44" s="62"/>
      <c r="J44" s="62"/>
      <c r="K44" s="16"/>
      <c r="L44" s="16"/>
      <c r="M44" s="16"/>
      <c r="N44" s="16"/>
      <c r="O44" s="20"/>
    </row>
    <row r="45" spans="1:23" ht="12.75" customHeight="1" x14ac:dyDescent="0.6">
      <c r="A45" s="103" t="s">
        <v>33</v>
      </c>
      <c r="B45" s="32">
        <f>SUM(B38,B43)</f>
        <v>0</v>
      </c>
      <c r="C45" s="32">
        <f>SUM(C38,C43)</f>
        <v>2636.4826808271901</v>
      </c>
      <c r="D45" s="32">
        <f>SUM(D38,D43)</f>
        <v>113.0319940174455</v>
      </c>
      <c r="E45" s="32">
        <f>SUM(E38,E43)</f>
        <v>2749.5146748446355</v>
      </c>
      <c r="F45" s="33"/>
      <c r="G45" s="84">
        <f>SUM(G38,G43)</f>
        <v>0</v>
      </c>
      <c r="H45" s="84">
        <f>SUM(H38,H43)</f>
        <v>673.98675518948721</v>
      </c>
      <c r="I45" s="84">
        <f>SUM(I38,I43)</f>
        <v>43.803999306931672</v>
      </c>
      <c r="J45" s="84">
        <f>SUM(J38,J43)</f>
        <v>717.79075449641891</v>
      </c>
      <c r="K45" s="33"/>
      <c r="L45" s="35" t="str">
        <f t="shared" ref="L45:O46" si="12">IF(B45&lt;&gt;0,G45/B45,"--")</f>
        <v>--</v>
      </c>
      <c r="M45" s="35">
        <f t="shared" si="12"/>
        <v>0.25563860521094928</v>
      </c>
      <c r="N45" s="35">
        <f t="shared" si="12"/>
        <v>0.3875362872937631</v>
      </c>
      <c r="O45" s="36">
        <f t="shared" si="12"/>
        <v>0.26106089233256358</v>
      </c>
    </row>
    <row r="46" spans="1:23" ht="12.75" customHeight="1" x14ac:dyDescent="0.6">
      <c r="A46" s="104" t="s">
        <v>17</v>
      </c>
      <c r="B46" s="22">
        <f>SUM(B32,B45)</f>
        <v>2448.2083344217276</v>
      </c>
      <c r="C46" s="22">
        <f>SUM(C32,C45)</f>
        <v>2636.4826808271901</v>
      </c>
      <c r="D46" s="22">
        <f>SUM(D32,D45)</f>
        <v>113.0319940174455</v>
      </c>
      <c r="E46" s="22">
        <f>SUM(E32,E45)</f>
        <v>5197.7230092663631</v>
      </c>
      <c r="F46" s="16"/>
      <c r="G46" s="62">
        <f>SUM(G32,G45)</f>
        <v>315.42493690427352</v>
      </c>
      <c r="H46" s="62">
        <f>SUM(H32,H45)</f>
        <v>673.98675518948721</v>
      </c>
      <c r="I46" s="62">
        <f>SUM(I32,I45)</f>
        <v>43.803999306931672</v>
      </c>
      <c r="J46" s="62">
        <f>SUM(J32,J45)</f>
        <v>1033.2156914006923</v>
      </c>
      <c r="K46" s="16"/>
      <c r="L46" s="25">
        <f t="shared" si="12"/>
        <v>0.12883909121189133</v>
      </c>
      <c r="M46" s="25">
        <f t="shared" si="12"/>
        <v>0.25563860521094928</v>
      </c>
      <c r="N46" s="25">
        <f t="shared" si="12"/>
        <v>0.3875362872937631</v>
      </c>
      <c r="O46" s="26">
        <f t="shared" si="12"/>
        <v>0.1987823686561794</v>
      </c>
    </row>
    <row r="47" spans="1:23" ht="5.15" customHeight="1" thickBot="1" x14ac:dyDescent="0.75">
      <c r="A47" s="105"/>
      <c r="B47" s="101"/>
      <c r="C47" s="101"/>
      <c r="D47" s="101"/>
      <c r="E47" s="101"/>
      <c r="F47" s="102"/>
      <c r="G47" s="98"/>
      <c r="H47" s="98"/>
      <c r="I47" s="98"/>
      <c r="J47" s="98"/>
      <c r="K47" s="102"/>
      <c r="L47" s="102"/>
      <c r="M47" s="102"/>
      <c r="N47" s="102"/>
      <c r="O47" s="106"/>
    </row>
    <row r="48" spans="1:23" ht="15.5" x14ac:dyDescent="0.7">
      <c r="A48" s="4" t="s">
        <v>18</v>
      </c>
      <c r="B48" s="9" t="s">
        <v>1</v>
      </c>
      <c r="C48" s="10"/>
      <c r="D48" s="10"/>
      <c r="E48" s="10"/>
      <c r="F48" s="11"/>
      <c r="G48" s="9" t="s">
        <v>2</v>
      </c>
      <c r="H48" s="12"/>
      <c r="I48" s="12"/>
      <c r="J48" s="12"/>
      <c r="K48" s="11"/>
      <c r="L48" s="9" t="s">
        <v>3</v>
      </c>
      <c r="M48" s="12"/>
      <c r="N48" s="12"/>
      <c r="O48" s="13"/>
    </row>
    <row r="49" spans="1:23" ht="12.75" customHeight="1" x14ac:dyDescent="0.6">
      <c r="A49" s="94" t="s">
        <v>23</v>
      </c>
      <c r="B49" s="15" t="s">
        <v>4</v>
      </c>
      <c r="C49" s="15" t="s">
        <v>5</v>
      </c>
      <c r="D49" s="15" t="s">
        <v>6</v>
      </c>
      <c r="E49" s="15" t="s">
        <v>173</v>
      </c>
      <c r="F49" s="16"/>
      <c r="G49" s="15" t="s">
        <v>4</v>
      </c>
      <c r="H49" s="15" t="s">
        <v>5</v>
      </c>
      <c r="I49" s="15" t="s">
        <v>6</v>
      </c>
      <c r="J49" s="15" t="s">
        <v>173</v>
      </c>
      <c r="K49" s="16"/>
      <c r="L49" s="15" t="s">
        <v>4</v>
      </c>
      <c r="M49" s="15" t="s">
        <v>5</v>
      </c>
      <c r="N49" s="15" t="s">
        <v>6</v>
      </c>
      <c r="O49" s="17" t="s">
        <v>173</v>
      </c>
    </row>
    <row r="50" spans="1:23" x14ac:dyDescent="0.6">
      <c r="A50" s="21" t="s">
        <v>19</v>
      </c>
      <c r="B50" s="22">
        <v>0</v>
      </c>
      <c r="C50" s="22">
        <v>0</v>
      </c>
      <c r="D50" s="22">
        <v>0</v>
      </c>
      <c r="E50" s="22">
        <f>SUM(B50:D50)</f>
        <v>0</v>
      </c>
      <c r="F50" s="16"/>
      <c r="G50" s="62">
        <v>0</v>
      </c>
      <c r="H50" s="62">
        <v>0</v>
      </c>
      <c r="I50" s="62">
        <v>0</v>
      </c>
      <c r="J50" s="62">
        <f>SUM(G50:I50)</f>
        <v>0</v>
      </c>
      <c r="K50" s="16"/>
      <c r="L50" s="25" t="str">
        <f t="shared" ref="L50:O52" si="13">IF(B50&lt;&gt;0,G50/B50,"--")</f>
        <v>--</v>
      </c>
      <c r="M50" s="25" t="str">
        <f t="shared" si="13"/>
        <v>--</v>
      </c>
      <c r="N50" s="25" t="str">
        <f t="shared" si="13"/>
        <v>--</v>
      </c>
      <c r="O50" s="26" t="str">
        <f t="shared" si="13"/>
        <v>--</v>
      </c>
      <c r="Q50">
        <v>128</v>
      </c>
      <c r="U50">
        <f>$U$8</f>
        <v>3</v>
      </c>
      <c r="V50">
        <f>$V$8</f>
        <v>25</v>
      </c>
      <c r="W50">
        <f>$W$8</f>
        <v>47</v>
      </c>
    </row>
    <row r="51" spans="1:23" x14ac:dyDescent="0.6">
      <c r="A51" s="21" t="s">
        <v>220</v>
      </c>
      <c r="B51" s="22">
        <v>0</v>
      </c>
      <c r="C51" s="22">
        <v>0</v>
      </c>
      <c r="D51" s="22">
        <v>0</v>
      </c>
      <c r="E51" s="22">
        <f>SUM(B51:D51)</f>
        <v>0</v>
      </c>
      <c r="F51" s="16"/>
      <c r="G51" s="62">
        <v>0</v>
      </c>
      <c r="H51" s="62">
        <v>0</v>
      </c>
      <c r="I51" s="62">
        <v>0</v>
      </c>
      <c r="J51" s="62">
        <f>SUM(G51:I51)</f>
        <v>0</v>
      </c>
      <c r="K51" s="16"/>
      <c r="L51" s="25" t="str">
        <f t="shared" si="13"/>
        <v>--</v>
      </c>
      <c r="M51" s="25" t="str">
        <f t="shared" si="13"/>
        <v>--</v>
      </c>
      <c r="N51" s="25" t="str">
        <f t="shared" si="13"/>
        <v>--</v>
      </c>
      <c r="O51" s="26" t="str">
        <f t="shared" si="13"/>
        <v>--</v>
      </c>
      <c r="Q51">
        <v>130</v>
      </c>
      <c r="U51">
        <f>$U$8</f>
        <v>3</v>
      </c>
      <c r="V51">
        <f>$V$8</f>
        <v>25</v>
      </c>
      <c r="W51">
        <f>$W$8</f>
        <v>47</v>
      </c>
    </row>
    <row r="52" spans="1:23" x14ac:dyDescent="0.6">
      <c r="A52" s="21" t="s">
        <v>31</v>
      </c>
      <c r="B52" s="22">
        <f>SUM(B50:B51)</f>
        <v>0</v>
      </c>
      <c r="C52" s="22">
        <f>SUM(C50:C51)</f>
        <v>0</v>
      </c>
      <c r="D52" s="22">
        <f>SUM(D50:D51)</f>
        <v>0</v>
      </c>
      <c r="E52" s="22">
        <f>SUM(E50:E51)</f>
        <v>0</v>
      </c>
      <c r="F52" s="16"/>
      <c r="G52" s="62">
        <f>SUM(G50:G51)</f>
        <v>0</v>
      </c>
      <c r="H52" s="62">
        <f>SUM(H50:H51)</f>
        <v>0</v>
      </c>
      <c r="I52" s="62">
        <f>SUM(I50:I51)</f>
        <v>0</v>
      </c>
      <c r="J52" s="62">
        <f>SUM(J50:J51)</f>
        <v>0</v>
      </c>
      <c r="K52" s="16"/>
      <c r="L52" s="25" t="str">
        <f t="shared" si="13"/>
        <v>--</v>
      </c>
      <c r="M52" s="25" t="str">
        <f t="shared" si="13"/>
        <v>--</v>
      </c>
      <c r="N52" s="25" t="str">
        <f t="shared" si="13"/>
        <v>--</v>
      </c>
      <c r="O52" s="26" t="str">
        <f t="shared" si="13"/>
        <v>--</v>
      </c>
    </row>
    <row r="53" spans="1:23" x14ac:dyDescent="0.6">
      <c r="A53" s="95" t="s">
        <v>32</v>
      </c>
      <c r="B53" s="22"/>
      <c r="C53" s="22"/>
      <c r="D53" s="22"/>
      <c r="E53" s="22"/>
      <c r="F53" s="16"/>
      <c r="G53" s="62"/>
      <c r="H53" s="62"/>
      <c r="I53" s="62"/>
      <c r="J53" s="62"/>
      <c r="K53" s="16"/>
      <c r="L53" s="16"/>
      <c r="M53" s="16"/>
      <c r="N53" s="16"/>
      <c r="O53" s="20"/>
    </row>
    <row r="54" spans="1:23" x14ac:dyDescent="0.6">
      <c r="A54" s="21" t="s">
        <v>19</v>
      </c>
      <c r="B54" s="22">
        <v>0</v>
      </c>
      <c r="C54" s="22">
        <v>2400.7089215192909</v>
      </c>
      <c r="D54" s="22">
        <v>0</v>
      </c>
      <c r="E54" s="22">
        <f>SUM(B54:D54)</f>
        <v>2400.7089215192909</v>
      </c>
      <c r="F54" s="16"/>
      <c r="G54" s="62">
        <v>0</v>
      </c>
      <c r="H54" s="62">
        <v>1547.7503140575186</v>
      </c>
      <c r="I54" s="62">
        <v>0</v>
      </c>
      <c r="J54" s="62">
        <f>SUM(G54:I54)</f>
        <v>1547.7503140575186</v>
      </c>
      <c r="K54" s="16"/>
      <c r="L54" s="25" t="str">
        <f t="shared" ref="L54:O57" si="14">IF(B54&lt;&gt;0,G54/B54,"--")</f>
        <v>--</v>
      </c>
      <c r="M54" s="25">
        <f t="shared" si="14"/>
        <v>0.64470552851447871</v>
      </c>
      <c r="N54" s="25" t="str">
        <f t="shared" si="14"/>
        <v>--</v>
      </c>
      <c r="O54" s="26">
        <f t="shared" si="14"/>
        <v>0.64470552851447871</v>
      </c>
      <c r="Q54">
        <v>105</v>
      </c>
      <c r="U54">
        <f>$U$8</f>
        <v>3</v>
      </c>
      <c r="V54">
        <f>$V$8</f>
        <v>25</v>
      </c>
      <c r="W54">
        <f>$W$8</f>
        <v>47</v>
      </c>
    </row>
    <row r="55" spans="1:23" x14ac:dyDescent="0.6">
      <c r="A55" s="21" t="s">
        <v>220</v>
      </c>
      <c r="B55" s="22">
        <v>4375.8836010178111</v>
      </c>
      <c r="C55" s="22">
        <v>602.84145021087181</v>
      </c>
      <c r="D55" s="22">
        <v>265.20227009812584</v>
      </c>
      <c r="E55" s="22">
        <f>SUM(B55:D55)</f>
        <v>5243.9273213268089</v>
      </c>
      <c r="F55" s="16"/>
      <c r="G55" s="62">
        <v>4987.4473448846456</v>
      </c>
      <c r="H55" s="62">
        <v>680.20185699772571</v>
      </c>
      <c r="I55" s="62">
        <v>297.56870253408948</v>
      </c>
      <c r="J55" s="62">
        <f>SUM(G55:I55)</f>
        <v>5965.2179044164604</v>
      </c>
      <c r="K55" s="16"/>
      <c r="L55" s="25">
        <f t="shared" si="14"/>
        <v>1.1397577722873131</v>
      </c>
      <c r="M55" s="25">
        <f t="shared" si="14"/>
        <v>1.1283262900382738</v>
      </c>
      <c r="N55" s="25">
        <f t="shared" si="14"/>
        <v>1.1220443264832836</v>
      </c>
      <c r="O55" s="26">
        <f t="shared" si="14"/>
        <v>1.1375477841113846</v>
      </c>
      <c r="Q55">
        <v>107</v>
      </c>
      <c r="U55">
        <f>$U$8</f>
        <v>3</v>
      </c>
      <c r="V55">
        <f>$V$8</f>
        <v>25</v>
      </c>
      <c r="W55">
        <f>$W$8</f>
        <v>47</v>
      </c>
    </row>
    <row r="56" spans="1:23" x14ac:dyDescent="0.6">
      <c r="A56" s="96" t="s">
        <v>33</v>
      </c>
      <c r="B56" s="32">
        <f>SUM(B54:B55)</f>
        <v>4375.8836010178111</v>
      </c>
      <c r="C56" s="32">
        <f>SUM(C54:C55)</f>
        <v>3003.5503717301626</v>
      </c>
      <c r="D56" s="32">
        <f>SUM(D54:D55)</f>
        <v>265.20227009812584</v>
      </c>
      <c r="E56" s="32">
        <f>SUM(E54:E55)</f>
        <v>7644.6362428460998</v>
      </c>
      <c r="F56" s="33"/>
      <c r="G56" s="84">
        <f>SUM(G54:G55)</f>
        <v>4987.4473448846456</v>
      </c>
      <c r="H56" s="84">
        <f>SUM(H54:H55)</f>
        <v>2227.9521710552444</v>
      </c>
      <c r="I56" s="84">
        <f>SUM(I54:I55)</f>
        <v>297.56870253408948</v>
      </c>
      <c r="J56" s="84">
        <f>SUM(J54:J55)</f>
        <v>7512.9682184739795</v>
      </c>
      <c r="K56" s="33"/>
      <c r="L56" s="35">
        <f t="shared" si="14"/>
        <v>1.1397577722873131</v>
      </c>
      <c r="M56" s="35">
        <f t="shared" si="14"/>
        <v>0.74177286721243063</v>
      </c>
      <c r="N56" s="35">
        <f t="shared" si="14"/>
        <v>1.1220443264832836</v>
      </c>
      <c r="O56" s="36">
        <f t="shared" si="14"/>
        <v>0.98277641732197052</v>
      </c>
    </row>
    <row r="57" spans="1:23" ht="13.75" thickBot="1" x14ac:dyDescent="0.75">
      <c r="A57" s="43" t="s">
        <v>17</v>
      </c>
      <c r="B57" s="127">
        <f>SUM(B52,B56)</f>
        <v>4375.8836010178111</v>
      </c>
      <c r="C57" s="127">
        <f>SUM(C52,C56)</f>
        <v>3003.5503717301626</v>
      </c>
      <c r="D57" s="127">
        <f>SUM(D52,D56)</f>
        <v>265.20227009812584</v>
      </c>
      <c r="E57" s="127">
        <f>SUM(E52,E56)</f>
        <v>7644.6362428460998</v>
      </c>
      <c r="F57" s="102"/>
      <c r="G57" s="98">
        <f>SUM(G52,G56)</f>
        <v>4987.4473448846456</v>
      </c>
      <c r="H57" s="98">
        <f>SUM(H52,H56)</f>
        <v>2227.9521710552444</v>
      </c>
      <c r="I57" s="98">
        <f>SUM(I52,I56)</f>
        <v>297.56870253408948</v>
      </c>
      <c r="J57" s="98">
        <f>SUM(J52,J56)</f>
        <v>7512.9682184739795</v>
      </c>
      <c r="K57" s="102"/>
      <c r="L57" s="47">
        <f t="shared" si="14"/>
        <v>1.1397577722873131</v>
      </c>
      <c r="M57" s="47">
        <f t="shared" si="14"/>
        <v>0.74177286721243063</v>
      </c>
      <c r="N57" s="47">
        <f t="shared" si="14"/>
        <v>1.1220443264832836</v>
      </c>
      <c r="O57" s="48">
        <f t="shared" si="14"/>
        <v>0.98277641732197052</v>
      </c>
    </row>
    <row r="58" spans="1:23" ht="5.15" customHeight="1" x14ac:dyDescent="0.6">
      <c r="A58" s="49"/>
      <c r="B58" s="50"/>
      <c r="C58" s="50"/>
      <c r="D58" s="50"/>
      <c r="E58" s="50"/>
      <c r="G58" s="62"/>
      <c r="H58" s="62"/>
      <c r="I58" s="62"/>
      <c r="J58" s="62"/>
    </row>
    <row r="59" spans="1:23" x14ac:dyDescent="0.6">
      <c r="A59" s="49" t="s">
        <v>21</v>
      </c>
      <c r="B59" s="50">
        <f>B46</f>
        <v>2448.2083344217276</v>
      </c>
      <c r="C59" s="50">
        <f>C46</f>
        <v>2636.4826808271901</v>
      </c>
      <c r="D59" s="50">
        <f>D46</f>
        <v>113.0319940174455</v>
      </c>
      <c r="E59" s="50">
        <f>E46</f>
        <v>5197.7230092663631</v>
      </c>
      <c r="G59" s="62">
        <f>SUM(G46,G57)</f>
        <v>5302.8722817889193</v>
      </c>
      <c r="H59" s="62">
        <f>SUM(H46,H57)</f>
        <v>2901.9389262447316</v>
      </c>
      <c r="I59" s="62">
        <f>SUM(I46,I57)</f>
        <v>341.37270184102113</v>
      </c>
      <c r="J59" s="62">
        <f>SUM(J46,J57)</f>
        <v>8546.1839098746714</v>
      </c>
      <c r="L59" s="25">
        <f>IF(B59&lt;&gt;0,G59/B59,"--")</f>
        <v>2.1660216605060572</v>
      </c>
      <c r="M59" s="25">
        <f>IF(C59&lt;&gt;0,H59/C59,"--")</f>
        <v>1.1006857535412504</v>
      </c>
      <c r="N59" s="25">
        <f>IF(D59&lt;&gt;0,I59/D59,"--")</f>
        <v>3.0201422597953393</v>
      </c>
      <c r="O59" s="25">
        <f>IF(E59&lt;&gt;0,J59/E59,"--")</f>
        <v>1.644216880091294</v>
      </c>
      <c r="U59">
        <f>$U$8</f>
        <v>3</v>
      </c>
      <c r="V59">
        <f>$V$8</f>
        <v>25</v>
      </c>
      <c r="W59">
        <f>$W$8</f>
        <v>47</v>
      </c>
    </row>
    <row r="60" spans="1:23" hidden="1" x14ac:dyDescent="0.6">
      <c r="A60" s="16"/>
      <c r="B60" s="50"/>
      <c r="C60" s="50"/>
      <c r="D60" s="50"/>
      <c r="E60" s="50"/>
      <c r="G60" s="62"/>
      <c r="H60" s="62"/>
      <c r="I60" s="62"/>
      <c r="J60" s="62"/>
    </row>
    <row r="61" spans="1:23" hidden="1" x14ac:dyDescent="0.6">
      <c r="A61" s="107" t="s">
        <v>115</v>
      </c>
      <c r="B61" s="85">
        <f>B10-SUM(B11:B13)</f>
        <v>0</v>
      </c>
      <c r="C61" s="85">
        <f>C10-SUM(C11:C13)</f>
        <v>0</v>
      </c>
      <c r="D61" s="85">
        <f>D10-SUM(D11:D13)</f>
        <v>0</v>
      </c>
      <c r="E61" s="50"/>
      <c r="G61" s="85">
        <v>0</v>
      </c>
      <c r="H61" s="85">
        <v>0</v>
      </c>
      <c r="I61" s="85">
        <v>0</v>
      </c>
      <c r="L61" s="85">
        <v>0</v>
      </c>
      <c r="M61" s="85">
        <v>0</v>
      </c>
      <c r="N61" s="85">
        <v>0</v>
      </c>
      <c r="Q61">
        <v>127</v>
      </c>
      <c r="U61">
        <f>$U$8</f>
        <v>3</v>
      </c>
      <c r="V61">
        <f>$V$8</f>
        <v>25</v>
      </c>
      <c r="W61">
        <f>$W$8</f>
        <v>47</v>
      </c>
    </row>
    <row r="62" spans="1:23" hidden="1" x14ac:dyDescent="0.6">
      <c r="A62" s="16"/>
      <c r="B62" s="85">
        <f>B17-SUM(B18:B20)</f>
        <v>0</v>
      </c>
      <c r="C62" s="85">
        <f>C17-SUM(C18:C20)</f>
        <v>0</v>
      </c>
      <c r="D62" s="85">
        <f>D17-SUM(D18:D20)</f>
        <v>0</v>
      </c>
      <c r="E62" s="50"/>
      <c r="G62" s="85">
        <v>0</v>
      </c>
      <c r="H62" s="85">
        <v>0</v>
      </c>
      <c r="I62" s="85">
        <v>0</v>
      </c>
      <c r="L62" s="85">
        <v>0</v>
      </c>
      <c r="M62" s="85">
        <v>-5.5511151231257827E-17</v>
      </c>
      <c r="N62" s="85">
        <v>0</v>
      </c>
      <c r="Q62">
        <v>104</v>
      </c>
      <c r="U62">
        <f>$U$8</f>
        <v>3</v>
      </c>
      <c r="V62">
        <f>$V$8</f>
        <v>25</v>
      </c>
      <c r="W62">
        <f>$W$8</f>
        <v>47</v>
      </c>
    </row>
    <row r="63" spans="1:23" hidden="1" x14ac:dyDescent="0.6">
      <c r="A63" s="16"/>
      <c r="B63" s="85">
        <f>B26-SUM(B27:B29)</f>
        <v>0</v>
      </c>
      <c r="C63" s="85">
        <f>C26-SUM(C27:C29)</f>
        <v>0</v>
      </c>
      <c r="D63" s="85">
        <f>D26-SUM(D27:D29)</f>
        <v>0</v>
      </c>
      <c r="E63" s="50"/>
      <c r="G63" s="85">
        <v>0</v>
      </c>
      <c r="H63" s="85">
        <v>0</v>
      </c>
      <c r="I63" s="85">
        <v>0</v>
      </c>
      <c r="L63" s="85">
        <v>0</v>
      </c>
      <c r="M63" s="85">
        <v>0</v>
      </c>
      <c r="N63" s="85">
        <v>0</v>
      </c>
      <c r="Q63">
        <v>64</v>
      </c>
      <c r="R63">
        <v>13</v>
      </c>
      <c r="U63">
        <f>$U$8</f>
        <v>3</v>
      </c>
      <c r="V63">
        <f>$V$8</f>
        <v>25</v>
      </c>
      <c r="W63">
        <f>$W$8</f>
        <v>47</v>
      </c>
    </row>
    <row r="64" spans="1:23" x14ac:dyDescent="0.6">
      <c r="A64" s="33"/>
      <c r="B64" s="33"/>
      <c r="C64" s="33"/>
      <c r="D64" s="33"/>
      <c r="E64" s="33"/>
    </row>
    <row r="65" spans="1:5" x14ac:dyDescent="0.6">
      <c r="A65" s="54" t="s">
        <v>22</v>
      </c>
    </row>
    <row r="66" spans="1:5" x14ac:dyDescent="0.6">
      <c r="A66" s="109" t="s">
        <v>264</v>
      </c>
    </row>
    <row r="67" spans="1:5" x14ac:dyDescent="0.6">
      <c r="A67" s="56" t="s">
        <v>122</v>
      </c>
    </row>
    <row r="68" spans="1:5" x14ac:dyDescent="0.6">
      <c r="A68" s="55" t="s">
        <v>98</v>
      </c>
    </row>
    <row r="69" spans="1:5" x14ac:dyDescent="0.6">
      <c r="A69" s="55" t="s">
        <v>123</v>
      </c>
    </row>
    <row r="70" spans="1:5" x14ac:dyDescent="0.6">
      <c r="A70" s="56" t="s">
        <v>124</v>
      </c>
    </row>
    <row r="71" spans="1:5" x14ac:dyDescent="0.6">
      <c r="A71" s="55" t="s">
        <v>125</v>
      </c>
      <c r="B71" s="41"/>
      <c r="C71" s="41"/>
      <c r="D71" s="41"/>
      <c r="E71" s="41"/>
    </row>
    <row r="72" spans="1:5" x14ac:dyDescent="0.6">
      <c r="A72" s="55" t="s">
        <v>126</v>
      </c>
      <c r="B72" s="50"/>
      <c r="C72" s="50"/>
      <c r="D72" s="50"/>
      <c r="E72" s="50"/>
    </row>
    <row r="73" spans="1:5" x14ac:dyDescent="0.6">
      <c r="A73" s="55" t="s">
        <v>127</v>
      </c>
      <c r="B73" s="50"/>
      <c r="C73" s="50"/>
      <c r="D73" s="50"/>
      <c r="E73" s="50"/>
    </row>
    <row r="74" spans="1:5" x14ac:dyDescent="0.6">
      <c r="A74" s="55"/>
      <c r="B74" s="50"/>
      <c r="C74" s="50"/>
      <c r="D74" s="50"/>
      <c r="E74" s="50"/>
    </row>
    <row r="75" spans="1:5" x14ac:dyDescent="0.6">
      <c r="A75" s="55"/>
      <c r="B75" s="50"/>
      <c r="C75" s="50"/>
      <c r="D75" s="50"/>
      <c r="E75" s="50"/>
    </row>
    <row r="76" spans="1:5" x14ac:dyDescent="0.6">
      <c r="A76" s="55"/>
      <c r="B76" s="50"/>
      <c r="C76" s="50"/>
      <c r="D76" s="50"/>
      <c r="E76" s="50"/>
    </row>
    <row r="77" spans="1:5" x14ac:dyDescent="0.6">
      <c r="A77" s="55"/>
      <c r="B77" s="50"/>
      <c r="C77" s="50"/>
      <c r="D77" s="50"/>
      <c r="E77" s="50"/>
    </row>
    <row r="78" spans="1:5" x14ac:dyDescent="0.6">
      <c r="A78" s="16"/>
      <c r="B78" s="50"/>
      <c r="C78" s="50"/>
      <c r="D78" s="50"/>
      <c r="E78" s="50"/>
    </row>
    <row r="79" spans="1:5" x14ac:dyDescent="0.6">
      <c r="A79" s="16"/>
      <c r="B79" s="50"/>
      <c r="C79" s="50"/>
      <c r="D79" s="50"/>
      <c r="E79" s="50"/>
    </row>
    <row r="80" spans="1:5" x14ac:dyDescent="0.6">
      <c r="A80" s="16"/>
      <c r="B80" s="50"/>
      <c r="C80" s="50"/>
      <c r="D80" s="50"/>
      <c r="E80" s="50"/>
    </row>
    <row r="81" spans="2:5" x14ac:dyDescent="0.6">
      <c r="B81" s="50"/>
      <c r="C81" s="50"/>
      <c r="D81" s="50"/>
      <c r="E81" s="50"/>
    </row>
    <row r="82" spans="2:5" x14ac:dyDescent="0.6">
      <c r="B82" s="50"/>
      <c r="C82" s="50"/>
      <c r="D82" s="50"/>
      <c r="E82" s="50"/>
    </row>
    <row r="83" spans="2:5" x14ac:dyDescent="0.6">
      <c r="B83" s="50"/>
      <c r="C83" s="50"/>
      <c r="D83" s="50"/>
      <c r="E83" s="50"/>
    </row>
    <row r="84" spans="2:5" x14ac:dyDescent="0.6">
      <c r="B84" s="50"/>
      <c r="C84" s="50"/>
      <c r="D84" s="50"/>
      <c r="E84" s="50"/>
    </row>
    <row r="85" spans="2:5" x14ac:dyDescent="0.6">
      <c r="B85" s="50"/>
      <c r="C85" s="50"/>
      <c r="D85" s="50"/>
      <c r="E85" s="50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47" max="1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Y75"/>
  <sheetViews>
    <sheetView zoomScale="70" zoomScaleNormal="70" workbookViewId="0"/>
  </sheetViews>
  <sheetFormatPr defaultRowHeight="13" x14ac:dyDescent="0.6"/>
  <cols>
    <col min="1" max="1" width="36.86328125" customWidth="1"/>
    <col min="2" max="5" width="10.6796875" customWidth="1"/>
    <col min="6" max="6" width="2.6796875" customWidth="1"/>
    <col min="7" max="10" width="10.6796875" customWidth="1"/>
    <col min="11" max="11" width="2.6796875" customWidth="1"/>
    <col min="12" max="15" width="8.6796875" customWidth="1"/>
    <col min="17" max="23" width="0" hidden="1" customWidth="1"/>
    <col min="24" max="24" width="3.6796875" hidden="1" customWidth="1"/>
    <col min="25" max="25" width="0" hidden="1" customWidth="1"/>
  </cols>
  <sheetData>
    <row r="1" spans="1:25" s="3" customFormat="1" ht="15.5" x14ac:dyDescent="0.7">
      <c r="A1" s="1" t="str">
        <f>VLOOKUP(Y6,TabName,5,FALSE)</f>
        <v>Table 4.15 - Cost of Forwarded UAA Mail -- Periodicals, Carrier Route (1), PARS Environment, FY 21</v>
      </c>
      <c r="B1" s="2"/>
      <c r="C1" s="2"/>
      <c r="D1" s="2"/>
      <c r="E1" s="2"/>
    </row>
    <row r="2" spans="1:25" s="3" customFormat="1" ht="8.15" customHeight="1" thickBot="1" x14ac:dyDescent="0.85">
      <c r="A2" s="1"/>
      <c r="B2" s="2"/>
      <c r="C2" s="2"/>
      <c r="D2" s="2"/>
      <c r="E2" s="2"/>
    </row>
    <row r="3" spans="1:25" s="3" customFormat="1" ht="15.5" x14ac:dyDescent="0.7">
      <c r="A3" s="4" t="s">
        <v>0</v>
      </c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7"/>
    </row>
    <row r="4" spans="1:25" s="3" customFormat="1" ht="12.75" customHeight="1" x14ac:dyDescent="0.6">
      <c r="A4" s="8"/>
      <c r="B4" s="9" t="s">
        <v>1</v>
      </c>
      <c r="C4" s="10"/>
      <c r="D4" s="10"/>
      <c r="E4" s="10"/>
      <c r="F4" s="11"/>
      <c r="G4" s="9" t="s">
        <v>2</v>
      </c>
      <c r="H4" s="12"/>
      <c r="I4" s="12"/>
      <c r="J4" s="12"/>
      <c r="K4" s="11"/>
      <c r="L4" s="9" t="s">
        <v>3</v>
      </c>
      <c r="M4" s="12"/>
      <c r="N4" s="12"/>
      <c r="O4" s="13"/>
      <c r="Q4"/>
      <c r="R4"/>
      <c r="S4" t="s">
        <v>37</v>
      </c>
      <c r="T4" t="s">
        <v>37</v>
      </c>
      <c r="U4" s="18" t="s">
        <v>8</v>
      </c>
      <c r="V4" s="18" t="s">
        <v>9</v>
      </c>
      <c r="W4" s="18" t="s">
        <v>10</v>
      </c>
      <c r="X4"/>
    </row>
    <row r="5" spans="1:25" ht="25.5" customHeight="1" x14ac:dyDescent="0.6">
      <c r="A5" s="14"/>
      <c r="B5" s="15" t="s">
        <v>4</v>
      </c>
      <c r="C5" s="15" t="s">
        <v>5</v>
      </c>
      <c r="D5" s="15" t="s">
        <v>6</v>
      </c>
      <c r="E5" s="15" t="s">
        <v>7</v>
      </c>
      <c r="F5" s="16"/>
      <c r="G5" s="15" t="s">
        <v>4</v>
      </c>
      <c r="H5" s="15" t="s">
        <v>5</v>
      </c>
      <c r="I5" s="15" t="s">
        <v>6</v>
      </c>
      <c r="J5" s="15" t="s">
        <v>7</v>
      </c>
      <c r="K5" s="16"/>
      <c r="L5" s="15" t="s">
        <v>4</v>
      </c>
      <c r="M5" s="15" t="s">
        <v>5</v>
      </c>
      <c r="N5" s="15" t="s">
        <v>6</v>
      </c>
      <c r="O5" s="17" t="s">
        <v>7</v>
      </c>
      <c r="Q5" s="56" t="s">
        <v>35</v>
      </c>
      <c r="R5" s="56" t="s">
        <v>36</v>
      </c>
      <c r="S5" s="56" t="s">
        <v>35</v>
      </c>
      <c r="T5" s="56" t="s">
        <v>36</v>
      </c>
      <c r="U5" t="s">
        <v>12</v>
      </c>
      <c r="V5" t="s">
        <v>12</v>
      </c>
      <c r="W5" t="s">
        <v>12</v>
      </c>
      <c r="Y5" s="18" t="s">
        <v>11</v>
      </c>
    </row>
    <row r="6" spans="1:25" x14ac:dyDescent="0.6">
      <c r="A6" s="94" t="s">
        <v>23</v>
      </c>
      <c r="B6" s="15"/>
      <c r="C6" s="15"/>
      <c r="D6" s="15"/>
      <c r="E6" s="15"/>
      <c r="F6" s="16"/>
      <c r="G6" s="15"/>
      <c r="H6" s="15"/>
      <c r="I6" s="15"/>
      <c r="J6" s="15"/>
      <c r="K6" s="16"/>
      <c r="L6" s="15"/>
      <c r="M6" s="15"/>
      <c r="N6" s="15"/>
      <c r="O6" s="17"/>
      <c r="Y6">
        <v>15</v>
      </c>
    </row>
    <row r="7" spans="1:25" x14ac:dyDescent="0.6">
      <c r="A7" s="31" t="s">
        <v>102</v>
      </c>
      <c r="B7" s="15"/>
      <c r="C7" s="15"/>
      <c r="D7" s="15"/>
      <c r="E7" s="15"/>
      <c r="F7" s="16"/>
      <c r="G7" s="15"/>
      <c r="H7" s="15"/>
      <c r="I7" s="15"/>
      <c r="J7" s="15"/>
      <c r="K7" s="16"/>
      <c r="L7" s="15"/>
      <c r="M7" s="15"/>
      <c r="N7" s="15"/>
      <c r="O7" s="17"/>
    </row>
    <row r="8" spans="1:25" x14ac:dyDescent="0.6">
      <c r="A8" s="21" t="s">
        <v>13</v>
      </c>
      <c r="B8" s="76">
        <v>5.8975008875221757</v>
      </c>
      <c r="C8" s="76">
        <v>0</v>
      </c>
      <c r="D8" s="76">
        <v>0</v>
      </c>
      <c r="E8" s="65">
        <f t="shared" ref="E8:E13" si="0">SUM(B8:D8)</f>
        <v>5.8975008875221757</v>
      </c>
      <c r="F8" s="61"/>
      <c r="G8" s="62">
        <v>0.46793313151991445</v>
      </c>
      <c r="H8" s="62">
        <v>0</v>
      </c>
      <c r="I8" s="62">
        <v>0</v>
      </c>
      <c r="J8" s="62">
        <f t="shared" ref="J8:J13" si="1">SUM(G8:I8)</f>
        <v>0.46793313151991445</v>
      </c>
      <c r="K8" s="61"/>
      <c r="L8" s="25">
        <f t="shared" ref="L8:O14" si="2">IF(B8&lt;&gt;0,G8/B8,"--")</f>
        <v>7.9344308791874665E-2</v>
      </c>
      <c r="M8" s="25" t="str">
        <f t="shared" si="2"/>
        <v>--</v>
      </c>
      <c r="N8" s="25" t="str">
        <f t="shared" si="2"/>
        <v>--</v>
      </c>
      <c r="O8" s="26">
        <f t="shared" si="2"/>
        <v>7.9344308791874665E-2</v>
      </c>
      <c r="Q8">
        <v>28</v>
      </c>
      <c r="U8" s="27">
        <f>VLOOKUP($Y$6,FMap,5,FALSE)</f>
        <v>4</v>
      </c>
      <c r="V8" s="28">
        <f>VLOOKUP($Y$6,FMap,6,FALSE)</f>
        <v>26</v>
      </c>
      <c r="W8" s="29">
        <f>VLOOKUP($Y$6,FMap,7,FALSE)</f>
        <v>48</v>
      </c>
    </row>
    <row r="9" spans="1:25" x14ac:dyDescent="0.6">
      <c r="A9" s="30" t="s">
        <v>24</v>
      </c>
      <c r="B9" s="76">
        <v>5.8975008875221757</v>
      </c>
      <c r="C9" s="76">
        <v>0</v>
      </c>
      <c r="D9" s="76">
        <v>0</v>
      </c>
      <c r="E9" s="65">
        <f t="shared" si="0"/>
        <v>5.8975008875221757</v>
      </c>
      <c r="F9" s="61"/>
      <c r="G9" s="62">
        <v>3.9086464117260279E-2</v>
      </c>
      <c r="H9" s="62">
        <v>0</v>
      </c>
      <c r="I9" s="62">
        <v>0</v>
      </c>
      <c r="J9" s="62">
        <f t="shared" si="1"/>
        <v>3.9086464117260279E-2</v>
      </c>
      <c r="K9" s="61"/>
      <c r="L9" s="25">
        <f t="shared" si="2"/>
        <v>6.6276317482136717E-3</v>
      </c>
      <c r="M9" s="25" t="str">
        <f t="shared" si="2"/>
        <v>--</v>
      </c>
      <c r="N9" s="25" t="str">
        <f t="shared" si="2"/>
        <v>--</v>
      </c>
      <c r="O9" s="26">
        <f t="shared" si="2"/>
        <v>6.6276317482136717E-3</v>
      </c>
      <c r="Q9">
        <v>29</v>
      </c>
      <c r="U9">
        <f>$U$8</f>
        <v>4</v>
      </c>
      <c r="V9">
        <f>$V$8</f>
        <v>26</v>
      </c>
      <c r="W9">
        <f>$W$8</f>
        <v>48</v>
      </c>
    </row>
    <row r="10" spans="1:25" x14ac:dyDescent="0.6">
      <c r="A10" s="21" t="s">
        <v>25</v>
      </c>
      <c r="B10" s="65">
        <v>117.95001775044341</v>
      </c>
      <c r="C10" s="65">
        <v>0</v>
      </c>
      <c r="D10" s="65">
        <v>0</v>
      </c>
      <c r="E10" s="65">
        <f t="shared" si="0"/>
        <v>117.95001775044341</v>
      </c>
      <c r="F10" s="61"/>
      <c r="G10" s="62">
        <v>7.2111401855600352</v>
      </c>
      <c r="H10" s="62">
        <v>0</v>
      </c>
      <c r="I10" s="62">
        <v>0</v>
      </c>
      <c r="J10" s="62">
        <f t="shared" si="1"/>
        <v>7.2111401855600352</v>
      </c>
      <c r="K10" s="61"/>
      <c r="L10" s="25">
        <f t="shared" si="2"/>
        <v>6.1137253924092153E-2</v>
      </c>
      <c r="M10" s="25" t="str">
        <f t="shared" si="2"/>
        <v>--</v>
      </c>
      <c r="N10" s="25" t="str">
        <f t="shared" si="2"/>
        <v>--</v>
      </c>
      <c r="O10" s="26">
        <f t="shared" si="2"/>
        <v>6.1137253924092153E-2</v>
      </c>
      <c r="Q10">
        <v>30</v>
      </c>
      <c r="S10">
        <v>10</v>
      </c>
      <c r="U10">
        <f>$U$8</f>
        <v>4</v>
      </c>
      <c r="V10">
        <f>$V$8</f>
        <v>26</v>
      </c>
      <c r="W10">
        <f>$W$8</f>
        <v>48</v>
      </c>
    </row>
    <row r="11" spans="1:25" x14ac:dyDescent="0.6">
      <c r="A11" s="21" t="s">
        <v>26</v>
      </c>
      <c r="B11" s="65">
        <v>44.423355904947819</v>
      </c>
      <c r="C11" s="65">
        <v>0</v>
      </c>
      <c r="D11" s="65">
        <v>0</v>
      </c>
      <c r="E11" s="65">
        <f t="shared" si="0"/>
        <v>44.423355904947819</v>
      </c>
      <c r="F11" s="61"/>
      <c r="G11" s="62">
        <v>0</v>
      </c>
      <c r="H11" s="62">
        <v>0</v>
      </c>
      <c r="I11" s="62">
        <v>0</v>
      </c>
      <c r="J11" s="62">
        <f t="shared" si="1"/>
        <v>0</v>
      </c>
      <c r="K11" s="61"/>
      <c r="L11" s="25">
        <f t="shared" si="2"/>
        <v>0</v>
      </c>
      <c r="M11" s="25" t="str">
        <f t="shared" si="2"/>
        <v>--</v>
      </c>
      <c r="N11" s="25" t="str">
        <f t="shared" si="2"/>
        <v>--</v>
      </c>
      <c r="O11" s="26">
        <f t="shared" si="2"/>
        <v>0</v>
      </c>
      <c r="Q11">
        <v>31</v>
      </c>
      <c r="S11">
        <v>10</v>
      </c>
      <c r="U11">
        <f>$U$8</f>
        <v>4</v>
      </c>
      <c r="V11">
        <f>$V$8</f>
        <v>26</v>
      </c>
      <c r="W11">
        <f>$W$8</f>
        <v>48</v>
      </c>
    </row>
    <row r="12" spans="1:25" x14ac:dyDescent="0.6">
      <c r="A12" s="30" t="s">
        <v>92</v>
      </c>
      <c r="B12" s="65">
        <v>69.046263264778446</v>
      </c>
      <c r="C12" s="65">
        <v>0</v>
      </c>
      <c r="D12" s="65">
        <v>0</v>
      </c>
      <c r="E12" s="65">
        <f t="shared" si="0"/>
        <v>69.046263264778446</v>
      </c>
      <c r="F12" s="61"/>
      <c r="G12" s="62">
        <v>4.7516107249254276</v>
      </c>
      <c r="H12" s="62">
        <v>0</v>
      </c>
      <c r="I12" s="62">
        <v>0</v>
      </c>
      <c r="J12" s="62">
        <f t="shared" si="1"/>
        <v>4.7516107249254276</v>
      </c>
      <c r="K12" s="61"/>
      <c r="L12" s="25">
        <f t="shared" si="2"/>
        <v>6.881778245846501E-2</v>
      </c>
      <c r="M12" s="25" t="str">
        <f t="shared" si="2"/>
        <v>--</v>
      </c>
      <c r="N12" s="25" t="str">
        <f t="shared" si="2"/>
        <v>--</v>
      </c>
      <c r="O12" s="26">
        <f t="shared" si="2"/>
        <v>6.881778245846501E-2</v>
      </c>
      <c r="Q12">
        <f>Q11+1</f>
        <v>32</v>
      </c>
      <c r="R12">
        <v>33</v>
      </c>
      <c r="S12">
        <v>10</v>
      </c>
      <c r="U12">
        <f>$U$8</f>
        <v>4</v>
      </c>
      <c r="V12">
        <f>$V$8</f>
        <v>26</v>
      </c>
      <c r="W12">
        <f>$W$8</f>
        <v>48</v>
      </c>
    </row>
    <row r="13" spans="1:25" x14ac:dyDescent="0.6">
      <c r="A13" s="30" t="s">
        <v>93</v>
      </c>
      <c r="B13" s="65">
        <v>4.480398580717158</v>
      </c>
      <c r="C13" s="65">
        <v>0</v>
      </c>
      <c r="D13" s="65">
        <v>0</v>
      </c>
      <c r="E13" s="65">
        <f t="shared" si="0"/>
        <v>4.480398580717158</v>
      </c>
      <c r="F13" s="61"/>
      <c r="G13" s="62">
        <v>1.2695503511996789</v>
      </c>
      <c r="H13" s="62">
        <v>0</v>
      </c>
      <c r="I13" s="62">
        <v>0</v>
      </c>
      <c r="J13" s="62">
        <f t="shared" si="1"/>
        <v>1.2695503511996789</v>
      </c>
      <c r="K13" s="61"/>
      <c r="L13" s="25">
        <f t="shared" si="2"/>
        <v>0.28335656489661404</v>
      </c>
      <c r="M13" s="25" t="str">
        <f t="shared" si="2"/>
        <v>--</v>
      </c>
      <c r="N13" s="25" t="str">
        <f t="shared" si="2"/>
        <v>--</v>
      </c>
      <c r="O13" s="26">
        <f t="shared" si="2"/>
        <v>0.28335656489661404</v>
      </c>
      <c r="Q13">
        <v>35</v>
      </c>
      <c r="S13">
        <v>10</v>
      </c>
      <c r="U13">
        <f>$U$8</f>
        <v>4</v>
      </c>
      <c r="V13">
        <f>$V$8</f>
        <v>26</v>
      </c>
      <c r="W13">
        <f>$W$8</f>
        <v>48</v>
      </c>
    </row>
    <row r="14" spans="1:25" x14ac:dyDescent="0.6">
      <c r="A14" s="21" t="s">
        <v>17</v>
      </c>
      <c r="B14" s="65">
        <f>B10</f>
        <v>117.95001775044341</v>
      </c>
      <c r="C14" s="65">
        <f>C10</f>
        <v>0</v>
      </c>
      <c r="D14" s="65">
        <f>D10</f>
        <v>0</v>
      </c>
      <c r="E14" s="65">
        <f>E10</f>
        <v>117.95001775044341</v>
      </c>
      <c r="F14" s="61"/>
      <c r="G14" s="62">
        <f>SUM(G8:G13)</f>
        <v>13.739320857322316</v>
      </c>
      <c r="H14" s="62">
        <f>SUM(H8:H13)</f>
        <v>0</v>
      </c>
      <c r="I14" s="62">
        <f>SUM(I8:I13)</f>
        <v>0</v>
      </c>
      <c r="J14" s="62">
        <f>SUM(J8:J13)</f>
        <v>13.739320857322316</v>
      </c>
      <c r="K14" s="61"/>
      <c r="L14" s="25">
        <f t="shared" si="2"/>
        <v>0.11648426273569311</v>
      </c>
      <c r="M14" s="25" t="str">
        <f t="shared" si="2"/>
        <v>--</v>
      </c>
      <c r="N14" s="25" t="str">
        <f t="shared" si="2"/>
        <v>--</v>
      </c>
      <c r="O14" s="26">
        <f t="shared" si="2"/>
        <v>0.11648426273569311</v>
      </c>
    </row>
    <row r="15" spans="1:25" ht="5.15" customHeight="1" x14ac:dyDescent="0.6">
      <c r="A15" s="21"/>
      <c r="B15" s="65"/>
      <c r="C15" s="65"/>
      <c r="D15" s="65"/>
      <c r="E15" s="65"/>
      <c r="F15" s="61"/>
      <c r="G15" s="62"/>
      <c r="H15" s="62"/>
      <c r="I15" s="62"/>
      <c r="J15" s="62"/>
      <c r="K15" s="61"/>
      <c r="L15" s="60"/>
      <c r="M15" s="60"/>
      <c r="N15" s="60"/>
      <c r="O15" s="63"/>
    </row>
    <row r="16" spans="1:25" x14ac:dyDescent="0.6">
      <c r="A16" s="31" t="s">
        <v>28</v>
      </c>
      <c r="B16" s="65"/>
      <c r="C16" s="65"/>
      <c r="D16" s="65"/>
      <c r="E16" s="65"/>
      <c r="F16" s="61"/>
      <c r="G16" s="62"/>
      <c r="H16" s="62"/>
      <c r="I16" s="62"/>
      <c r="J16" s="62"/>
      <c r="K16" s="61"/>
      <c r="L16" s="60"/>
      <c r="M16" s="60"/>
      <c r="N16" s="60"/>
      <c r="O16" s="63"/>
    </row>
    <row r="17" spans="1:23" x14ac:dyDescent="0.6">
      <c r="A17" s="30" t="s">
        <v>29</v>
      </c>
      <c r="B17" s="65">
        <f>B14</f>
        <v>117.95001775044341</v>
      </c>
      <c r="C17" s="65">
        <f>C14</f>
        <v>0</v>
      </c>
      <c r="D17" s="65">
        <f>D14</f>
        <v>0</v>
      </c>
      <c r="E17" s="65">
        <f>SUM(B17:D17)</f>
        <v>117.95001775044341</v>
      </c>
      <c r="F17" s="61"/>
      <c r="G17" s="62">
        <v>12.875166397716864</v>
      </c>
      <c r="H17" s="62">
        <v>0</v>
      </c>
      <c r="I17" s="62">
        <v>0</v>
      </c>
      <c r="J17" s="62">
        <f>SUM(G17:I17)</f>
        <v>12.875166397716864</v>
      </c>
      <c r="K17" s="61"/>
      <c r="L17" s="25">
        <f t="shared" ref="L17:O19" si="3">IF(B17&lt;&gt;0,G17/B17,"--")</f>
        <v>0.1091578165334228</v>
      </c>
      <c r="M17" s="25" t="str">
        <f t="shared" si="3"/>
        <v>--</v>
      </c>
      <c r="N17" s="25" t="str">
        <f t="shared" si="3"/>
        <v>--</v>
      </c>
      <c r="O17" s="26">
        <f t="shared" si="3"/>
        <v>0.1091578165334228</v>
      </c>
      <c r="Q17">
        <v>38</v>
      </c>
      <c r="U17">
        <f>$U$8</f>
        <v>4</v>
      </c>
      <c r="V17">
        <f>$V$8</f>
        <v>26</v>
      </c>
      <c r="W17">
        <f>$W$8</f>
        <v>48</v>
      </c>
    </row>
    <row r="18" spans="1:23" x14ac:dyDescent="0.6">
      <c r="A18" s="30" t="s">
        <v>30</v>
      </c>
      <c r="B18" s="76">
        <v>0</v>
      </c>
      <c r="C18" s="76">
        <v>0</v>
      </c>
      <c r="D18" s="76">
        <v>0</v>
      </c>
      <c r="E18" s="65">
        <f>SUM(B18:D18)</f>
        <v>0</v>
      </c>
      <c r="F18" s="61"/>
      <c r="G18" s="62">
        <v>0</v>
      </c>
      <c r="H18" s="62">
        <v>0</v>
      </c>
      <c r="I18" s="62">
        <v>0</v>
      </c>
      <c r="J18" s="62">
        <f>SUM(G18:I18)</f>
        <v>0</v>
      </c>
      <c r="K18" s="61"/>
      <c r="L18" s="25" t="str">
        <f t="shared" si="3"/>
        <v>--</v>
      </c>
      <c r="M18" s="25" t="str">
        <f t="shared" si="3"/>
        <v>--</v>
      </c>
      <c r="N18" s="25" t="str">
        <f t="shared" si="3"/>
        <v>--</v>
      </c>
      <c r="O18" s="26" t="str">
        <f t="shared" si="3"/>
        <v>--</v>
      </c>
      <c r="Q18">
        <v>39</v>
      </c>
      <c r="U18">
        <f>$U$8</f>
        <v>4</v>
      </c>
      <c r="V18">
        <f>$V$8</f>
        <v>26</v>
      </c>
      <c r="W18">
        <f>$W$8</f>
        <v>48</v>
      </c>
    </row>
    <row r="19" spans="1:23" x14ac:dyDescent="0.6">
      <c r="A19" s="21" t="s">
        <v>17</v>
      </c>
      <c r="B19" s="65">
        <f>B17</f>
        <v>117.95001775044341</v>
      </c>
      <c r="C19" s="65">
        <f>C17</f>
        <v>0</v>
      </c>
      <c r="D19" s="65">
        <f>D17</f>
        <v>0</v>
      </c>
      <c r="E19" s="65">
        <f>E17</f>
        <v>117.95001775044341</v>
      </c>
      <c r="F19" s="61"/>
      <c r="G19" s="62">
        <f>SUM(G17:G18)</f>
        <v>12.875166397716864</v>
      </c>
      <c r="H19" s="62">
        <f>SUM(H17:H18)</f>
        <v>0</v>
      </c>
      <c r="I19" s="62">
        <f>SUM(I17:I18)</f>
        <v>0</v>
      </c>
      <c r="J19" s="62">
        <f>SUM(J17:J18)</f>
        <v>12.875166397716864</v>
      </c>
      <c r="K19" s="61"/>
      <c r="L19" s="25">
        <f t="shared" si="3"/>
        <v>0.1091578165334228</v>
      </c>
      <c r="M19" s="25" t="str">
        <f t="shared" si="3"/>
        <v>--</v>
      </c>
      <c r="N19" s="25" t="str">
        <f t="shared" si="3"/>
        <v>--</v>
      </c>
      <c r="O19" s="26">
        <f t="shared" si="3"/>
        <v>0.1091578165334228</v>
      </c>
    </row>
    <row r="20" spans="1:23" ht="5.15" customHeight="1" x14ac:dyDescent="0.6">
      <c r="A20" s="21"/>
      <c r="B20" s="65"/>
      <c r="C20" s="65"/>
      <c r="D20" s="65"/>
      <c r="E20" s="65"/>
      <c r="F20" s="61"/>
      <c r="G20" s="62"/>
      <c r="H20" s="62"/>
      <c r="I20" s="62"/>
      <c r="J20" s="62"/>
      <c r="K20" s="61"/>
      <c r="L20" s="60"/>
      <c r="M20" s="60"/>
      <c r="N20" s="60"/>
      <c r="O20" s="63"/>
    </row>
    <row r="21" spans="1:23" x14ac:dyDescent="0.6">
      <c r="A21" s="21" t="s">
        <v>31</v>
      </c>
      <c r="B21" s="65">
        <f>B19</f>
        <v>117.95001775044341</v>
      </c>
      <c r="C21" s="65">
        <f>C19</f>
        <v>0</v>
      </c>
      <c r="D21" s="65">
        <f>D19</f>
        <v>0</v>
      </c>
      <c r="E21" s="65">
        <f>E19</f>
        <v>117.95001775044341</v>
      </c>
      <c r="F21" s="61"/>
      <c r="G21" s="62">
        <f>SUM(G14,G19)</f>
        <v>26.61448725503918</v>
      </c>
      <c r="H21" s="62">
        <f>SUM(H14,H19)</f>
        <v>0</v>
      </c>
      <c r="I21" s="62">
        <f>SUM(I14,I19)</f>
        <v>0</v>
      </c>
      <c r="J21" s="62">
        <f>SUM(J14,J19)</f>
        <v>26.61448725503918</v>
      </c>
      <c r="K21" s="61"/>
      <c r="L21" s="25">
        <f>IF(B21&lt;&gt;0,G21/B21,"--")</f>
        <v>0.22564207926911592</v>
      </c>
      <c r="M21" s="25" t="str">
        <f>IF(C21&lt;&gt;0,H21/C21,"--")</f>
        <v>--</v>
      </c>
      <c r="N21" s="25" t="str">
        <f>IF(D21&lt;&gt;0,I21/D21,"--")</f>
        <v>--</v>
      </c>
      <c r="O21" s="26">
        <f>IF(E21&lt;&gt;0,J21/E21,"--")</f>
        <v>0.22564207926911592</v>
      </c>
    </row>
    <row r="22" spans="1:23" ht="5.15" customHeight="1" x14ac:dyDescent="0.6">
      <c r="A22" s="14"/>
      <c r="B22" s="65"/>
      <c r="C22" s="65"/>
      <c r="D22" s="65"/>
      <c r="E22" s="65"/>
      <c r="F22" s="61"/>
      <c r="G22" s="62"/>
      <c r="H22" s="62"/>
      <c r="I22" s="62"/>
      <c r="J22" s="62"/>
      <c r="K22" s="61"/>
      <c r="L22" s="60"/>
      <c r="M22" s="60"/>
      <c r="N22" s="60"/>
      <c r="O22" s="63"/>
    </row>
    <row r="23" spans="1:23" x14ac:dyDescent="0.6">
      <c r="A23" s="95" t="s">
        <v>32</v>
      </c>
      <c r="B23" s="65"/>
      <c r="C23" s="65"/>
      <c r="D23" s="65"/>
      <c r="E23" s="65"/>
      <c r="F23" s="61"/>
      <c r="G23" s="62"/>
      <c r="H23" s="62"/>
      <c r="I23" s="62"/>
      <c r="J23" s="62"/>
      <c r="K23" s="61"/>
      <c r="L23" s="60"/>
      <c r="M23" s="60"/>
      <c r="N23" s="60"/>
      <c r="O23" s="63"/>
    </row>
    <row r="24" spans="1:23" x14ac:dyDescent="0.6">
      <c r="A24" s="19" t="s">
        <v>94</v>
      </c>
      <c r="B24" s="76"/>
      <c r="C24" s="76"/>
      <c r="D24" s="76"/>
      <c r="E24" s="76"/>
      <c r="F24" s="61"/>
      <c r="G24" s="62"/>
      <c r="H24" s="62"/>
      <c r="I24" s="62"/>
      <c r="J24" s="62"/>
      <c r="K24" s="61"/>
      <c r="L24" s="61"/>
      <c r="M24" s="61"/>
      <c r="N24" s="61"/>
      <c r="O24" s="64"/>
    </row>
    <row r="25" spans="1:23" x14ac:dyDescent="0.6">
      <c r="A25" s="21" t="s">
        <v>13</v>
      </c>
      <c r="B25" s="76">
        <v>0</v>
      </c>
      <c r="C25" s="76">
        <v>258.71847252743692</v>
      </c>
      <c r="D25" s="76">
        <v>0</v>
      </c>
      <c r="E25" s="65">
        <f>SUM(B25:D25)</f>
        <v>258.71847252743692</v>
      </c>
      <c r="F25" s="61"/>
      <c r="G25" s="62">
        <v>0</v>
      </c>
      <c r="H25" s="62">
        <v>30.181825845716126</v>
      </c>
      <c r="I25" s="62">
        <v>0</v>
      </c>
      <c r="J25" s="62">
        <f>SUM(G25:I25)</f>
        <v>30.181825845716126</v>
      </c>
      <c r="K25" s="61"/>
      <c r="L25" s="25" t="str">
        <f t="shared" ref="L25:O28" si="4">IF(B25&lt;&gt;0,G25/B25,"--")</f>
        <v>--</v>
      </c>
      <c r="M25" s="25">
        <f t="shared" si="4"/>
        <v>0.11665895191351427</v>
      </c>
      <c r="N25" s="25" t="str">
        <f t="shared" si="4"/>
        <v>--</v>
      </c>
      <c r="O25" s="26">
        <f t="shared" si="4"/>
        <v>0.11665895191351427</v>
      </c>
      <c r="Q25">
        <v>1</v>
      </c>
      <c r="U25">
        <f>$U$8</f>
        <v>4</v>
      </c>
      <c r="V25">
        <f>$V$8</f>
        <v>26</v>
      </c>
      <c r="W25">
        <f>$W$8</f>
        <v>48</v>
      </c>
    </row>
    <row r="26" spans="1:23" x14ac:dyDescent="0.6">
      <c r="A26" s="30" t="s">
        <v>95</v>
      </c>
      <c r="B26" s="76">
        <v>0</v>
      </c>
      <c r="C26" s="76">
        <v>258.71847252743692</v>
      </c>
      <c r="D26" s="76">
        <v>0</v>
      </c>
      <c r="E26" s="65">
        <f>SUM(B26:D26)</f>
        <v>258.71847252743692</v>
      </c>
      <c r="F26" s="61"/>
      <c r="G26" s="62">
        <v>0</v>
      </c>
      <c r="H26" s="62">
        <v>74.444161218167139</v>
      </c>
      <c r="I26" s="62">
        <v>0</v>
      </c>
      <c r="J26" s="62">
        <f>SUM(G26:I26)</f>
        <v>74.444161218167139</v>
      </c>
      <c r="K26" s="61"/>
      <c r="L26" s="25" t="str">
        <f t="shared" si="4"/>
        <v>--</v>
      </c>
      <c r="M26" s="25">
        <f t="shared" si="4"/>
        <v>0.28774196326577489</v>
      </c>
      <c r="N26" s="25" t="str">
        <f t="shared" si="4"/>
        <v>--</v>
      </c>
      <c r="O26" s="26">
        <f t="shared" si="4"/>
        <v>0.28774196326577489</v>
      </c>
      <c r="Q26">
        <v>2</v>
      </c>
      <c r="U26">
        <f>$U$8</f>
        <v>4</v>
      </c>
      <c r="V26">
        <f>$V$8</f>
        <v>26</v>
      </c>
      <c r="W26">
        <f>$W$8</f>
        <v>48</v>
      </c>
    </row>
    <row r="27" spans="1:23" x14ac:dyDescent="0.6">
      <c r="A27" s="21" t="s">
        <v>14</v>
      </c>
      <c r="B27" s="76">
        <v>0</v>
      </c>
      <c r="C27" s="76">
        <v>0</v>
      </c>
      <c r="D27" s="76">
        <v>0</v>
      </c>
      <c r="E27" s="65">
        <f>SUM(B27:D27)</f>
        <v>0</v>
      </c>
      <c r="F27" s="61"/>
      <c r="G27" s="62">
        <v>0</v>
      </c>
      <c r="H27" s="62">
        <v>0</v>
      </c>
      <c r="I27" s="62">
        <v>0</v>
      </c>
      <c r="J27" s="62">
        <f>SUM(G27:I27)</f>
        <v>0</v>
      </c>
      <c r="K27" s="61"/>
      <c r="L27" s="25" t="str">
        <f t="shared" si="4"/>
        <v>--</v>
      </c>
      <c r="M27" s="25" t="str">
        <f t="shared" si="4"/>
        <v>--</v>
      </c>
      <c r="N27" s="25" t="str">
        <f t="shared" si="4"/>
        <v>--</v>
      </c>
      <c r="O27" s="26" t="str">
        <f t="shared" si="4"/>
        <v>--</v>
      </c>
      <c r="Q27">
        <v>5</v>
      </c>
      <c r="U27">
        <f>$U$8</f>
        <v>4</v>
      </c>
      <c r="V27">
        <f>$V$8</f>
        <v>26</v>
      </c>
      <c r="W27">
        <f>$W$8</f>
        <v>48</v>
      </c>
    </row>
    <row r="28" spans="1:23" x14ac:dyDescent="0.6">
      <c r="A28" s="21" t="s">
        <v>15</v>
      </c>
      <c r="B28" s="76">
        <f>B25</f>
        <v>0</v>
      </c>
      <c r="C28" s="76">
        <f>C25</f>
        <v>258.71847252743692</v>
      </c>
      <c r="D28" s="76">
        <f>D25</f>
        <v>0</v>
      </c>
      <c r="E28" s="76">
        <f>E25</f>
        <v>258.71847252743692</v>
      </c>
      <c r="F28" s="61"/>
      <c r="G28" s="62">
        <f>SUM(G25:G27)</f>
        <v>0</v>
      </c>
      <c r="H28" s="62">
        <f>SUM(H25:H27)</f>
        <v>104.62598706388326</v>
      </c>
      <c r="I28" s="62">
        <f>SUM(I25:I27)</f>
        <v>0</v>
      </c>
      <c r="J28" s="62">
        <f>SUM(J25:J27)</f>
        <v>104.62598706388326</v>
      </c>
      <c r="K28" s="61"/>
      <c r="L28" s="25" t="str">
        <f t="shared" si="4"/>
        <v>--</v>
      </c>
      <c r="M28" s="25">
        <f t="shared" si="4"/>
        <v>0.40440091517928911</v>
      </c>
      <c r="N28" s="25" t="str">
        <f t="shared" si="4"/>
        <v>--</v>
      </c>
      <c r="O28" s="26">
        <f t="shared" si="4"/>
        <v>0.40440091517928911</v>
      </c>
    </row>
    <row r="29" spans="1:23" ht="5.15" customHeight="1" x14ac:dyDescent="0.6">
      <c r="A29" s="14"/>
      <c r="B29" s="76"/>
      <c r="C29" s="76"/>
      <c r="D29" s="76"/>
      <c r="E29" s="76"/>
      <c r="F29" s="61"/>
      <c r="G29" s="62"/>
      <c r="H29" s="62"/>
      <c r="I29" s="62"/>
      <c r="J29" s="62"/>
      <c r="K29" s="61"/>
      <c r="L29" s="68"/>
      <c r="M29" s="68"/>
      <c r="N29" s="68"/>
      <c r="O29" s="69"/>
    </row>
    <row r="30" spans="1:23" x14ac:dyDescent="0.6">
      <c r="A30" s="31" t="s">
        <v>96</v>
      </c>
      <c r="B30" s="76"/>
      <c r="C30" s="76"/>
      <c r="D30" s="76"/>
      <c r="E30" s="76"/>
      <c r="F30" s="61"/>
      <c r="G30" s="62"/>
      <c r="H30" s="62"/>
      <c r="I30" s="62"/>
      <c r="J30" s="62"/>
      <c r="K30" s="61"/>
      <c r="L30" s="68"/>
      <c r="M30" s="68"/>
      <c r="N30" s="68"/>
      <c r="O30" s="69"/>
    </row>
    <row r="31" spans="1:23" x14ac:dyDescent="0.6">
      <c r="A31" s="21" t="s">
        <v>13</v>
      </c>
      <c r="B31" s="76">
        <v>0</v>
      </c>
      <c r="C31" s="76">
        <v>8178.6159696824789</v>
      </c>
      <c r="D31" s="76">
        <v>81.984737501539684</v>
      </c>
      <c r="E31" s="65">
        <f>SUM(B31:D31)</f>
        <v>8260.6007071840177</v>
      </c>
      <c r="F31" s="61"/>
      <c r="G31" s="62">
        <v>0</v>
      </c>
      <c r="H31" s="62">
        <v>591.21884430549494</v>
      </c>
      <c r="I31" s="62">
        <v>8.5411471937135435</v>
      </c>
      <c r="J31" s="62">
        <f>SUM(G31:I31)</f>
        <v>599.75999149920847</v>
      </c>
      <c r="K31" s="61"/>
      <c r="L31" s="25" t="str">
        <f t="shared" ref="L31:O34" si="5">IF(B31&lt;&gt;0,G31/B31,"--")</f>
        <v>--</v>
      </c>
      <c r="M31" s="25">
        <f t="shared" si="5"/>
        <v>7.228837330143624E-2</v>
      </c>
      <c r="N31" s="25">
        <f t="shared" si="5"/>
        <v>0.10417972239714909</v>
      </c>
      <c r="O31" s="26">
        <f t="shared" si="5"/>
        <v>7.2604888283440902E-2</v>
      </c>
      <c r="Q31">
        <v>0</v>
      </c>
      <c r="U31">
        <f>$U$8</f>
        <v>4</v>
      </c>
      <c r="V31">
        <f>$V$8</f>
        <v>26</v>
      </c>
      <c r="W31">
        <f>$W$8</f>
        <v>48</v>
      </c>
    </row>
    <row r="32" spans="1:23" x14ac:dyDescent="0.6">
      <c r="A32" s="30" t="s">
        <v>97</v>
      </c>
      <c r="B32" s="76">
        <v>0</v>
      </c>
      <c r="C32" s="76">
        <v>8178.6159696824789</v>
      </c>
      <c r="D32" s="76">
        <v>81.984737501539684</v>
      </c>
      <c r="E32" s="65">
        <f>SUM(B32:D32)</f>
        <v>8260.6007071840177</v>
      </c>
      <c r="F32" s="61"/>
      <c r="G32" s="62">
        <v>0</v>
      </c>
      <c r="H32" s="62">
        <v>2317.4645267778169</v>
      </c>
      <c r="I32" s="62">
        <v>23.230913592386891</v>
      </c>
      <c r="J32" s="62">
        <f>SUM(G32:I32)</f>
        <v>2340.6954403702039</v>
      </c>
      <c r="K32" s="61"/>
      <c r="L32" s="25" t="str">
        <f t="shared" si="5"/>
        <v>--</v>
      </c>
      <c r="M32" s="25">
        <f t="shared" si="5"/>
        <v>0.28335656489661398</v>
      </c>
      <c r="N32" s="25">
        <f t="shared" si="5"/>
        <v>0.28335656489661398</v>
      </c>
      <c r="O32" s="26">
        <f t="shared" si="5"/>
        <v>0.28335656489661404</v>
      </c>
      <c r="Q32">
        <v>3</v>
      </c>
      <c r="U32">
        <f>$U$8</f>
        <v>4</v>
      </c>
      <c r="V32">
        <f>$V$8</f>
        <v>26</v>
      </c>
      <c r="W32">
        <f>$W$8</f>
        <v>48</v>
      </c>
    </row>
    <row r="33" spans="1:23" x14ac:dyDescent="0.6">
      <c r="A33" s="30" t="s">
        <v>16</v>
      </c>
      <c r="B33" s="76">
        <v>0</v>
      </c>
      <c r="C33" s="76">
        <v>0</v>
      </c>
      <c r="D33" s="76">
        <v>0</v>
      </c>
      <c r="E33" s="65">
        <f>SUM(B33:D33)</f>
        <v>0</v>
      </c>
      <c r="F33" s="61"/>
      <c r="G33" s="62">
        <v>0</v>
      </c>
      <c r="H33" s="62">
        <v>0</v>
      </c>
      <c r="I33" s="62">
        <v>0</v>
      </c>
      <c r="J33" s="62">
        <f>SUM(G33:I33)</f>
        <v>0</v>
      </c>
      <c r="K33" s="61"/>
      <c r="L33" s="25" t="str">
        <f t="shared" si="5"/>
        <v>--</v>
      </c>
      <c r="M33" s="25" t="str">
        <f t="shared" si="5"/>
        <v>--</v>
      </c>
      <c r="N33" s="25" t="str">
        <f t="shared" si="5"/>
        <v>--</v>
      </c>
      <c r="O33" s="26" t="str">
        <f t="shared" si="5"/>
        <v>--</v>
      </c>
      <c r="Q33">
        <v>6</v>
      </c>
      <c r="U33">
        <f>$U$8</f>
        <v>4</v>
      </c>
      <c r="V33">
        <f>$V$8</f>
        <v>26</v>
      </c>
      <c r="W33">
        <f>$W$8</f>
        <v>48</v>
      </c>
    </row>
    <row r="34" spans="1:23" x14ac:dyDescent="0.6">
      <c r="A34" s="21" t="s">
        <v>15</v>
      </c>
      <c r="B34" s="76">
        <f>B31</f>
        <v>0</v>
      </c>
      <c r="C34" s="76">
        <f>C31</f>
        <v>8178.6159696824789</v>
      </c>
      <c r="D34" s="76">
        <f>D31</f>
        <v>81.984737501539684</v>
      </c>
      <c r="E34" s="76">
        <f>E31</f>
        <v>8260.6007071840177</v>
      </c>
      <c r="F34" s="61"/>
      <c r="G34" s="62">
        <f>SUM(G31:G33)</f>
        <v>0</v>
      </c>
      <c r="H34" s="62">
        <f>SUM(H31:H33)</f>
        <v>2908.6833710833116</v>
      </c>
      <c r="I34" s="62">
        <f>SUM(I31:I33)</f>
        <v>31.772060786100432</v>
      </c>
      <c r="J34" s="62">
        <f>SUM(J31:J33)</f>
        <v>2940.4554318694122</v>
      </c>
      <c r="K34" s="61"/>
      <c r="L34" s="25" t="str">
        <f t="shared" si="5"/>
        <v>--</v>
      </c>
      <c r="M34" s="25">
        <f t="shared" si="5"/>
        <v>0.35564493819805021</v>
      </c>
      <c r="N34" s="25">
        <f t="shared" si="5"/>
        <v>0.38753628729376305</v>
      </c>
      <c r="O34" s="26">
        <f t="shared" si="5"/>
        <v>0.3559614531800549</v>
      </c>
    </row>
    <row r="35" spans="1:23" ht="5.15" customHeight="1" x14ac:dyDescent="0.6">
      <c r="A35" s="14"/>
      <c r="B35" s="76"/>
      <c r="C35" s="76"/>
      <c r="D35" s="76"/>
      <c r="E35" s="76"/>
      <c r="F35" s="61"/>
      <c r="G35" s="62"/>
      <c r="H35" s="62"/>
      <c r="I35" s="62"/>
      <c r="J35" s="62"/>
      <c r="K35" s="61"/>
      <c r="L35" s="68"/>
      <c r="M35" s="68"/>
      <c r="N35" s="68"/>
      <c r="O35" s="69"/>
    </row>
    <row r="36" spans="1:23" x14ac:dyDescent="0.6">
      <c r="A36" s="31" t="s">
        <v>28</v>
      </c>
      <c r="B36" s="76"/>
      <c r="C36" s="76"/>
      <c r="D36" s="76"/>
      <c r="E36" s="76"/>
      <c r="F36" s="61"/>
      <c r="G36" s="62"/>
      <c r="H36" s="62"/>
      <c r="I36" s="62"/>
      <c r="J36" s="62"/>
      <c r="K36" s="61"/>
      <c r="L36" s="66"/>
      <c r="M36" s="66"/>
      <c r="N36" s="66"/>
      <c r="O36" s="67"/>
    </row>
    <row r="37" spans="1:23" ht="12.75" customHeight="1" x14ac:dyDescent="0.6">
      <c r="A37" s="30" t="s">
        <v>29</v>
      </c>
      <c r="B37" s="76">
        <f>B28+B34</f>
        <v>0</v>
      </c>
      <c r="C37" s="76">
        <f>C28+C34</f>
        <v>8437.3344422099162</v>
      </c>
      <c r="D37" s="76">
        <f>D28+D34</f>
        <v>81.984737501539684</v>
      </c>
      <c r="E37" s="65">
        <f>SUM(B37:D37)</f>
        <v>8519.3191797114559</v>
      </c>
      <c r="F37" s="61"/>
      <c r="G37" s="62">
        <v>0</v>
      </c>
      <c r="H37" s="62">
        <v>3124.5175993876051</v>
      </c>
      <c r="I37" s="62">
        <v>248.37827443375997</v>
      </c>
      <c r="J37" s="62">
        <f>SUM(G37:I37)</f>
        <v>3372.8958738213651</v>
      </c>
      <c r="K37" s="61"/>
      <c r="L37" s="25" t="str">
        <f t="shared" ref="L37:O39" si="6">IF(B37&lt;&gt;0,G37/B37,"--")</f>
        <v>--</v>
      </c>
      <c r="M37" s="25">
        <f t="shared" si="6"/>
        <v>0.37032046326816315</v>
      </c>
      <c r="N37" s="25">
        <f t="shared" si="6"/>
        <v>3.0295672341342241</v>
      </c>
      <c r="O37" s="26">
        <f t="shared" si="6"/>
        <v>0.39591143407959545</v>
      </c>
      <c r="Q37">
        <v>7</v>
      </c>
      <c r="U37">
        <f>$U$8</f>
        <v>4</v>
      </c>
      <c r="V37">
        <f>$V$8</f>
        <v>26</v>
      </c>
      <c r="W37">
        <f>$W$8</f>
        <v>48</v>
      </c>
    </row>
    <row r="38" spans="1:23" ht="12.75" customHeight="1" x14ac:dyDescent="0.6">
      <c r="A38" s="30" t="s">
        <v>30</v>
      </c>
      <c r="B38" s="76">
        <v>0</v>
      </c>
      <c r="C38" s="76">
        <v>0</v>
      </c>
      <c r="D38" s="76">
        <v>0</v>
      </c>
      <c r="E38" s="65">
        <f>SUM(B38:D38)</f>
        <v>0</v>
      </c>
      <c r="F38" s="61"/>
      <c r="G38" s="62">
        <v>0</v>
      </c>
      <c r="H38" s="62">
        <v>0</v>
      </c>
      <c r="I38" s="62">
        <v>0</v>
      </c>
      <c r="J38" s="62">
        <f>SUM(G38:I38)</f>
        <v>0</v>
      </c>
      <c r="K38" s="61"/>
      <c r="L38" s="25" t="str">
        <f t="shared" si="6"/>
        <v>--</v>
      </c>
      <c r="M38" s="25" t="str">
        <f t="shared" si="6"/>
        <v>--</v>
      </c>
      <c r="N38" s="25" t="str">
        <f t="shared" si="6"/>
        <v>--</v>
      </c>
      <c r="O38" s="26" t="str">
        <f t="shared" si="6"/>
        <v>--</v>
      </c>
      <c r="Q38">
        <v>8</v>
      </c>
      <c r="U38">
        <f>$U$8</f>
        <v>4</v>
      </c>
      <c r="V38">
        <f>$V$8</f>
        <v>26</v>
      </c>
      <c r="W38">
        <f>$W$8</f>
        <v>48</v>
      </c>
    </row>
    <row r="39" spans="1:23" x14ac:dyDescent="0.6">
      <c r="A39" s="21" t="s">
        <v>17</v>
      </c>
      <c r="B39" s="76">
        <f>B37</f>
        <v>0</v>
      </c>
      <c r="C39" s="76">
        <f>C37</f>
        <v>8437.3344422099162</v>
      </c>
      <c r="D39" s="76">
        <f>D37</f>
        <v>81.984737501539684</v>
      </c>
      <c r="E39" s="76">
        <f>E37</f>
        <v>8519.3191797114559</v>
      </c>
      <c r="F39" s="61"/>
      <c r="G39" s="62">
        <f>SUM(G37:G38)</f>
        <v>0</v>
      </c>
      <c r="H39" s="62">
        <f>SUM(H37:H38)</f>
        <v>3124.5175993876051</v>
      </c>
      <c r="I39" s="62">
        <f>SUM(I37:I38)</f>
        <v>248.37827443375997</v>
      </c>
      <c r="J39" s="62">
        <f>SUM(J37:J38)</f>
        <v>3372.8958738213651</v>
      </c>
      <c r="K39" s="61"/>
      <c r="L39" s="25" t="str">
        <f t="shared" si="6"/>
        <v>--</v>
      </c>
      <c r="M39" s="25">
        <f t="shared" si="6"/>
        <v>0.37032046326816315</v>
      </c>
      <c r="N39" s="25">
        <f t="shared" si="6"/>
        <v>3.0295672341342241</v>
      </c>
      <c r="O39" s="26">
        <f t="shared" si="6"/>
        <v>0.39591143407959545</v>
      </c>
    </row>
    <row r="40" spans="1:23" ht="5.15" customHeight="1" x14ac:dyDescent="0.6">
      <c r="A40" s="21"/>
      <c r="B40" s="76"/>
      <c r="C40" s="76"/>
      <c r="D40" s="76"/>
      <c r="E40" s="65"/>
      <c r="F40" s="61"/>
      <c r="G40" s="62"/>
      <c r="H40" s="62"/>
      <c r="I40" s="62"/>
      <c r="J40" s="62"/>
      <c r="K40" s="61"/>
      <c r="L40" s="66"/>
      <c r="M40" s="66"/>
      <c r="N40" s="66"/>
      <c r="O40" s="67"/>
    </row>
    <row r="41" spans="1:23" x14ac:dyDescent="0.6">
      <c r="A41" s="96" t="s">
        <v>33</v>
      </c>
      <c r="B41" s="83">
        <f>B39</f>
        <v>0</v>
      </c>
      <c r="C41" s="83">
        <f>C39</f>
        <v>8437.3344422099162</v>
      </c>
      <c r="D41" s="83">
        <f>D39</f>
        <v>81.984737501539684</v>
      </c>
      <c r="E41" s="70">
        <f>SUM(B41:D41)</f>
        <v>8519.3191797114559</v>
      </c>
      <c r="F41" s="71"/>
      <c r="G41" s="84">
        <f>SUM(G28,G34,G39)</f>
        <v>0</v>
      </c>
      <c r="H41" s="84">
        <f>SUM(H28,H34,H39)</f>
        <v>6137.8269575348004</v>
      </c>
      <c r="I41" s="84">
        <f>SUM(I28,I34,I39)</f>
        <v>280.15033521986038</v>
      </c>
      <c r="J41" s="84">
        <f>SUM(J28,J34,J39)</f>
        <v>6417.9772927546601</v>
      </c>
      <c r="K41" s="71"/>
      <c r="L41" s="35" t="str">
        <f t="shared" ref="L41:O42" si="7">IF(B41&lt;&gt;0,G41/B41,"--")</f>
        <v>--</v>
      </c>
      <c r="M41" s="35">
        <f t="shared" si="7"/>
        <v>0.72746043191422594</v>
      </c>
      <c r="N41" s="35">
        <f t="shared" si="7"/>
        <v>3.417103521427987</v>
      </c>
      <c r="O41" s="36">
        <f t="shared" si="7"/>
        <v>0.75334391837776327</v>
      </c>
    </row>
    <row r="42" spans="1:23" ht="13.75" thickBot="1" x14ac:dyDescent="0.75">
      <c r="A42" s="37" t="s">
        <v>17</v>
      </c>
      <c r="B42" s="97">
        <f>B21+B41</f>
        <v>117.95001775044341</v>
      </c>
      <c r="C42" s="97">
        <f>C21+C41</f>
        <v>8437.3344422099162</v>
      </c>
      <c r="D42" s="97">
        <f>D21+D41</f>
        <v>81.984737501539684</v>
      </c>
      <c r="E42" s="97">
        <f>E21+E41</f>
        <v>8637.2691974618992</v>
      </c>
      <c r="F42" s="38"/>
      <c r="G42" s="98">
        <f>SUM(G21,G41)</f>
        <v>26.61448725503918</v>
      </c>
      <c r="H42" s="98">
        <f>SUM(H21,H41)</f>
        <v>6137.8269575348004</v>
      </c>
      <c r="I42" s="98">
        <f>SUM(I21,I41)</f>
        <v>280.15033521986038</v>
      </c>
      <c r="J42" s="98">
        <f>SUM(J21,J41)</f>
        <v>6444.5917800096995</v>
      </c>
      <c r="K42" s="38"/>
      <c r="L42" s="47">
        <f t="shared" si="7"/>
        <v>0.22564207926911592</v>
      </c>
      <c r="M42" s="47">
        <f t="shared" si="7"/>
        <v>0.72746043191422594</v>
      </c>
      <c r="N42" s="47">
        <f t="shared" si="7"/>
        <v>3.417103521427987</v>
      </c>
      <c r="O42" s="48">
        <f t="shared" si="7"/>
        <v>0.74613765446878422</v>
      </c>
    </row>
    <row r="43" spans="1:23" ht="5.15" customHeight="1" thickBot="1" x14ac:dyDescent="0.75">
      <c r="A43" s="16"/>
      <c r="B43" s="77"/>
      <c r="C43" s="77"/>
      <c r="D43" s="77"/>
      <c r="E43" s="77"/>
      <c r="F43" s="16"/>
      <c r="G43" s="62"/>
      <c r="H43" s="62"/>
      <c r="I43" s="62"/>
      <c r="J43" s="62"/>
      <c r="K43" s="16"/>
      <c r="L43" s="16"/>
      <c r="M43" s="16"/>
      <c r="N43" s="16"/>
      <c r="O43" s="16"/>
    </row>
    <row r="44" spans="1:23" ht="15.5" x14ac:dyDescent="0.7">
      <c r="A44" s="4" t="s">
        <v>18</v>
      </c>
      <c r="B44" s="121" t="s">
        <v>1</v>
      </c>
      <c r="C44" s="128"/>
      <c r="D44" s="128"/>
      <c r="E44" s="128"/>
      <c r="F44" s="6"/>
      <c r="G44" s="121" t="s">
        <v>2</v>
      </c>
      <c r="H44" s="122"/>
      <c r="I44" s="122"/>
      <c r="J44" s="122"/>
      <c r="K44" s="6"/>
      <c r="L44" s="121" t="s">
        <v>3</v>
      </c>
      <c r="M44" s="122"/>
      <c r="N44" s="122"/>
      <c r="O44" s="123"/>
    </row>
    <row r="45" spans="1:23" ht="12.75" customHeight="1" x14ac:dyDescent="0.6">
      <c r="A45" s="94" t="s">
        <v>23</v>
      </c>
      <c r="B45" s="15" t="s">
        <v>4</v>
      </c>
      <c r="C45" s="15" t="s">
        <v>5</v>
      </c>
      <c r="D45" s="15" t="s">
        <v>6</v>
      </c>
      <c r="E45" s="15" t="s">
        <v>173</v>
      </c>
      <c r="F45" s="16"/>
      <c r="G45" s="15" t="s">
        <v>4</v>
      </c>
      <c r="H45" s="15" t="s">
        <v>5</v>
      </c>
      <c r="I45" s="15" t="s">
        <v>6</v>
      </c>
      <c r="J45" s="15" t="s">
        <v>173</v>
      </c>
      <c r="K45" s="16"/>
      <c r="L45" s="15" t="s">
        <v>4</v>
      </c>
      <c r="M45" s="15" t="s">
        <v>5</v>
      </c>
      <c r="N45" s="15" t="s">
        <v>6</v>
      </c>
      <c r="O45" s="17" t="s">
        <v>173</v>
      </c>
    </row>
    <row r="46" spans="1:23" ht="12.75" customHeight="1" x14ac:dyDescent="0.6">
      <c r="A46" s="21" t="s">
        <v>19</v>
      </c>
      <c r="B46" s="78">
        <v>40.488637337286107</v>
      </c>
      <c r="C46" s="78">
        <v>0</v>
      </c>
      <c r="D46" s="78">
        <v>0</v>
      </c>
      <c r="E46" s="65">
        <f>SUM(B46:D46)</f>
        <v>40.488637337286107</v>
      </c>
      <c r="F46" s="40"/>
      <c r="G46" s="62">
        <v>2.2232707936447103</v>
      </c>
      <c r="H46" s="62">
        <v>0</v>
      </c>
      <c r="I46" s="62">
        <v>0</v>
      </c>
      <c r="J46" s="62">
        <f>SUM(G46:I46)</f>
        <v>2.2232707936447103</v>
      </c>
      <c r="K46" s="42"/>
      <c r="L46" s="25">
        <f t="shared" ref="L46:O48" si="8">IF(B46&lt;&gt;0,G46/B46,"--")</f>
        <v>5.4910980953100479E-2</v>
      </c>
      <c r="M46" s="25" t="str">
        <f t="shared" si="8"/>
        <v>--</v>
      </c>
      <c r="N46" s="25" t="str">
        <f t="shared" si="8"/>
        <v>--</v>
      </c>
      <c r="O46" s="26">
        <f t="shared" si="8"/>
        <v>5.4910980953100479E-2</v>
      </c>
      <c r="Q46">
        <v>118</v>
      </c>
      <c r="U46">
        <f>$U$8</f>
        <v>4</v>
      </c>
      <c r="V46">
        <f>$V$8</f>
        <v>26</v>
      </c>
      <c r="W46">
        <f>$W$8</f>
        <v>48</v>
      </c>
    </row>
    <row r="47" spans="1:23" ht="12.75" customHeight="1" x14ac:dyDescent="0.6">
      <c r="A47" s="21" t="s">
        <v>220</v>
      </c>
      <c r="B47" s="78">
        <v>0</v>
      </c>
      <c r="C47" s="78">
        <v>0</v>
      </c>
      <c r="D47" s="78">
        <v>0</v>
      </c>
      <c r="E47" s="65">
        <f>SUM(B47:D47)</f>
        <v>0</v>
      </c>
      <c r="F47" s="40"/>
      <c r="G47" s="62">
        <v>0</v>
      </c>
      <c r="H47" s="62">
        <v>0</v>
      </c>
      <c r="I47" s="62">
        <v>0</v>
      </c>
      <c r="J47" s="62">
        <f>SUM(G47:I47)</f>
        <v>0</v>
      </c>
      <c r="K47" s="42"/>
      <c r="L47" s="25" t="str">
        <f t="shared" si="8"/>
        <v>--</v>
      </c>
      <c r="M47" s="25" t="str">
        <f t="shared" si="8"/>
        <v>--</v>
      </c>
      <c r="N47" s="25" t="str">
        <f t="shared" si="8"/>
        <v>--</v>
      </c>
      <c r="O47" s="26" t="str">
        <f t="shared" si="8"/>
        <v>--</v>
      </c>
      <c r="Q47">
        <v>120</v>
      </c>
      <c r="U47">
        <f>$U$8</f>
        <v>4</v>
      </c>
      <c r="V47">
        <f>$V$8</f>
        <v>26</v>
      </c>
      <c r="W47">
        <f>$W$8</f>
        <v>48</v>
      </c>
    </row>
    <row r="48" spans="1:23" ht="12.75" customHeight="1" x14ac:dyDescent="0.6">
      <c r="A48" s="21" t="s">
        <v>31</v>
      </c>
      <c r="B48" s="78">
        <f>SUM(B46:B47)</f>
        <v>40.488637337286107</v>
      </c>
      <c r="C48" s="78">
        <f>SUM(C46:C47)</f>
        <v>0</v>
      </c>
      <c r="D48" s="78">
        <f>SUM(D46:D47)</f>
        <v>0</v>
      </c>
      <c r="E48" s="78">
        <f>SUM(E46:E47)</f>
        <v>40.488637337286107</v>
      </c>
      <c r="F48" s="40"/>
      <c r="G48" s="62">
        <f>SUM(G46:G47)</f>
        <v>2.2232707936447103</v>
      </c>
      <c r="H48" s="62">
        <f>SUM(H46:H47)</f>
        <v>0</v>
      </c>
      <c r="I48" s="62">
        <f>SUM(I46:I47)</f>
        <v>0</v>
      </c>
      <c r="J48" s="62">
        <f>SUM(J46:J47)</f>
        <v>2.2232707936447103</v>
      </c>
      <c r="K48" s="42"/>
      <c r="L48" s="25">
        <f t="shared" si="8"/>
        <v>5.4910980953100479E-2</v>
      </c>
      <c r="M48" s="25" t="str">
        <f t="shared" si="8"/>
        <v>--</v>
      </c>
      <c r="N48" s="25" t="str">
        <f t="shared" si="8"/>
        <v>--</v>
      </c>
      <c r="O48" s="26">
        <f t="shared" si="8"/>
        <v>5.4910980953100479E-2</v>
      </c>
    </row>
    <row r="49" spans="1:23" ht="12.75" customHeight="1" x14ac:dyDescent="0.6">
      <c r="A49" s="95" t="s">
        <v>32</v>
      </c>
      <c r="B49" s="78"/>
      <c r="C49" s="78"/>
      <c r="D49" s="78"/>
      <c r="E49" s="80"/>
      <c r="F49" s="40"/>
      <c r="G49" s="62"/>
      <c r="H49" s="62"/>
      <c r="I49" s="62"/>
      <c r="J49" s="62"/>
      <c r="K49" s="42"/>
      <c r="L49" s="42"/>
      <c r="M49" s="40"/>
      <c r="N49" s="41"/>
      <c r="O49" s="20"/>
    </row>
    <row r="50" spans="1:23" ht="12.75" customHeight="1" x14ac:dyDescent="0.6">
      <c r="A50" s="21" t="s">
        <v>19</v>
      </c>
      <c r="B50" s="76">
        <v>0</v>
      </c>
      <c r="C50" s="76">
        <v>7312.9330008583947</v>
      </c>
      <c r="D50" s="76">
        <v>81.984737501539684</v>
      </c>
      <c r="E50" s="23">
        <f>SUM(B50:D50)</f>
        <v>7394.9177383599344</v>
      </c>
      <c r="F50" s="40"/>
      <c r="G50" s="62">
        <v>0</v>
      </c>
      <c r="H50" s="62">
        <v>3810.5356550591168</v>
      </c>
      <c r="I50" s="62">
        <v>42.719626363814484</v>
      </c>
      <c r="J50" s="62">
        <f>SUM(G50:I50)</f>
        <v>3853.2552814229311</v>
      </c>
      <c r="K50" s="42"/>
      <c r="L50" s="25" t="str">
        <f t="shared" ref="L50:O53" si="9">IF(B50&lt;&gt;0,G50/B50,"--")</f>
        <v>--</v>
      </c>
      <c r="M50" s="25">
        <f t="shared" si="9"/>
        <v>0.52106803858476958</v>
      </c>
      <c r="N50" s="25">
        <f t="shared" si="9"/>
        <v>0.52106803858476958</v>
      </c>
      <c r="O50" s="26">
        <f t="shared" si="9"/>
        <v>0.52106803858476958</v>
      </c>
      <c r="Q50">
        <v>95</v>
      </c>
      <c r="U50">
        <f>$U$8</f>
        <v>4</v>
      </c>
      <c r="V50">
        <f>$V$8</f>
        <v>26</v>
      </c>
      <c r="W50">
        <f>$W$8</f>
        <v>48</v>
      </c>
    </row>
    <row r="51" spans="1:23" ht="12.75" customHeight="1" x14ac:dyDescent="0.6">
      <c r="A51" s="21" t="s">
        <v>220</v>
      </c>
      <c r="B51" s="76">
        <v>0</v>
      </c>
      <c r="C51" s="76">
        <v>0</v>
      </c>
      <c r="D51" s="76">
        <v>0</v>
      </c>
      <c r="E51" s="23">
        <f>SUM(B51:D51)</f>
        <v>0</v>
      </c>
      <c r="F51" s="40"/>
      <c r="G51" s="62">
        <v>0</v>
      </c>
      <c r="H51" s="62">
        <v>0</v>
      </c>
      <c r="I51" s="62">
        <v>0</v>
      </c>
      <c r="J51" s="62">
        <f>SUM(G51:I51)</f>
        <v>0</v>
      </c>
      <c r="K51" s="42"/>
      <c r="L51" s="25" t="str">
        <f t="shared" si="9"/>
        <v>--</v>
      </c>
      <c r="M51" s="25" t="str">
        <f t="shared" si="9"/>
        <v>--</v>
      </c>
      <c r="N51" s="25" t="str">
        <f t="shared" si="9"/>
        <v>--</v>
      </c>
      <c r="O51" s="26" t="str">
        <f t="shared" si="9"/>
        <v>--</v>
      </c>
      <c r="Q51">
        <v>97</v>
      </c>
      <c r="U51">
        <f>$U$8</f>
        <v>4</v>
      </c>
      <c r="V51">
        <f>$V$8</f>
        <v>26</v>
      </c>
      <c r="W51">
        <f>$W$8</f>
        <v>48</v>
      </c>
    </row>
    <row r="52" spans="1:23" ht="12.75" customHeight="1" x14ac:dyDescent="0.6">
      <c r="A52" s="96" t="s">
        <v>33</v>
      </c>
      <c r="B52" s="126">
        <f>SUM(B50:B51)</f>
        <v>0</v>
      </c>
      <c r="C52" s="126">
        <f>SUM(C50:C51)</f>
        <v>7312.9330008583947</v>
      </c>
      <c r="D52" s="126">
        <f>SUM(D50:D51)</f>
        <v>81.984737501539684</v>
      </c>
      <c r="E52" s="126">
        <f>SUM(E50:E51)</f>
        <v>7394.9177383599344</v>
      </c>
      <c r="F52" s="124"/>
      <c r="G52" s="84">
        <f>SUM(G50:G51)</f>
        <v>0</v>
      </c>
      <c r="H52" s="84">
        <f>SUM(H50:H51)</f>
        <v>3810.5356550591168</v>
      </c>
      <c r="I52" s="84">
        <f>SUM(I50:I51)</f>
        <v>42.719626363814484</v>
      </c>
      <c r="J52" s="84">
        <f>SUM(J50:J51)</f>
        <v>3853.2552814229311</v>
      </c>
      <c r="K52" s="125"/>
      <c r="L52" s="35" t="str">
        <f t="shared" si="9"/>
        <v>--</v>
      </c>
      <c r="M52" s="35">
        <f t="shared" si="9"/>
        <v>0.52106803858476958</v>
      </c>
      <c r="N52" s="35">
        <f t="shared" si="9"/>
        <v>0.52106803858476958</v>
      </c>
      <c r="O52" s="36">
        <f t="shared" si="9"/>
        <v>0.52106803858476958</v>
      </c>
    </row>
    <row r="53" spans="1:23" ht="13.75" thickBot="1" x14ac:dyDescent="0.75">
      <c r="A53" s="43" t="s">
        <v>17</v>
      </c>
      <c r="B53" s="99">
        <f>SUM(B48,B52)</f>
        <v>40.488637337286107</v>
      </c>
      <c r="C53" s="99">
        <f>SUM(C48,C52)</f>
        <v>7312.9330008583947</v>
      </c>
      <c r="D53" s="99">
        <f>SUM(D48,D52)</f>
        <v>81.984737501539684</v>
      </c>
      <c r="E53" s="99">
        <f>SUM(E48,E52)</f>
        <v>7435.4063756972209</v>
      </c>
      <c r="F53" s="45"/>
      <c r="G53" s="98">
        <f>SUM(G48,G52)</f>
        <v>2.2232707936447103</v>
      </c>
      <c r="H53" s="98">
        <f>SUM(H48,H52)</f>
        <v>3810.5356550591168</v>
      </c>
      <c r="I53" s="98">
        <f>SUM(I48,I52)</f>
        <v>42.719626363814484</v>
      </c>
      <c r="J53" s="98">
        <f>SUM(J48,J52)</f>
        <v>3855.4785522165757</v>
      </c>
      <c r="K53" s="44"/>
      <c r="L53" s="47">
        <f t="shared" si="9"/>
        <v>5.4910980953100479E-2</v>
      </c>
      <c r="M53" s="47">
        <f t="shared" si="9"/>
        <v>0.52106803858476958</v>
      </c>
      <c r="N53" s="47">
        <f t="shared" si="9"/>
        <v>0.52106803858476958</v>
      </c>
      <c r="O53" s="48">
        <f t="shared" si="9"/>
        <v>0.51852963475113978</v>
      </c>
    </row>
    <row r="54" spans="1:23" ht="5.15" customHeight="1" x14ac:dyDescent="0.6">
      <c r="A54" s="49"/>
      <c r="B54" s="78"/>
      <c r="C54" s="78"/>
      <c r="D54" s="78"/>
      <c r="E54" s="81"/>
      <c r="F54" s="40"/>
      <c r="G54" s="62"/>
      <c r="H54" s="62"/>
      <c r="I54" s="62"/>
      <c r="J54" s="62"/>
      <c r="K54" s="42"/>
      <c r="L54" s="42"/>
      <c r="M54" s="40"/>
      <c r="N54" s="41"/>
    </row>
    <row r="55" spans="1:23" x14ac:dyDescent="0.6">
      <c r="A55" s="49" t="s">
        <v>21</v>
      </c>
      <c r="B55" s="78">
        <f>B42</f>
        <v>117.95001775044341</v>
      </c>
      <c r="C55" s="78">
        <f>C42</f>
        <v>8437.3344422099162</v>
      </c>
      <c r="D55" s="78">
        <f>D42</f>
        <v>81.984737501539684</v>
      </c>
      <c r="E55" s="78">
        <f>E42</f>
        <v>8637.2691974618992</v>
      </c>
      <c r="F55" s="49"/>
      <c r="G55" s="62">
        <f>G42+G53</f>
        <v>28.837758048683888</v>
      </c>
      <c r="H55" s="62">
        <f>H42+H53</f>
        <v>9948.3626125939172</v>
      </c>
      <c r="I55" s="62">
        <f>I42+I53</f>
        <v>322.86996158367486</v>
      </c>
      <c r="J55" s="62">
        <f>J42+J53</f>
        <v>10300.070332226274</v>
      </c>
      <c r="K55" s="42"/>
      <c r="L55" s="25">
        <f>IF(B55&lt;&gt;0,G55/B55,"--")</f>
        <v>0.24449134132135794</v>
      </c>
      <c r="M55" s="25">
        <f>IF(C55&lt;&gt;0,H55/C55,"--")</f>
        <v>1.1790883342047813</v>
      </c>
      <c r="N55" s="25">
        <f>IF(D55&lt;&gt;0,I55/D55,"--")</f>
        <v>3.9381715600127563</v>
      </c>
      <c r="O55" s="25">
        <f>IF(E55&lt;&gt;0,J55/E55,"--")</f>
        <v>1.1925146822161103</v>
      </c>
    </row>
    <row r="56" spans="1:23" hidden="1" x14ac:dyDescent="0.6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</row>
    <row r="57" spans="1:23" hidden="1" x14ac:dyDescent="0.6">
      <c r="A57" s="107" t="s">
        <v>115</v>
      </c>
      <c r="B57" s="72">
        <f>B10-SUM(B11:B13)</f>
        <v>0</v>
      </c>
      <c r="C57" s="72">
        <f>C10-SUM(C11:C13)</f>
        <v>0</v>
      </c>
      <c r="D57" s="72">
        <f>D10-SUM(D11:D13)</f>
        <v>0</v>
      </c>
      <c r="E57" s="87"/>
      <c r="G57" s="72">
        <v>0</v>
      </c>
      <c r="H57" s="72">
        <v>0</v>
      </c>
      <c r="I57" s="72">
        <v>0</v>
      </c>
      <c r="K57" s="53"/>
      <c r="L57" s="72">
        <v>0</v>
      </c>
      <c r="M57" s="72">
        <v>0</v>
      </c>
      <c r="N57" s="72">
        <v>0</v>
      </c>
      <c r="Q57">
        <v>117</v>
      </c>
      <c r="U57">
        <f>$U$8</f>
        <v>4</v>
      </c>
      <c r="V57">
        <f>$V$8</f>
        <v>26</v>
      </c>
      <c r="W57">
        <f>$W$8</f>
        <v>48</v>
      </c>
    </row>
    <row r="58" spans="1:23" hidden="1" x14ac:dyDescent="0.6">
      <c r="G58" s="72">
        <v>0</v>
      </c>
      <c r="H58" s="72">
        <v>0</v>
      </c>
      <c r="I58" s="72">
        <v>0</v>
      </c>
      <c r="K58" s="53"/>
      <c r="L58" s="72">
        <v>0</v>
      </c>
      <c r="M58" s="72">
        <v>0</v>
      </c>
      <c r="N58" s="72">
        <v>0</v>
      </c>
      <c r="Q58">
        <v>94</v>
      </c>
      <c r="U58">
        <f>$U$8</f>
        <v>4</v>
      </c>
      <c r="V58">
        <f>$V$8</f>
        <v>26</v>
      </c>
      <c r="W58">
        <f>$W$8</f>
        <v>48</v>
      </c>
    </row>
    <row r="59" spans="1:23" hidden="1" x14ac:dyDescent="0.6">
      <c r="B59" s="50"/>
      <c r="G59" s="72">
        <v>0</v>
      </c>
      <c r="H59" s="72">
        <v>0</v>
      </c>
      <c r="I59" s="72">
        <v>0</v>
      </c>
      <c r="L59" s="72">
        <v>0</v>
      </c>
      <c r="M59" s="72">
        <v>0</v>
      </c>
      <c r="N59" s="72">
        <v>-8.8817841970012523E-16</v>
      </c>
      <c r="Q59">
        <v>47</v>
      </c>
      <c r="S59">
        <v>31</v>
      </c>
      <c r="U59">
        <f>$U$8</f>
        <v>4</v>
      </c>
      <c r="V59">
        <f>$V$8</f>
        <v>26</v>
      </c>
      <c r="W59">
        <f>$W$8</f>
        <v>48</v>
      </c>
    </row>
    <row r="60" spans="1:23" x14ac:dyDescent="0.6">
      <c r="A60" s="33"/>
      <c r="B60" s="33"/>
      <c r="C60" s="33"/>
      <c r="D60" s="33"/>
      <c r="E60" s="33"/>
    </row>
    <row r="61" spans="1:23" x14ac:dyDescent="0.6">
      <c r="A61" s="54" t="s">
        <v>22</v>
      </c>
      <c r="K61" s="53"/>
      <c r="L61" s="52"/>
      <c r="M61" s="52"/>
      <c r="N61" s="52"/>
    </row>
    <row r="62" spans="1:23" x14ac:dyDescent="0.6">
      <c r="A62" s="109" t="s">
        <v>264</v>
      </c>
      <c r="K62" s="53"/>
      <c r="L62" s="52"/>
      <c r="M62" s="52"/>
      <c r="N62" s="52"/>
    </row>
    <row r="63" spans="1:23" x14ac:dyDescent="0.6">
      <c r="A63" s="56" t="s">
        <v>107</v>
      </c>
      <c r="K63" s="53"/>
      <c r="L63" s="52"/>
      <c r="M63" s="52"/>
      <c r="N63" s="52"/>
    </row>
    <row r="64" spans="1:23" x14ac:dyDescent="0.6">
      <c r="A64" s="55" t="s">
        <v>98</v>
      </c>
    </row>
    <row r="65" spans="1:6" x14ac:dyDescent="0.6">
      <c r="A65" s="55" t="s">
        <v>99</v>
      </c>
    </row>
    <row r="66" spans="1:6" x14ac:dyDescent="0.6">
      <c r="A66" s="56" t="s">
        <v>100</v>
      </c>
    </row>
    <row r="67" spans="1:6" x14ac:dyDescent="0.6">
      <c r="A67" s="55" t="s">
        <v>101</v>
      </c>
    </row>
    <row r="68" spans="1:6" x14ac:dyDescent="0.6">
      <c r="A68" s="55"/>
    </row>
    <row r="69" spans="1:6" x14ac:dyDescent="0.6">
      <c r="A69" s="56"/>
    </row>
    <row r="70" spans="1:6" x14ac:dyDescent="0.6">
      <c r="A70" s="55"/>
    </row>
    <row r="71" spans="1:6" x14ac:dyDescent="0.6">
      <c r="A71" s="55"/>
      <c r="B71" s="41"/>
      <c r="C71" s="41"/>
      <c r="D71" s="41"/>
      <c r="E71" s="41"/>
      <c r="F71" s="41"/>
    </row>
    <row r="72" spans="1:6" x14ac:dyDescent="0.6">
      <c r="A72" s="56"/>
      <c r="B72" s="41"/>
      <c r="C72" s="41"/>
      <c r="D72" s="41"/>
      <c r="E72" s="41"/>
      <c r="F72" s="41"/>
    </row>
    <row r="73" spans="1:6" x14ac:dyDescent="0.6">
      <c r="A73" s="56"/>
    </row>
    <row r="75" spans="1:6" x14ac:dyDescent="0.6">
      <c r="A75" s="16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43" max="14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AD87"/>
  <sheetViews>
    <sheetView zoomScale="70" zoomScaleNormal="70" workbookViewId="0"/>
  </sheetViews>
  <sheetFormatPr defaultRowHeight="13" x14ac:dyDescent="0.6"/>
  <cols>
    <col min="1" max="1" width="36.86328125" customWidth="1"/>
    <col min="2" max="5" width="10.6796875" customWidth="1"/>
    <col min="6" max="6" width="2.6796875" customWidth="1"/>
    <col min="7" max="10" width="10.6796875" customWidth="1"/>
    <col min="11" max="11" width="2.6796875" customWidth="1"/>
    <col min="12" max="15" width="8.6796875" customWidth="1"/>
    <col min="17" max="32" width="0" hidden="1" customWidth="1"/>
  </cols>
  <sheetData>
    <row r="1" spans="1:25" s="3" customFormat="1" ht="15.5" x14ac:dyDescent="0.7">
      <c r="A1" s="1" t="str">
        <f>VLOOKUP(Y6,TabName,5,FALSE)</f>
        <v>Table 4.16 - Cost of Returned-to-Sender UAA Mail -- Periodicals, Carrier Route (1), PARS Environment, FY 21</v>
      </c>
    </row>
    <row r="2" spans="1:25" ht="8.15" customHeight="1" thickBot="1" x14ac:dyDescent="0.75"/>
    <row r="3" spans="1:25" ht="15.5" x14ac:dyDescent="0.7">
      <c r="A3" s="4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39"/>
    </row>
    <row r="4" spans="1:25" ht="12.75" customHeight="1" x14ac:dyDescent="0.6">
      <c r="A4" s="14"/>
      <c r="B4" s="9" t="s">
        <v>1</v>
      </c>
      <c r="C4" s="10"/>
      <c r="D4" s="10"/>
      <c r="E4" s="10"/>
      <c r="F4" s="11"/>
      <c r="G4" s="9" t="s">
        <v>2</v>
      </c>
      <c r="H4" s="12"/>
      <c r="I4" s="12"/>
      <c r="J4" s="12"/>
      <c r="K4" s="11"/>
      <c r="L4" s="9" t="s">
        <v>3</v>
      </c>
      <c r="M4" s="12"/>
      <c r="N4" s="12"/>
      <c r="O4" s="13"/>
      <c r="S4" t="s">
        <v>37</v>
      </c>
      <c r="T4" t="s">
        <v>37</v>
      </c>
      <c r="U4" s="18" t="s">
        <v>8</v>
      </c>
      <c r="V4" s="18" t="s">
        <v>9</v>
      </c>
      <c r="W4" s="18" t="s">
        <v>10</v>
      </c>
      <c r="Y4" s="3"/>
    </row>
    <row r="5" spans="1:25" ht="25.5" customHeight="1" x14ac:dyDescent="0.6">
      <c r="A5" s="14"/>
      <c r="B5" s="15" t="s">
        <v>4</v>
      </c>
      <c r="C5" s="15" t="s">
        <v>5</v>
      </c>
      <c r="D5" s="15" t="s">
        <v>6</v>
      </c>
      <c r="E5" s="15" t="s">
        <v>7</v>
      </c>
      <c r="F5" s="16"/>
      <c r="G5" s="15" t="s">
        <v>4</v>
      </c>
      <c r="H5" s="15" t="s">
        <v>5</v>
      </c>
      <c r="I5" s="15" t="s">
        <v>6</v>
      </c>
      <c r="J5" s="15" t="s">
        <v>7</v>
      </c>
      <c r="K5" s="16"/>
      <c r="L5" s="15" t="s">
        <v>4</v>
      </c>
      <c r="M5" s="15" t="s">
        <v>5</v>
      </c>
      <c r="N5" s="15" t="s">
        <v>6</v>
      </c>
      <c r="O5" s="17" t="s">
        <v>7</v>
      </c>
      <c r="Q5" s="56" t="s">
        <v>35</v>
      </c>
      <c r="R5" s="56" t="s">
        <v>36</v>
      </c>
      <c r="S5" s="56" t="s">
        <v>35</v>
      </c>
      <c r="T5" s="56" t="s">
        <v>36</v>
      </c>
      <c r="U5" t="s">
        <v>12</v>
      </c>
      <c r="V5" t="s">
        <v>12</v>
      </c>
      <c r="W5" t="s">
        <v>12</v>
      </c>
      <c r="Y5" s="18" t="s">
        <v>11</v>
      </c>
    </row>
    <row r="6" spans="1:25" ht="12.75" customHeight="1" x14ac:dyDescent="0.6">
      <c r="A6" s="94" t="s">
        <v>23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20"/>
      <c r="Y6">
        <v>16</v>
      </c>
    </row>
    <row r="7" spans="1:25" ht="12.75" customHeight="1" x14ac:dyDescent="0.6">
      <c r="A7" s="31" t="s">
        <v>103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20"/>
    </row>
    <row r="8" spans="1:25" ht="12.75" customHeight="1" x14ac:dyDescent="0.6">
      <c r="A8" s="21" t="s">
        <v>13</v>
      </c>
      <c r="B8" s="22">
        <v>0</v>
      </c>
      <c r="C8" s="22">
        <v>0</v>
      </c>
      <c r="D8" s="22">
        <v>0</v>
      </c>
      <c r="E8" s="22">
        <f t="shared" ref="E8:E13" si="0">SUM(B8:D8)</f>
        <v>0</v>
      </c>
      <c r="F8" s="16"/>
      <c r="G8" s="62">
        <v>0</v>
      </c>
      <c r="H8" s="62">
        <v>0</v>
      </c>
      <c r="I8" s="62">
        <v>0</v>
      </c>
      <c r="J8" s="24">
        <f t="shared" ref="J8:J13" si="1">SUM(G8:I8)</f>
        <v>0</v>
      </c>
      <c r="K8" s="16"/>
      <c r="L8" s="25" t="str">
        <f t="shared" ref="L8:O14" si="2">IF(B8&lt;&gt;0,G8/B8,"--")</f>
        <v>--</v>
      </c>
      <c r="M8" s="25" t="str">
        <f t="shared" si="2"/>
        <v>--</v>
      </c>
      <c r="N8" s="25" t="str">
        <f t="shared" si="2"/>
        <v>--</v>
      </c>
      <c r="O8" s="26" t="str">
        <f t="shared" si="2"/>
        <v>--</v>
      </c>
      <c r="Q8">
        <v>38</v>
      </c>
      <c r="U8" s="27">
        <f>VLOOKUP($Y$6,RMap,4,FALSE)</f>
        <v>4</v>
      </c>
      <c r="V8" s="28">
        <f>VLOOKUP($Y$6,RMap,5,FALSE)</f>
        <v>26</v>
      </c>
      <c r="W8" s="29">
        <f>VLOOKUP($Y$6,RMap,6,FALSE)</f>
        <v>48</v>
      </c>
    </row>
    <row r="9" spans="1:25" ht="12.75" customHeight="1" x14ac:dyDescent="0.6">
      <c r="A9" s="30" t="s">
        <v>24</v>
      </c>
      <c r="B9" s="22">
        <v>0</v>
      </c>
      <c r="C9" s="22">
        <v>0</v>
      </c>
      <c r="D9" s="22">
        <v>0</v>
      </c>
      <c r="E9" s="22">
        <f t="shared" si="0"/>
        <v>0</v>
      </c>
      <c r="F9" s="16"/>
      <c r="G9" s="62">
        <v>0</v>
      </c>
      <c r="H9" s="62">
        <v>0</v>
      </c>
      <c r="I9" s="62">
        <v>0</v>
      </c>
      <c r="J9" s="24">
        <f t="shared" si="1"/>
        <v>0</v>
      </c>
      <c r="K9" s="16"/>
      <c r="L9" s="25" t="str">
        <f t="shared" si="2"/>
        <v>--</v>
      </c>
      <c r="M9" s="25" t="str">
        <f t="shared" si="2"/>
        <v>--</v>
      </c>
      <c r="N9" s="25" t="str">
        <f t="shared" si="2"/>
        <v>--</v>
      </c>
      <c r="O9" s="26" t="str">
        <f t="shared" si="2"/>
        <v>--</v>
      </c>
      <c r="Q9">
        <v>39</v>
      </c>
      <c r="U9">
        <f>$U$8</f>
        <v>4</v>
      </c>
      <c r="V9">
        <f>$V$8</f>
        <v>26</v>
      </c>
      <c r="W9">
        <f>$W$8</f>
        <v>48</v>
      </c>
    </row>
    <row r="10" spans="1:25" ht="12.75" customHeight="1" x14ac:dyDescent="0.6">
      <c r="A10" s="21" t="s">
        <v>25</v>
      </c>
      <c r="B10" s="22">
        <v>0</v>
      </c>
      <c r="C10" s="22">
        <v>0</v>
      </c>
      <c r="D10" s="22">
        <v>0</v>
      </c>
      <c r="E10" s="22">
        <f t="shared" si="0"/>
        <v>0</v>
      </c>
      <c r="F10" s="16"/>
      <c r="G10" s="62">
        <v>0</v>
      </c>
      <c r="H10" s="62">
        <v>0</v>
      </c>
      <c r="I10" s="62">
        <v>0</v>
      </c>
      <c r="J10" s="24">
        <f t="shared" si="1"/>
        <v>0</v>
      </c>
      <c r="K10" s="16"/>
      <c r="L10" s="25" t="str">
        <f t="shared" si="2"/>
        <v>--</v>
      </c>
      <c r="M10" s="25" t="str">
        <f t="shared" si="2"/>
        <v>--</v>
      </c>
      <c r="N10" s="25" t="str">
        <f t="shared" si="2"/>
        <v>--</v>
      </c>
      <c r="O10" s="26" t="str">
        <f t="shared" si="2"/>
        <v>--</v>
      </c>
      <c r="Q10">
        <v>40</v>
      </c>
      <c r="S10">
        <v>10</v>
      </c>
      <c r="U10">
        <f>$U$8</f>
        <v>4</v>
      </c>
      <c r="V10">
        <f>$V$8</f>
        <v>26</v>
      </c>
      <c r="W10">
        <f>$W$8</f>
        <v>48</v>
      </c>
    </row>
    <row r="11" spans="1:25" ht="12.75" customHeight="1" x14ac:dyDescent="0.6">
      <c r="A11" s="21" t="s">
        <v>26</v>
      </c>
      <c r="B11" s="22">
        <v>0</v>
      </c>
      <c r="C11" s="22">
        <v>0</v>
      </c>
      <c r="D11" s="22">
        <v>0</v>
      </c>
      <c r="E11" s="22">
        <f t="shared" si="0"/>
        <v>0</v>
      </c>
      <c r="F11" s="16"/>
      <c r="G11" s="62">
        <v>0</v>
      </c>
      <c r="H11" s="62">
        <v>0</v>
      </c>
      <c r="I11" s="62">
        <v>0</v>
      </c>
      <c r="J11" s="24">
        <f t="shared" si="1"/>
        <v>0</v>
      </c>
      <c r="K11" s="16"/>
      <c r="L11" s="25" t="str">
        <f t="shared" si="2"/>
        <v>--</v>
      </c>
      <c r="M11" s="25" t="str">
        <f t="shared" si="2"/>
        <v>--</v>
      </c>
      <c r="N11" s="25" t="str">
        <f t="shared" si="2"/>
        <v>--</v>
      </c>
      <c r="O11" s="26" t="str">
        <f t="shared" si="2"/>
        <v>--</v>
      </c>
      <c r="Q11">
        <v>41</v>
      </c>
      <c r="S11">
        <v>10</v>
      </c>
      <c r="U11">
        <f>$U$8</f>
        <v>4</v>
      </c>
      <c r="V11">
        <f>$V$8</f>
        <v>26</v>
      </c>
      <c r="W11">
        <f>$W$8</f>
        <v>48</v>
      </c>
    </row>
    <row r="12" spans="1:25" ht="12.75" customHeight="1" x14ac:dyDescent="0.6">
      <c r="A12" s="30" t="s">
        <v>92</v>
      </c>
      <c r="B12" s="22">
        <v>0</v>
      </c>
      <c r="C12" s="22">
        <v>0</v>
      </c>
      <c r="D12" s="22">
        <v>0</v>
      </c>
      <c r="E12" s="22">
        <f t="shared" si="0"/>
        <v>0</v>
      </c>
      <c r="F12" s="16"/>
      <c r="G12" s="62">
        <v>0</v>
      </c>
      <c r="H12" s="62">
        <v>0</v>
      </c>
      <c r="I12" s="62">
        <v>0</v>
      </c>
      <c r="J12" s="24">
        <f t="shared" si="1"/>
        <v>0</v>
      </c>
      <c r="K12" s="16"/>
      <c r="L12" s="25" t="str">
        <f t="shared" si="2"/>
        <v>--</v>
      </c>
      <c r="M12" s="25" t="str">
        <f t="shared" si="2"/>
        <v>--</v>
      </c>
      <c r="N12" s="25" t="str">
        <f t="shared" si="2"/>
        <v>--</v>
      </c>
      <c r="O12" s="26" t="str">
        <f t="shared" si="2"/>
        <v>--</v>
      </c>
      <c r="Q12">
        <v>42</v>
      </c>
      <c r="R12">
        <v>43</v>
      </c>
      <c r="S12">
        <v>10</v>
      </c>
      <c r="U12">
        <f>$U$8</f>
        <v>4</v>
      </c>
      <c r="V12">
        <f>$V$8</f>
        <v>26</v>
      </c>
      <c r="W12">
        <f>$W$8</f>
        <v>48</v>
      </c>
    </row>
    <row r="13" spans="1:25" ht="12.75" customHeight="1" x14ac:dyDescent="0.6">
      <c r="A13" s="30" t="s">
        <v>104</v>
      </c>
      <c r="B13" s="22">
        <v>0</v>
      </c>
      <c r="C13" s="22">
        <v>0</v>
      </c>
      <c r="D13" s="22">
        <v>0</v>
      </c>
      <c r="E13" s="22">
        <f t="shared" si="0"/>
        <v>0</v>
      </c>
      <c r="F13" s="16"/>
      <c r="G13" s="62">
        <v>0</v>
      </c>
      <c r="H13" s="62">
        <v>0</v>
      </c>
      <c r="I13" s="62">
        <v>0</v>
      </c>
      <c r="J13" s="24">
        <f t="shared" si="1"/>
        <v>0</v>
      </c>
      <c r="K13" s="16"/>
      <c r="L13" s="25" t="str">
        <f t="shared" si="2"/>
        <v>--</v>
      </c>
      <c r="M13" s="25" t="str">
        <f t="shared" si="2"/>
        <v>--</v>
      </c>
      <c r="N13" s="25" t="str">
        <f t="shared" si="2"/>
        <v>--</v>
      </c>
      <c r="O13" s="26" t="str">
        <f t="shared" si="2"/>
        <v>--</v>
      </c>
      <c r="Q13">
        <v>45</v>
      </c>
      <c r="S13">
        <v>10</v>
      </c>
      <c r="U13">
        <f>$U$8</f>
        <v>4</v>
      </c>
      <c r="V13">
        <f>$V$8</f>
        <v>26</v>
      </c>
      <c r="W13">
        <f>$W$8</f>
        <v>48</v>
      </c>
    </row>
    <row r="14" spans="1:25" ht="12.75" customHeight="1" x14ac:dyDescent="0.6">
      <c r="A14" s="21" t="s">
        <v>17</v>
      </c>
      <c r="B14" s="22">
        <f>B10</f>
        <v>0</v>
      </c>
      <c r="C14" s="22">
        <f>C10</f>
        <v>0</v>
      </c>
      <c r="D14" s="22">
        <f>D10</f>
        <v>0</v>
      </c>
      <c r="E14" s="22">
        <f>E10</f>
        <v>0</v>
      </c>
      <c r="F14" s="16"/>
      <c r="G14" s="24">
        <f>SUM(G8:G13)</f>
        <v>0</v>
      </c>
      <c r="H14" s="24">
        <f>SUM(H8:H13)</f>
        <v>0</v>
      </c>
      <c r="I14" s="24">
        <f>SUM(I8:I13)</f>
        <v>0</v>
      </c>
      <c r="J14" s="24">
        <f>SUM(J8:J13)</f>
        <v>0</v>
      </c>
      <c r="K14" s="16"/>
      <c r="L14" s="25" t="str">
        <f t="shared" si="2"/>
        <v>--</v>
      </c>
      <c r="M14" s="25" t="str">
        <f t="shared" si="2"/>
        <v>--</v>
      </c>
      <c r="N14" s="25" t="str">
        <f t="shared" si="2"/>
        <v>--</v>
      </c>
      <c r="O14" s="26" t="str">
        <f t="shared" si="2"/>
        <v>--</v>
      </c>
    </row>
    <row r="15" spans="1:25" ht="5.15" customHeight="1" x14ac:dyDescent="0.6">
      <c r="A15" s="21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20"/>
    </row>
    <row r="16" spans="1:25" ht="12.75" customHeight="1" x14ac:dyDescent="0.6">
      <c r="A16" s="31" t="s">
        <v>105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20"/>
    </row>
    <row r="17" spans="1:30" ht="12.75" customHeight="1" x14ac:dyDescent="0.6">
      <c r="A17" s="21" t="s">
        <v>13</v>
      </c>
      <c r="B17" s="22">
        <v>126.8846676467108</v>
      </c>
      <c r="C17" s="22">
        <v>0</v>
      </c>
      <c r="D17" s="22">
        <v>0</v>
      </c>
      <c r="E17" s="22">
        <f t="shared" ref="E17:E22" si="3">SUM(B17:D17)</f>
        <v>126.8846676467108</v>
      </c>
      <c r="F17" s="16"/>
      <c r="G17" s="62">
        <v>11.020002386175802</v>
      </c>
      <c r="H17" s="62">
        <v>0</v>
      </c>
      <c r="I17" s="62">
        <v>0</v>
      </c>
      <c r="J17" s="24">
        <f t="shared" ref="J17:J22" si="4">SUM(G17:I17)</f>
        <v>11.020002386175802</v>
      </c>
      <c r="K17" s="16"/>
      <c r="L17" s="25">
        <f t="shared" ref="L17:O23" si="5">IF(B17&lt;&gt;0,G17/B17,"--")</f>
        <v>8.6850543809273803E-2</v>
      </c>
      <c r="M17" s="25" t="str">
        <f t="shared" si="5"/>
        <v>--</v>
      </c>
      <c r="N17" s="25" t="str">
        <f t="shared" si="5"/>
        <v>--</v>
      </c>
      <c r="O17" s="26">
        <f t="shared" si="5"/>
        <v>8.6850543809273803E-2</v>
      </c>
      <c r="Q17">
        <v>48</v>
      </c>
      <c r="R17">
        <v>65</v>
      </c>
      <c r="U17">
        <f t="shared" ref="U17:U22" si="6">$U$8</f>
        <v>4</v>
      </c>
      <c r="V17">
        <f t="shared" ref="V17:V22" si="7">$V$8</f>
        <v>26</v>
      </c>
      <c r="W17">
        <f t="shared" ref="W17:W22" si="8">$W$8</f>
        <v>48</v>
      </c>
    </row>
    <row r="18" spans="1:30" ht="12.75" customHeight="1" x14ac:dyDescent="0.6">
      <c r="A18" s="30" t="s">
        <v>24</v>
      </c>
      <c r="B18" s="22">
        <v>126.8846676467108</v>
      </c>
      <c r="C18" s="22">
        <v>0</v>
      </c>
      <c r="D18" s="22">
        <v>0</v>
      </c>
      <c r="E18" s="22">
        <f t="shared" si="3"/>
        <v>126.8846676467108</v>
      </c>
      <c r="F18" s="16"/>
      <c r="G18" s="62">
        <v>0.90090756053782428</v>
      </c>
      <c r="H18" s="62">
        <v>0</v>
      </c>
      <c r="I18" s="62">
        <v>0</v>
      </c>
      <c r="J18" s="24">
        <f t="shared" si="4"/>
        <v>0.90090756053782428</v>
      </c>
      <c r="K18" s="16"/>
      <c r="L18" s="25">
        <f t="shared" si="5"/>
        <v>7.1002082225273362E-3</v>
      </c>
      <c r="M18" s="25" t="str">
        <f t="shared" si="5"/>
        <v>--</v>
      </c>
      <c r="N18" s="25" t="str">
        <f t="shared" si="5"/>
        <v>--</v>
      </c>
      <c r="O18" s="26">
        <f t="shared" si="5"/>
        <v>7.1002082225273362E-3</v>
      </c>
      <c r="Q18">
        <v>49</v>
      </c>
      <c r="R18">
        <v>66</v>
      </c>
      <c r="U18">
        <f t="shared" si="6"/>
        <v>4</v>
      </c>
      <c r="V18">
        <f t="shared" si="7"/>
        <v>26</v>
      </c>
      <c r="W18">
        <f t="shared" si="8"/>
        <v>48</v>
      </c>
    </row>
    <row r="19" spans="1:30" ht="12.75" customHeight="1" x14ac:dyDescent="0.6">
      <c r="A19" s="21" t="s">
        <v>25</v>
      </c>
      <c r="B19" s="22">
        <v>126.8846676467108</v>
      </c>
      <c r="C19" s="22">
        <v>0</v>
      </c>
      <c r="D19" s="22">
        <v>0</v>
      </c>
      <c r="E19" s="22">
        <f t="shared" si="3"/>
        <v>126.8846676467108</v>
      </c>
      <c r="F19" s="16"/>
      <c r="G19" s="62">
        <v>-3.7192324726170396</v>
      </c>
      <c r="H19" s="62">
        <v>0</v>
      </c>
      <c r="I19" s="62">
        <v>0</v>
      </c>
      <c r="J19" s="24">
        <f t="shared" si="4"/>
        <v>-3.7192324726170396</v>
      </c>
      <c r="K19" s="16"/>
      <c r="L19" s="25">
        <f t="shared" si="5"/>
        <v>-2.9311914052315782E-2</v>
      </c>
      <c r="M19" s="25" t="str">
        <f t="shared" si="5"/>
        <v>--</v>
      </c>
      <c r="N19" s="25" t="str">
        <f t="shared" si="5"/>
        <v>--</v>
      </c>
      <c r="O19" s="26">
        <f t="shared" si="5"/>
        <v>-2.9311914052315782E-2</v>
      </c>
      <c r="Q19">
        <v>50</v>
      </c>
      <c r="R19">
        <v>67</v>
      </c>
      <c r="S19">
        <v>27</v>
      </c>
      <c r="T19">
        <v>10</v>
      </c>
      <c r="U19">
        <f t="shared" si="6"/>
        <v>4</v>
      </c>
      <c r="V19">
        <f t="shared" si="7"/>
        <v>26</v>
      </c>
      <c r="W19">
        <f t="shared" si="8"/>
        <v>48</v>
      </c>
    </row>
    <row r="20" spans="1:30" ht="12.75" customHeight="1" x14ac:dyDescent="0.6">
      <c r="A20" s="21" t="s">
        <v>26</v>
      </c>
      <c r="B20" s="22">
        <v>48.216173705750116</v>
      </c>
      <c r="C20" s="22">
        <v>0</v>
      </c>
      <c r="D20" s="22">
        <v>0</v>
      </c>
      <c r="E20" s="22">
        <f t="shared" si="3"/>
        <v>48.216173705750116</v>
      </c>
      <c r="F20" s="16"/>
      <c r="G20" s="62">
        <v>0</v>
      </c>
      <c r="H20" s="62">
        <v>0</v>
      </c>
      <c r="I20" s="62">
        <v>0</v>
      </c>
      <c r="J20" s="24">
        <f t="shared" si="4"/>
        <v>0</v>
      </c>
      <c r="K20" s="16"/>
      <c r="L20" s="25">
        <f t="shared" si="5"/>
        <v>0</v>
      </c>
      <c r="M20" s="25" t="str">
        <f t="shared" si="5"/>
        <v>--</v>
      </c>
      <c r="N20" s="25" t="str">
        <f t="shared" si="5"/>
        <v>--</v>
      </c>
      <c r="O20" s="26">
        <f t="shared" si="5"/>
        <v>0</v>
      </c>
      <c r="Q20">
        <v>51</v>
      </c>
      <c r="R20">
        <v>68</v>
      </c>
      <c r="S20">
        <v>27</v>
      </c>
      <c r="T20">
        <v>10</v>
      </c>
      <c r="U20">
        <f t="shared" si="6"/>
        <v>4</v>
      </c>
      <c r="V20">
        <f t="shared" si="7"/>
        <v>26</v>
      </c>
      <c r="W20">
        <f t="shared" si="8"/>
        <v>48</v>
      </c>
    </row>
    <row r="21" spans="1:30" ht="12.75" customHeight="1" x14ac:dyDescent="0.6">
      <c r="A21" s="30" t="s">
        <v>92</v>
      </c>
      <c r="B21" s="22">
        <v>72.324260558625141</v>
      </c>
      <c r="C21" s="22">
        <v>0</v>
      </c>
      <c r="D21" s="22">
        <v>0</v>
      </c>
      <c r="E21" s="22">
        <f t="shared" si="3"/>
        <v>72.324260558625141</v>
      </c>
      <c r="F21" s="16"/>
      <c r="G21" s="62">
        <v>-1.2952814699035788</v>
      </c>
      <c r="H21" s="62">
        <v>0</v>
      </c>
      <c r="I21" s="62">
        <v>0</v>
      </c>
      <c r="J21" s="24">
        <f t="shared" si="4"/>
        <v>-1.2952814699035788</v>
      </c>
      <c r="K21" s="16"/>
      <c r="L21" s="25">
        <f t="shared" si="5"/>
        <v>-1.7909363468066705E-2</v>
      </c>
      <c r="M21" s="25" t="str">
        <f t="shared" si="5"/>
        <v>--</v>
      </c>
      <c r="N21" s="25" t="str">
        <f t="shared" si="5"/>
        <v>--</v>
      </c>
      <c r="O21" s="26">
        <f t="shared" si="5"/>
        <v>-1.7909363468066705E-2</v>
      </c>
      <c r="Q21">
        <v>52</v>
      </c>
      <c r="R21">
        <v>70</v>
      </c>
      <c r="S21">
        <v>27</v>
      </c>
      <c r="T21">
        <v>10</v>
      </c>
      <c r="U21">
        <f t="shared" si="6"/>
        <v>4</v>
      </c>
      <c r="V21">
        <f t="shared" si="7"/>
        <v>26</v>
      </c>
      <c r="W21">
        <f t="shared" si="8"/>
        <v>48</v>
      </c>
    </row>
    <row r="22" spans="1:30" ht="12.75" customHeight="1" x14ac:dyDescent="0.6">
      <c r="A22" s="30" t="s">
        <v>104</v>
      </c>
      <c r="B22" s="22">
        <v>6.3442333823355401</v>
      </c>
      <c r="C22" s="22">
        <v>0</v>
      </c>
      <c r="D22" s="22">
        <v>0</v>
      </c>
      <c r="E22" s="22">
        <f t="shared" si="3"/>
        <v>6.3442333823355401</v>
      </c>
      <c r="F22" s="16"/>
      <c r="G22" s="62">
        <v>0.8227352906136981</v>
      </c>
      <c r="H22" s="62">
        <v>0</v>
      </c>
      <c r="I22" s="62">
        <v>0</v>
      </c>
      <c r="J22" s="24">
        <f t="shared" si="4"/>
        <v>0.8227352906136981</v>
      </c>
      <c r="K22" s="16"/>
      <c r="L22" s="25">
        <f t="shared" si="5"/>
        <v>0.12968238099570348</v>
      </c>
      <c r="M22" s="25" t="str">
        <f t="shared" si="5"/>
        <v>--</v>
      </c>
      <c r="N22" s="25" t="str">
        <f t="shared" si="5"/>
        <v>--</v>
      </c>
      <c r="O22" s="26">
        <f t="shared" si="5"/>
        <v>0.12968238099570348</v>
      </c>
      <c r="Q22">
        <v>55</v>
      </c>
      <c r="R22">
        <v>72</v>
      </c>
      <c r="S22">
        <v>27</v>
      </c>
      <c r="T22">
        <v>10</v>
      </c>
      <c r="U22">
        <f t="shared" si="6"/>
        <v>4</v>
      </c>
      <c r="V22">
        <f t="shared" si="7"/>
        <v>26</v>
      </c>
      <c r="W22">
        <f t="shared" si="8"/>
        <v>48</v>
      </c>
      <c r="AA22" s="24">
        <v>0.8227352906136981</v>
      </c>
      <c r="AB22" s="24">
        <v>0</v>
      </c>
      <c r="AC22" s="24">
        <v>0</v>
      </c>
      <c r="AD22" t="s">
        <v>178</v>
      </c>
    </row>
    <row r="23" spans="1:30" ht="12.75" customHeight="1" x14ac:dyDescent="0.6">
      <c r="A23" s="21" t="s">
        <v>17</v>
      </c>
      <c r="B23" s="22">
        <f>B19</f>
        <v>126.8846676467108</v>
      </c>
      <c r="C23" s="22">
        <f>C19</f>
        <v>0</v>
      </c>
      <c r="D23" s="22">
        <f>D19</f>
        <v>0</v>
      </c>
      <c r="E23" s="22">
        <f>E19</f>
        <v>126.8846676467108</v>
      </c>
      <c r="F23" s="16"/>
      <c r="G23" s="24">
        <f>SUM(G17:G22)</f>
        <v>7.7291312948067077</v>
      </c>
      <c r="H23" s="24">
        <f>SUM(H17:H22)</f>
        <v>0</v>
      </c>
      <c r="I23" s="24">
        <f>SUM(I17:I22)</f>
        <v>0</v>
      </c>
      <c r="J23" s="24">
        <f>SUM(J17:J22)</f>
        <v>7.7291312948067077</v>
      </c>
      <c r="K23" s="16"/>
      <c r="L23" s="25">
        <f t="shared" si="5"/>
        <v>6.0914619852472526E-2</v>
      </c>
      <c r="M23" s="25" t="str">
        <f t="shared" si="5"/>
        <v>--</v>
      </c>
      <c r="N23" s="25" t="str">
        <f t="shared" si="5"/>
        <v>--</v>
      </c>
      <c r="O23" s="26">
        <f t="shared" si="5"/>
        <v>6.0914619852472526E-2</v>
      </c>
      <c r="AA23" s="24">
        <v>0</v>
      </c>
      <c r="AB23" s="24">
        <v>0</v>
      </c>
      <c r="AC23" s="24">
        <v>0</v>
      </c>
      <c r="AD23" s="56" t="s">
        <v>179</v>
      </c>
    </row>
    <row r="24" spans="1:30" ht="5.15" customHeight="1" x14ac:dyDescent="0.6">
      <c r="A24" s="21"/>
      <c r="B24" s="22"/>
      <c r="C24" s="22"/>
      <c r="D24" s="22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20"/>
    </row>
    <row r="25" spans="1:30" ht="12.75" customHeight="1" x14ac:dyDescent="0.6">
      <c r="A25" s="31" t="s">
        <v>28</v>
      </c>
      <c r="B25" s="22"/>
      <c r="C25" s="22"/>
      <c r="D25" s="22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20"/>
    </row>
    <row r="26" spans="1:30" ht="12.75" customHeight="1" x14ac:dyDescent="0.6">
      <c r="A26" s="30" t="s">
        <v>29</v>
      </c>
      <c r="B26" s="65">
        <f>B14+B23</f>
        <v>126.8846676467108</v>
      </c>
      <c r="C26" s="65">
        <f>C14+C23</f>
        <v>0</v>
      </c>
      <c r="D26" s="65">
        <f>D14+D23</f>
        <v>0</v>
      </c>
      <c r="E26" s="22">
        <f>SUM(B26:D26)</f>
        <v>126.8846676467108</v>
      </c>
      <c r="F26" s="16"/>
      <c r="G26" s="62">
        <v>50.26065963749506</v>
      </c>
      <c r="H26" s="62">
        <v>0</v>
      </c>
      <c r="I26" s="62">
        <v>0</v>
      </c>
      <c r="J26" s="24">
        <f>SUM(G26:I26)</f>
        <v>50.26065963749506</v>
      </c>
      <c r="K26" s="16"/>
      <c r="L26" s="25">
        <f t="shared" ref="L26:O28" si="9">IF(B26&lt;&gt;0,G26/B26,"--")</f>
        <v>0.39611294705391425</v>
      </c>
      <c r="M26" s="25" t="str">
        <f t="shared" si="9"/>
        <v>--</v>
      </c>
      <c r="N26" s="25" t="str">
        <f t="shared" si="9"/>
        <v>--</v>
      </c>
      <c r="O26" s="26">
        <f t="shared" si="9"/>
        <v>0.39611294705391425</v>
      </c>
      <c r="Q26">
        <v>75</v>
      </c>
      <c r="U26">
        <f>$U$8</f>
        <v>4</v>
      </c>
      <c r="V26">
        <f>$V$8</f>
        <v>26</v>
      </c>
      <c r="W26">
        <f>$W$8</f>
        <v>48</v>
      </c>
    </row>
    <row r="27" spans="1:30" ht="12.75" customHeight="1" x14ac:dyDescent="0.6">
      <c r="A27" s="30" t="s">
        <v>30</v>
      </c>
      <c r="B27" s="22">
        <v>0</v>
      </c>
      <c r="C27" s="22">
        <v>0</v>
      </c>
      <c r="D27" s="22">
        <v>0</v>
      </c>
      <c r="E27" s="22">
        <f>SUM(B27:D27)</f>
        <v>0</v>
      </c>
      <c r="F27" s="16"/>
      <c r="G27" s="62">
        <v>0</v>
      </c>
      <c r="H27" s="62">
        <v>0</v>
      </c>
      <c r="I27" s="62">
        <v>0</v>
      </c>
      <c r="J27" s="24">
        <f>SUM(G27:I27)</f>
        <v>0</v>
      </c>
      <c r="K27" s="16"/>
      <c r="L27" s="25" t="str">
        <f t="shared" si="9"/>
        <v>--</v>
      </c>
      <c r="M27" s="25" t="str">
        <f t="shared" si="9"/>
        <v>--</v>
      </c>
      <c r="N27" s="25" t="str">
        <f t="shared" si="9"/>
        <v>--</v>
      </c>
      <c r="O27" s="26" t="str">
        <f t="shared" si="9"/>
        <v>--</v>
      </c>
      <c r="Q27">
        <v>76</v>
      </c>
      <c r="U27">
        <f>$U$8</f>
        <v>4</v>
      </c>
      <c r="V27">
        <f>$V$8</f>
        <v>26</v>
      </c>
      <c r="W27">
        <f>$W$8</f>
        <v>48</v>
      </c>
    </row>
    <row r="28" spans="1:30" ht="12.75" customHeight="1" x14ac:dyDescent="0.6">
      <c r="A28" s="21" t="s">
        <v>17</v>
      </c>
      <c r="B28" s="22">
        <f>B26</f>
        <v>126.8846676467108</v>
      </c>
      <c r="C28" s="22">
        <f>C26</f>
        <v>0</v>
      </c>
      <c r="D28" s="22">
        <f>D26</f>
        <v>0</v>
      </c>
      <c r="E28" s="22">
        <f>E26</f>
        <v>126.8846676467108</v>
      </c>
      <c r="F28" s="16"/>
      <c r="G28" s="24">
        <f>SUM(G26:G27)</f>
        <v>50.26065963749506</v>
      </c>
      <c r="H28" s="24">
        <f>SUM(H26:H27)</f>
        <v>0</v>
      </c>
      <c r="I28" s="24">
        <f>SUM(I26:I27)</f>
        <v>0</v>
      </c>
      <c r="J28" s="24">
        <f>SUM(J26:J27)</f>
        <v>50.26065963749506</v>
      </c>
      <c r="K28" s="16"/>
      <c r="L28" s="25">
        <f t="shared" si="9"/>
        <v>0.39611294705391425</v>
      </c>
      <c r="M28" s="25" t="str">
        <f t="shared" si="9"/>
        <v>--</v>
      </c>
      <c r="N28" s="25" t="str">
        <f t="shared" si="9"/>
        <v>--</v>
      </c>
      <c r="O28" s="26">
        <f t="shared" si="9"/>
        <v>0.39611294705391425</v>
      </c>
    </row>
    <row r="29" spans="1:30" ht="5.15" customHeight="1" x14ac:dyDescent="0.6">
      <c r="A29" s="21"/>
      <c r="B29" s="22"/>
      <c r="C29" s="22"/>
      <c r="D29" s="22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20"/>
    </row>
    <row r="30" spans="1:30" ht="12.75" customHeight="1" x14ac:dyDescent="0.6">
      <c r="A30" s="21" t="s">
        <v>31</v>
      </c>
      <c r="B30" s="22">
        <f>B28</f>
        <v>126.8846676467108</v>
      </c>
      <c r="C30" s="22">
        <f>C28</f>
        <v>0</v>
      </c>
      <c r="D30" s="22">
        <f>D28</f>
        <v>0</v>
      </c>
      <c r="E30" s="22">
        <f>E28</f>
        <v>126.8846676467108</v>
      </c>
      <c r="F30" s="16"/>
      <c r="G30" s="24">
        <f>SUM(G14,G23,G28)</f>
        <v>57.989790932301766</v>
      </c>
      <c r="H30" s="24">
        <f>SUM(H14,H23,H28)</f>
        <v>0</v>
      </c>
      <c r="I30" s="24">
        <f>SUM(I14,I23,I28)</f>
        <v>0</v>
      </c>
      <c r="J30" s="24">
        <f>SUM(J14,J23,J28)</f>
        <v>57.989790932301766</v>
      </c>
      <c r="K30" s="16"/>
      <c r="L30" s="25">
        <f>IF(B30&lt;&gt;0,G30/B30,"--")</f>
        <v>0.45702756690638674</v>
      </c>
      <c r="M30" s="25" t="str">
        <f>IF(C30&lt;&gt;0,H30/C30,"--")</f>
        <v>--</v>
      </c>
      <c r="N30" s="25" t="str">
        <f>IF(D30&lt;&gt;0,I30/D30,"--")</f>
        <v>--</v>
      </c>
      <c r="O30" s="26">
        <f>IF(E30&lt;&gt;0,J30/E30,"--")</f>
        <v>0.45702756690638674</v>
      </c>
    </row>
    <row r="31" spans="1:30" ht="5.15" customHeight="1" x14ac:dyDescent="0.6">
      <c r="A31" s="21"/>
      <c r="B31" s="22"/>
      <c r="C31" s="22"/>
      <c r="D31" s="22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20"/>
    </row>
    <row r="32" spans="1:30" ht="12.75" customHeight="1" x14ac:dyDescent="0.6">
      <c r="A32" s="95" t="s">
        <v>32</v>
      </c>
      <c r="B32" s="22"/>
      <c r="C32" s="22"/>
      <c r="D32" s="22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20"/>
    </row>
    <row r="33" spans="1:23" ht="12.75" customHeight="1" x14ac:dyDescent="0.6">
      <c r="A33" s="31" t="s">
        <v>106</v>
      </c>
      <c r="B33" s="22"/>
      <c r="C33" s="22"/>
      <c r="D33" s="22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20"/>
    </row>
    <row r="34" spans="1:23" ht="12.75" customHeight="1" x14ac:dyDescent="0.6">
      <c r="A34" s="21" t="s">
        <v>13</v>
      </c>
      <c r="B34" s="22">
        <v>252.01042864311887</v>
      </c>
      <c r="C34" s="22">
        <v>939.17504826137611</v>
      </c>
      <c r="D34" s="22">
        <v>0</v>
      </c>
      <c r="E34" s="22">
        <f>SUM(B34:D34)</f>
        <v>1191.1854769044949</v>
      </c>
      <c r="F34" s="16"/>
      <c r="G34" s="62">
        <v>4.7871148089380942</v>
      </c>
      <c r="H34" s="62">
        <v>95.628469417500199</v>
      </c>
      <c r="I34" s="62">
        <v>0</v>
      </c>
      <c r="J34" s="24">
        <f>SUM(G34:I34)</f>
        <v>100.4155842264383</v>
      </c>
      <c r="K34" s="16"/>
      <c r="L34" s="25">
        <f t="shared" ref="L34:O37" si="10">IF(B34&lt;&gt;0,G34/B34,"--")</f>
        <v>1.8995701228369806E-2</v>
      </c>
      <c r="M34" s="25">
        <f t="shared" si="10"/>
        <v>0.10182177390096762</v>
      </c>
      <c r="N34" s="25" t="str">
        <f t="shared" si="10"/>
        <v>--</v>
      </c>
      <c r="O34" s="26">
        <f t="shared" si="10"/>
        <v>8.429886543562122E-2</v>
      </c>
      <c r="Q34">
        <v>0</v>
      </c>
      <c r="U34">
        <f>$U$8</f>
        <v>4</v>
      </c>
      <c r="V34">
        <f>$V$8</f>
        <v>26</v>
      </c>
      <c r="W34">
        <f>$W$8</f>
        <v>48</v>
      </c>
    </row>
    <row r="35" spans="1:23" ht="12.75" customHeight="1" x14ac:dyDescent="0.6">
      <c r="A35" s="30" t="s">
        <v>111</v>
      </c>
      <c r="B35" s="22">
        <v>252.01042864311887</v>
      </c>
      <c r="C35" s="22">
        <v>939.17504826137599</v>
      </c>
      <c r="D35" s="22">
        <v>0</v>
      </c>
      <c r="E35" s="22">
        <f>SUM(B35:D35)</f>
        <v>1191.1854769044949</v>
      </c>
      <c r="F35" s="16"/>
      <c r="G35" s="62">
        <v>37.167197575589725</v>
      </c>
      <c r="H35" s="62">
        <v>422.80083374545666</v>
      </c>
      <c r="I35" s="62">
        <v>0</v>
      </c>
      <c r="J35" s="24">
        <f>SUM(G35:I35)</f>
        <v>459.9680313210464</v>
      </c>
      <c r="K35" s="16"/>
      <c r="L35" s="25">
        <f t="shared" si="10"/>
        <v>0.14748277591410133</v>
      </c>
      <c r="M35" s="25">
        <f t="shared" si="10"/>
        <v>0.45018320549311441</v>
      </c>
      <c r="N35" s="25" t="str">
        <f t="shared" si="10"/>
        <v>--</v>
      </c>
      <c r="O35" s="26">
        <f t="shared" si="10"/>
        <v>0.38614308202980641</v>
      </c>
      <c r="Q35">
        <v>3</v>
      </c>
      <c r="U35">
        <f>$U$8</f>
        <v>4</v>
      </c>
      <c r="V35">
        <f>$V$8</f>
        <v>26</v>
      </c>
      <c r="W35">
        <f>$W$8</f>
        <v>48</v>
      </c>
    </row>
    <row r="36" spans="1:23" ht="12.75" customHeight="1" x14ac:dyDescent="0.6">
      <c r="A36" s="21" t="s">
        <v>14</v>
      </c>
      <c r="B36" s="22">
        <v>0</v>
      </c>
      <c r="C36" s="22">
        <v>0</v>
      </c>
      <c r="D36" s="22">
        <v>0</v>
      </c>
      <c r="E36" s="22">
        <f>SUM(B36:D36)</f>
        <v>0</v>
      </c>
      <c r="F36" s="16"/>
      <c r="G36" s="62">
        <v>0</v>
      </c>
      <c r="H36" s="62">
        <v>0</v>
      </c>
      <c r="I36" s="62">
        <v>0</v>
      </c>
      <c r="J36" s="24">
        <f>SUM(G36:I36)</f>
        <v>0</v>
      </c>
      <c r="K36" s="16"/>
      <c r="L36" s="25" t="str">
        <f t="shared" si="10"/>
        <v>--</v>
      </c>
      <c r="M36" s="25" t="str">
        <f t="shared" si="10"/>
        <v>--</v>
      </c>
      <c r="N36" s="25" t="str">
        <f t="shared" si="10"/>
        <v>--</v>
      </c>
      <c r="O36" s="26" t="str">
        <f t="shared" si="10"/>
        <v>--</v>
      </c>
      <c r="Q36">
        <v>9</v>
      </c>
      <c r="U36">
        <f>$U$8</f>
        <v>4</v>
      </c>
      <c r="V36">
        <f>$V$8</f>
        <v>26</v>
      </c>
      <c r="W36">
        <f>$W$8</f>
        <v>48</v>
      </c>
    </row>
    <row r="37" spans="1:23" ht="12.75" customHeight="1" x14ac:dyDescent="0.6">
      <c r="A37" s="21" t="s">
        <v>17</v>
      </c>
      <c r="B37" s="22">
        <f>B34</f>
        <v>252.01042864311887</v>
      </c>
      <c r="C37" s="22">
        <f>C34</f>
        <v>939.17504826137611</v>
      </c>
      <c r="D37" s="22">
        <f>D34</f>
        <v>0</v>
      </c>
      <c r="E37" s="22">
        <f>E34</f>
        <v>1191.1854769044949</v>
      </c>
      <c r="F37" s="16"/>
      <c r="G37" s="24">
        <f>SUM(G34:G36)</f>
        <v>41.954312384527817</v>
      </c>
      <c r="H37" s="24">
        <f>SUM(H34:H36)</f>
        <v>518.4293031629569</v>
      </c>
      <c r="I37" s="24">
        <f>SUM(I34:I36)</f>
        <v>0</v>
      </c>
      <c r="J37" s="24">
        <f>SUM(J34:J36)</f>
        <v>560.38361554748474</v>
      </c>
      <c r="K37" s="16"/>
      <c r="L37" s="25">
        <f t="shared" si="10"/>
        <v>0.16647847714247113</v>
      </c>
      <c r="M37" s="25">
        <f t="shared" si="10"/>
        <v>0.552004979394082</v>
      </c>
      <c r="N37" s="25" t="str">
        <f t="shared" si="10"/>
        <v>--</v>
      </c>
      <c r="O37" s="26">
        <f t="shared" si="10"/>
        <v>0.47044194746542761</v>
      </c>
    </row>
    <row r="38" spans="1:23" ht="5.15" customHeight="1" x14ac:dyDescent="0.6">
      <c r="A38" s="21"/>
      <c r="B38" s="22"/>
      <c r="C38" s="22"/>
      <c r="D38" s="22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20"/>
    </row>
    <row r="39" spans="1:23" ht="12.75" customHeight="1" x14ac:dyDescent="0.6">
      <c r="A39" s="31" t="s">
        <v>112</v>
      </c>
      <c r="B39" s="22"/>
      <c r="C39" s="22"/>
      <c r="D39" s="22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20"/>
    </row>
    <row r="40" spans="1:23" ht="12.75" customHeight="1" x14ac:dyDescent="0.6">
      <c r="A40" s="21" t="s">
        <v>13</v>
      </c>
      <c r="B40" s="22">
        <v>0</v>
      </c>
      <c r="C40" s="22">
        <v>0</v>
      </c>
      <c r="D40" s="22">
        <v>0</v>
      </c>
      <c r="E40" s="22">
        <f>SUM(B40:D40)</f>
        <v>0</v>
      </c>
      <c r="F40" s="16"/>
      <c r="G40" s="62">
        <v>0</v>
      </c>
      <c r="H40" s="62">
        <v>0</v>
      </c>
      <c r="I40" s="62">
        <v>0</v>
      </c>
      <c r="J40" s="24">
        <f>SUM(G40:I40)</f>
        <v>0</v>
      </c>
      <c r="K40" s="16"/>
      <c r="L40" s="25" t="str">
        <f t="shared" ref="L40:O43" si="11">IF(B40&lt;&gt;0,G40/B40,"--")</f>
        <v>--</v>
      </c>
      <c r="M40" s="25" t="str">
        <f t="shared" si="11"/>
        <v>--</v>
      </c>
      <c r="N40" s="25" t="str">
        <f t="shared" si="11"/>
        <v>--</v>
      </c>
      <c r="O40" s="26" t="str">
        <f t="shared" si="11"/>
        <v>--</v>
      </c>
      <c r="Q40">
        <v>1</v>
      </c>
      <c r="R40">
        <v>2</v>
      </c>
      <c r="U40">
        <f>$U$8</f>
        <v>4</v>
      </c>
      <c r="V40">
        <f>$V$8</f>
        <v>26</v>
      </c>
      <c r="W40">
        <f>$W$8</f>
        <v>48</v>
      </c>
    </row>
    <row r="41" spans="1:23" ht="12.75" customHeight="1" x14ac:dyDescent="0.6">
      <c r="A41" s="30" t="s">
        <v>97</v>
      </c>
      <c r="B41" s="22">
        <v>0</v>
      </c>
      <c r="C41" s="22">
        <v>0</v>
      </c>
      <c r="D41" s="22">
        <v>0</v>
      </c>
      <c r="E41" s="22">
        <f>SUM(B41:D41)</f>
        <v>0</v>
      </c>
      <c r="F41" s="16"/>
      <c r="G41" s="62">
        <v>0</v>
      </c>
      <c r="H41" s="62">
        <v>0</v>
      </c>
      <c r="I41" s="62">
        <v>0</v>
      </c>
      <c r="J41" s="24">
        <f>SUM(G41:I41)</f>
        <v>0</v>
      </c>
      <c r="K41" s="16"/>
      <c r="L41" s="25" t="str">
        <f t="shared" si="11"/>
        <v>--</v>
      </c>
      <c r="M41" s="25" t="str">
        <f t="shared" si="11"/>
        <v>--</v>
      </c>
      <c r="N41" s="25" t="str">
        <f t="shared" si="11"/>
        <v>--</v>
      </c>
      <c r="O41" s="26" t="str">
        <f t="shared" si="11"/>
        <v>--</v>
      </c>
      <c r="Q41">
        <v>5</v>
      </c>
      <c r="R41">
        <v>7</v>
      </c>
      <c r="U41">
        <f>$U$8</f>
        <v>4</v>
      </c>
      <c r="V41">
        <f>$V$8</f>
        <v>26</v>
      </c>
      <c r="W41">
        <f>$W$8</f>
        <v>48</v>
      </c>
    </row>
    <row r="42" spans="1:23" ht="12.75" customHeight="1" x14ac:dyDescent="0.6">
      <c r="A42" s="21" t="s">
        <v>16</v>
      </c>
      <c r="B42" s="22">
        <v>0</v>
      </c>
      <c r="C42" s="22">
        <v>0</v>
      </c>
      <c r="D42" s="22">
        <v>0</v>
      </c>
      <c r="E42" s="22">
        <f>SUM(B42:D42)</f>
        <v>0</v>
      </c>
      <c r="F42" s="16"/>
      <c r="G42" s="62">
        <v>0</v>
      </c>
      <c r="H42" s="62">
        <v>0</v>
      </c>
      <c r="I42" s="62">
        <v>0</v>
      </c>
      <c r="J42" s="24">
        <f>SUM(G42:I42)</f>
        <v>0</v>
      </c>
      <c r="K42" s="16"/>
      <c r="L42" s="25" t="str">
        <f t="shared" si="11"/>
        <v>--</v>
      </c>
      <c r="M42" s="25" t="str">
        <f t="shared" si="11"/>
        <v>--</v>
      </c>
      <c r="N42" s="25" t="str">
        <f t="shared" si="11"/>
        <v>--</v>
      </c>
      <c r="O42" s="26" t="str">
        <f t="shared" si="11"/>
        <v>--</v>
      </c>
      <c r="Q42">
        <v>10</v>
      </c>
      <c r="U42">
        <f>$U$8</f>
        <v>4</v>
      </c>
      <c r="V42">
        <f>$V$8</f>
        <v>26</v>
      </c>
      <c r="W42">
        <f>$W$8</f>
        <v>48</v>
      </c>
    </row>
    <row r="43" spans="1:23" ht="12.75" customHeight="1" x14ac:dyDescent="0.6">
      <c r="A43" s="21" t="s">
        <v>17</v>
      </c>
      <c r="B43" s="22">
        <f>B40</f>
        <v>0</v>
      </c>
      <c r="C43" s="22">
        <f>C40</f>
        <v>0</v>
      </c>
      <c r="D43" s="22">
        <f>D40</f>
        <v>0</v>
      </c>
      <c r="E43" s="22">
        <f>E40</f>
        <v>0</v>
      </c>
      <c r="F43" s="16"/>
      <c r="G43" s="24">
        <f>SUM(G40:G42)</f>
        <v>0</v>
      </c>
      <c r="H43" s="24">
        <f>SUM(H40:H42)</f>
        <v>0</v>
      </c>
      <c r="I43" s="24">
        <f>SUM(I40:I42)</f>
        <v>0</v>
      </c>
      <c r="J43" s="24">
        <f>SUM(J40:J42)</f>
        <v>0</v>
      </c>
      <c r="K43" s="16"/>
      <c r="L43" s="25" t="str">
        <f t="shared" si="11"/>
        <v>--</v>
      </c>
      <c r="M43" s="25" t="str">
        <f t="shared" si="11"/>
        <v>--</v>
      </c>
      <c r="N43" s="25" t="str">
        <f t="shared" si="11"/>
        <v>--</v>
      </c>
      <c r="O43" s="26" t="str">
        <f t="shared" si="11"/>
        <v>--</v>
      </c>
    </row>
    <row r="44" spans="1:23" ht="5.15" customHeight="1" x14ac:dyDescent="0.6">
      <c r="A44" s="21"/>
      <c r="B44" s="22"/>
      <c r="C44" s="22"/>
      <c r="D44" s="22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20"/>
    </row>
    <row r="45" spans="1:23" ht="12.75" customHeight="1" x14ac:dyDescent="0.6">
      <c r="A45" s="31" t="s">
        <v>28</v>
      </c>
      <c r="B45" s="22"/>
      <c r="C45" s="22"/>
      <c r="D45" s="22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20"/>
    </row>
    <row r="46" spans="1:23" ht="12.75" customHeight="1" x14ac:dyDescent="0.6">
      <c r="A46" s="30" t="s">
        <v>29</v>
      </c>
      <c r="B46" s="76">
        <f>B37+B43</f>
        <v>252.01042864311887</v>
      </c>
      <c r="C46" s="76">
        <f>C37+C43</f>
        <v>939.17504826137611</v>
      </c>
      <c r="D46" s="76">
        <f>D37+D43</f>
        <v>0</v>
      </c>
      <c r="E46" s="22">
        <f>SUM(B46:D46)</f>
        <v>1191.1854769044949</v>
      </c>
      <c r="F46" s="16"/>
      <c r="G46" s="62">
        <v>275.49637602835463</v>
      </c>
      <c r="H46" s="62">
        <v>1054.4584728550494</v>
      </c>
      <c r="I46" s="62">
        <v>0</v>
      </c>
      <c r="J46" s="24">
        <f>SUM(G46:I46)</f>
        <v>1329.9548488834041</v>
      </c>
      <c r="K46" s="16"/>
      <c r="L46" s="25">
        <f t="shared" ref="L46:O48" si="12">IF(B46&lt;&gt;0,G46/B46,"--")</f>
        <v>1.0931943472009846</v>
      </c>
      <c r="M46" s="25">
        <f t="shared" si="12"/>
        <v>1.1227496671755588</v>
      </c>
      <c r="N46" s="25" t="str">
        <f t="shared" si="12"/>
        <v>--</v>
      </c>
      <c r="O46" s="26">
        <f t="shared" si="12"/>
        <v>1.1164968635611021</v>
      </c>
      <c r="Q46">
        <v>11</v>
      </c>
      <c r="U46">
        <f>$U$8</f>
        <v>4</v>
      </c>
      <c r="V46">
        <f>$V$8</f>
        <v>26</v>
      </c>
      <c r="W46">
        <f>$W$8</f>
        <v>48</v>
      </c>
    </row>
    <row r="47" spans="1:23" ht="12.75" customHeight="1" x14ac:dyDescent="0.6">
      <c r="A47" s="30" t="s">
        <v>30</v>
      </c>
      <c r="B47" s="22">
        <v>0</v>
      </c>
      <c r="C47" s="22">
        <v>0</v>
      </c>
      <c r="D47" s="22">
        <v>0</v>
      </c>
      <c r="E47" s="22">
        <f>SUM(B47:D47)</f>
        <v>0</v>
      </c>
      <c r="F47" s="16"/>
      <c r="G47" s="62">
        <v>0</v>
      </c>
      <c r="H47" s="62">
        <v>0</v>
      </c>
      <c r="I47" s="62">
        <v>0</v>
      </c>
      <c r="J47" s="24">
        <f>SUM(G47:I47)</f>
        <v>0</v>
      </c>
      <c r="K47" s="16"/>
      <c r="L47" s="25" t="str">
        <f t="shared" si="12"/>
        <v>--</v>
      </c>
      <c r="M47" s="25" t="str">
        <f t="shared" si="12"/>
        <v>--</v>
      </c>
      <c r="N47" s="25" t="str">
        <f t="shared" si="12"/>
        <v>--</v>
      </c>
      <c r="O47" s="26" t="str">
        <f t="shared" si="12"/>
        <v>--</v>
      </c>
      <c r="Q47">
        <v>12</v>
      </c>
      <c r="U47">
        <f>$U$8</f>
        <v>4</v>
      </c>
      <c r="V47">
        <f>$V$8</f>
        <v>26</v>
      </c>
      <c r="W47">
        <f>$W$8</f>
        <v>48</v>
      </c>
    </row>
    <row r="48" spans="1:23" ht="12.75" customHeight="1" x14ac:dyDescent="0.6">
      <c r="A48" s="21" t="s">
        <v>17</v>
      </c>
      <c r="B48" s="22">
        <f>B46</f>
        <v>252.01042864311887</v>
      </c>
      <c r="C48" s="22">
        <f>C46</f>
        <v>939.17504826137611</v>
      </c>
      <c r="D48" s="22">
        <f>D46</f>
        <v>0</v>
      </c>
      <c r="E48" s="22">
        <f>E46</f>
        <v>1191.1854769044949</v>
      </c>
      <c r="F48" s="16"/>
      <c r="G48" s="24">
        <f>SUM(G46:G47)</f>
        <v>275.49637602835463</v>
      </c>
      <c r="H48" s="24">
        <f>SUM(H46:H47)</f>
        <v>1054.4584728550494</v>
      </c>
      <c r="I48" s="24">
        <f>SUM(I46:I47)</f>
        <v>0</v>
      </c>
      <c r="J48" s="24">
        <f>SUM(J46:J47)</f>
        <v>1329.9548488834041</v>
      </c>
      <c r="K48" s="16"/>
      <c r="L48" s="25">
        <f t="shared" si="12"/>
        <v>1.0931943472009846</v>
      </c>
      <c r="M48" s="25">
        <f t="shared" si="12"/>
        <v>1.1227496671755588</v>
      </c>
      <c r="N48" s="25" t="str">
        <f t="shared" si="12"/>
        <v>--</v>
      </c>
      <c r="O48" s="26">
        <f t="shared" si="12"/>
        <v>1.1164968635611021</v>
      </c>
    </row>
    <row r="49" spans="1:23" ht="5.15" customHeight="1" x14ac:dyDescent="0.6">
      <c r="A49" s="21"/>
      <c r="B49" s="22"/>
      <c r="C49" s="22"/>
      <c r="D49" s="22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20"/>
    </row>
    <row r="50" spans="1:23" ht="12.75" customHeight="1" x14ac:dyDescent="0.6">
      <c r="A50" s="96" t="s">
        <v>33</v>
      </c>
      <c r="B50" s="32">
        <f>B48</f>
        <v>252.01042864311887</v>
      </c>
      <c r="C50" s="32">
        <f>C48</f>
        <v>939.17504826137611</v>
      </c>
      <c r="D50" s="32">
        <f>D48</f>
        <v>0</v>
      </c>
      <c r="E50" s="32">
        <f>E48</f>
        <v>1191.1854769044949</v>
      </c>
      <c r="F50" s="33"/>
      <c r="G50" s="34">
        <f>SUM(G37,G43,G48)</f>
        <v>317.45068841288247</v>
      </c>
      <c r="H50" s="34">
        <f>SUM(H37,H43,H48)</f>
        <v>1572.8877760180062</v>
      </c>
      <c r="I50" s="34">
        <f>SUM(I37,I43,I48)</f>
        <v>0</v>
      </c>
      <c r="J50" s="34">
        <f>SUM(J37,J43,J48)</f>
        <v>1890.338464430889</v>
      </c>
      <c r="K50" s="33"/>
      <c r="L50" s="35">
        <f t="shared" ref="L50:O51" si="13">IF(B50&lt;&gt;0,G50/B50,"--")</f>
        <v>1.2596728243434558</v>
      </c>
      <c r="M50" s="35">
        <f t="shared" si="13"/>
        <v>1.6747546465696408</v>
      </c>
      <c r="N50" s="35" t="str">
        <f t="shared" si="13"/>
        <v>--</v>
      </c>
      <c r="O50" s="36">
        <f t="shared" si="13"/>
        <v>1.5869388110265299</v>
      </c>
    </row>
    <row r="51" spans="1:23" ht="12.75" customHeight="1" thickBot="1" x14ac:dyDescent="0.75">
      <c r="A51" s="37" t="s">
        <v>17</v>
      </c>
      <c r="B51" s="101">
        <f>SUM(B30,B50)</f>
        <v>378.89509628982967</v>
      </c>
      <c r="C51" s="101">
        <f>SUM(C30,C50)</f>
        <v>939.17504826137611</v>
      </c>
      <c r="D51" s="101">
        <f>SUM(D30,D50)</f>
        <v>0</v>
      </c>
      <c r="E51" s="101">
        <f>SUM(E30,E50)</f>
        <v>1318.0701445512057</v>
      </c>
      <c r="F51" s="102"/>
      <c r="G51" s="46">
        <f>SUM(G30,G50)</f>
        <v>375.44047934518426</v>
      </c>
      <c r="H51" s="46">
        <f>SUM(H30,H50)</f>
        <v>1572.8877760180062</v>
      </c>
      <c r="I51" s="46">
        <f>SUM(I30,I50)</f>
        <v>0</v>
      </c>
      <c r="J51" s="46">
        <f>SUM(J30,J50)</f>
        <v>1948.3282553631907</v>
      </c>
      <c r="K51" s="102"/>
      <c r="L51" s="47">
        <f t="shared" si="13"/>
        <v>0.99088239204340911</v>
      </c>
      <c r="M51" s="47">
        <f t="shared" si="13"/>
        <v>1.6747546465696408</v>
      </c>
      <c r="N51" s="47" t="str">
        <f t="shared" si="13"/>
        <v>--</v>
      </c>
      <c r="O51" s="48">
        <f t="shared" si="13"/>
        <v>1.4781673520316203</v>
      </c>
    </row>
    <row r="52" spans="1:23" ht="5.15" customHeight="1" thickBot="1" x14ac:dyDescent="0.75">
      <c r="A52" s="16"/>
      <c r="B52" s="50"/>
      <c r="C52" s="50"/>
      <c r="D52" s="50"/>
    </row>
    <row r="53" spans="1:23" ht="15.5" x14ac:dyDescent="0.7">
      <c r="A53" s="4" t="s">
        <v>18</v>
      </c>
      <c r="B53" s="121" t="s">
        <v>1</v>
      </c>
      <c r="C53" s="128"/>
      <c r="D53" s="128"/>
      <c r="E53" s="128"/>
      <c r="F53" s="6"/>
      <c r="G53" s="121" t="s">
        <v>2</v>
      </c>
      <c r="H53" s="122"/>
      <c r="I53" s="122"/>
      <c r="J53" s="122"/>
      <c r="K53" s="6"/>
      <c r="L53" s="121" t="s">
        <v>3</v>
      </c>
      <c r="M53" s="122"/>
      <c r="N53" s="122"/>
      <c r="O53" s="123"/>
    </row>
    <row r="54" spans="1:23" ht="12.75" customHeight="1" x14ac:dyDescent="0.6">
      <c r="A54" s="94" t="s">
        <v>23</v>
      </c>
      <c r="B54" s="15" t="s">
        <v>4</v>
      </c>
      <c r="C54" s="15" t="s">
        <v>5</v>
      </c>
      <c r="D54" s="15" t="s">
        <v>6</v>
      </c>
      <c r="E54" s="15" t="s">
        <v>173</v>
      </c>
      <c r="F54" s="16"/>
      <c r="G54" s="15" t="s">
        <v>4</v>
      </c>
      <c r="H54" s="15" t="s">
        <v>5</v>
      </c>
      <c r="I54" s="15" t="s">
        <v>6</v>
      </c>
      <c r="J54" s="15" t="s">
        <v>173</v>
      </c>
      <c r="K54" s="16"/>
      <c r="L54" s="15" t="s">
        <v>4</v>
      </c>
      <c r="M54" s="15" t="s">
        <v>5</v>
      </c>
      <c r="N54" s="15" t="s">
        <v>6</v>
      </c>
      <c r="O54" s="17" t="s">
        <v>173</v>
      </c>
    </row>
    <row r="55" spans="1:23" x14ac:dyDescent="0.6">
      <c r="A55" s="21" t="s">
        <v>19</v>
      </c>
      <c r="B55" s="22">
        <v>0</v>
      </c>
      <c r="C55" s="22">
        <v>0</v>
      </c>
      <c r="D55" s="22">
        <v>0</v>
      </c>
      <c r="E55" s="22">
        <f>SUM(B55:D55)</f>
        <v>0</v>
      </c>
      <c r="F55" s="16"/>
      <c r="G55" s="62">
        <v>0</v>
      </c>
      <c r="H55" s="62">
        <v>0</v>
      </c>
      <c r="I55" s="62">
        <v>0</v>
      </c>
      <c r="J55" s="24">
        <f>SUM(G55:I55)</f>
        <v>0</v>
      </c>
      <c r="K55" s="16"/>
      <c r="L55" s="25" t="str">
        <f t="shared" ref="L55:O57" si="14">IF(B55&lt;&gt;0,G55/B55,"--")</f>
        <v>--</v>
      </c>
      <c r="M55" s="25" t="str">
        <f t="shared" si="14"/>
        <v>--</v>
      </c>
      <c r="N55" s="25" t="str">
        <f t="shared" si="14"/>
        <v>--</v>
      </c>
      <c r="O55" s="26" t="str">
        <f t="shared" si="14"/>
        <v>--</v>
      </c>
      <c r="Q55">
        <v>158</v>
      </c>
      <c r="U55">
        <f>$U$8</f>
        <v>4</v>
      </c>
      <c r="V55">
        <f>$V$8</f>
        <v>26</v>
      </c>
      <c r="W55">
        <f>$W$8</f>
        <v>48</v>
      </c>
    </row>
    <row r="56" spans="1:23" x14ac:dyDescent="0.6">
      <c r="A56" s="21" t="s">
        <v>220</v>
      </c>
      <c r="B56" s="22">
        <v>0</v>
      </c>
      <c r="C56" s="22">
        <v>0</v>
      </c>
      <c r="D56" s="22">
        <v>0</v>
      </c>
      <c r="E56" s="22">
        <f>SUM(B56:D56)</f>
        <v>0</v>
      </c>
      <c r="F56" s="16"/>
      <c r="G56" s="62">
        <v>0</v>
      </c>
      <c r="H56" s="62">
        <v>0</v>
      </c>
      <c r="I56" s="62">
        <v>0</v>
      </c>
      <c r="J56" s="24">
        <f>SUM(G56:I56)</f>
        <v>0</v>
      </c>
      <c r="K56" s="16"/>
      <c r="L56" s="25" t="str">
        <f t="shared" si="14"/>
        <v>--</v>
      </c>
      <c r="M56" s="25" t="str">
        <f t="shared" si="14"/>
        <v>--</v>
      </c>
      <c r="N56" s="25" t="str">
        <f t="shared" si="14"/>
        <v>--</v>
      </c>
      <c r="O56" s="26" t="str">
        <f t="shared" si="14"/>
        <v>--</v>
      </c>
      <c r="Q56">
        <v>160</v>
      </c>
      <c r="U56">
        <f>$U$8</f>
        <v>4</v>
      </c>
      <c r="V56">
        <f>$V$8</f>
        <v>26</v>
      </c>
      <c r="W56">
        <f>$W$8</f>
        <v>48</v>
      </c>
    </row>
    <row r="57" spans="1:23" ht="12.75" customHeight="1" x14ac:dyDescent="0.6">
      <c r="A57" s="21" t="s">
        <v>31</v>
      </c>
      <c r="B57" s="22">
        <f>SUM(B55:B56)</f>
        <v>0</v>
      </c>
      <c r="C57" s="22">
        <f>SUM(C55:C56)</f>
        <v>0</v>
      </c>
      <c r="D57" s="22">
        <f>SUM(D55:D56)</f>
        <v>0</v>
      </c>
      <c r="E57" s="22">
        <f>SUM(E55:E56)</f>
        <v>0</v>
      </c>
      <c r="F57" s="16"/>
      <c r="G57" s="24">
        <f>SUM(G55:G56)</f>
        <v>0</v>
      </c>
      <c r="H57" s="24">
        <f>SUM(H55:H56)</f>
        <v>0</v>
      </c>
      <c r="I57" s="24">
        <f>SUM(I55:I56)</f>
        <v>0</v>
      </c>
      <c r="J57" s="24">
        <f>SUM(J55:J56)</f>
        <v>0</v>
      </c>
      <c r="K57" s="16"/>
      <c r="L57" s="25" t="str">
        <f t="shared" si="14"/>
        <v>--</v>
      </c>
      <c r="M57" s="25" t="str">
        <f t="shared" si="14"/>
        <v>--</v>
      </c>
      <c r="N57" s="25" t="str">
        <f t="shared" si="14"/>
        <v>--</v>
      </c>
      <c r="O57" s="26" t="str">
        <f t="shared" si="14"/>
        <v>--</v>
      </c>
    </row>
    <row r="58" spans="1:23" ht="12.75" customHeight="1" x14ac:dyDescent="0.6">
      <c r="A58" s="95" t="s">
        <v>32</v>
      </c>
      <c r="B58" s="22"/>
      <c r="C58" s="22"/>
      <c r="D58" s="22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0"/>
    </row>
    <row r="59" spans="1:23" x14ac:dyDescent="0.6">
      <c r="A59" s="21" t="s">
        <v>19</v>
      </c>
      <c r="B59" s="22">
        <v>0</v>
      </c>
      <c r="C59" s="22">
        <v>0</v>
      </c>
      <c r="D59" s="22">
        <v>0</v>
      </c>
      <c r="E59" s="22">
        <f>SUM(B59:D59)</f>
        <v>0</v>
      </c>
      <c r="F59" s="16"/>
      <c r="G59" s="62">
        <v>0</v>
      </c>
      <c r="H59" s="62">
        <v>0</v>
      </c>
      <c r="I59" s="62">
        <v>0</v>
      </c>
      <c r="J59" s="24">
        <f>SUM(G59:I59)</f>
        <v>0</v>
      </c>
      <c r="K59" s="16"/>
      <c r="L59" s="25" t="str">
        <f t="shared" ref="L59:O62" si="15">IF(B59&lt;&gt;0,G59/B59,"--")</f>
        <v>--</v>
      </c>
      <c r="M59" s="25" t="str">
        <f t="shared" si="15"/>
        <v>--</v>
      </c>
      <c r="N59" s="25" t="str">
        <f t="shared" si="15"/>
        <v>--</v>
      </c>
      <c r="O59" s="26" t="str">
        <f t="shared" si="15"/>
        <v>--</v>
      </c>
      <c r="Q59">
        <v>135</v>
      </c>
      <c r="U59">
        <f>$U$8</f>
        <v>4</v>
      </c>
      <c r="V59">
        <f>$V$8</f>
        <v>26</v>
      </c>
      <c r="W59">
        <f>$W$8</f>
        <v>48</v>
      </c>
    </row>
    <row r="60" spans="1:23" x14ac:dyDescent="0.6">
      <c r="A60" s="21" t="s">
        <v>220</v>
      </c>
      <c r="B60" s="22">
        <v>0</v>
      </c>
      <c r="C60" s="22">
        <v>0</v>
      </c>
      <c r="D60" s="22">
        <v>0</v>
      </c>
      <c r="E60" s="22">
        <f>SUM(B60:D60)</f>
        <v>0</v>
      </c>
      <c r="F60" s="16"/>
      <c r="G60" s="62">
        <v>0</v>
      </c>
      <c r="H60" s="62">
        <v>0</v>
      </c>
      <c r="I60" s="62">
        <v>0</v>
      </c>
      <c r="J60" s="24">
        <f>SUM(G60:I60)</f>
        <v>0</v>
      </c>
      <c r="K60" s="16"/>
      <c r="L60" s="25" t="str">
        <f t="shared" si="15"/>
        <v>--</v>
      </c>
      <c r="M60" s="25" t="str">
        <f t="shared" si="15"/>
        <v>--</v>
      </c>
      <c r="N60" s="25" t="str">
        <f t="shared" si="15"/>
        <v>--</v>
      </c>
      <c r="O60" s="26" t="str">
        <f t="shared" si="15"/>
        <v>--</v>
      </c>
      <c r="Q60">
        <v>137</v>
      </c>
      <c r="U60">
        <f>$U$8</f>
        <v>4</v>
      </c>
      <c r="V60">
        <f>$V$8</f>
        <v>26</v>
      </c>
      <c r="W60">
        <f>$W$8</f>
        <v>48</v>
      </c>
    </row>
    <row r="61" spans="1:23" x14ac:dyDescent="0.6">
      <c r="A61" s="96" t="s">
        <v>33</v>
      </c>
      <c r="B61" s="32">
        <f>SUM(B59:B60)</f>
        <v>0</v>
      </c>
      <c r="C61" s="32">
        <f>SUM(C59:C60)</f>
        <v>0</v>
      </c>
      <c r="D61" s="32">
        <f>SUM(D59:D60)</f>
        <v>0</v>
      </c>
      <c r="E61" s="32">
        <f>SUM(E59:E60)</f>
        <v>0</v>
      </c>
      <c r="F61" s="33"/>
      <c r="G61" s="84">
        <f>SUM(G59:G60)</f>
        <v>0</v>
      </c>
      <c r="H61" s="84">
        <f>SUM(H59:H60)</f>
        <v>0</v>
      </c>
      <c r="I61" s="84">
        <f>SUM(I59:I60)</f>
        <v>0</v>
      </c>
      <c r="J61" s="34">
        <f>SUM(J59:J60)</f>
        <v>0</v>
      </c>
      <c r="K61" s="33"/>
      <c r="L61" s="35" t="str">
        <f t="shared" si="15"/>
        <v>--</v>
      </c>
      <c r="M61" s="35" t="str">
        <f t="shared" si="15"/>
        <v>--</v>
      </c>
      <c r="N61" s="35" t="str">
        <f t="shared" si="15"/>
        <v>--</v>
      </c>
      <c r="O61" s="36" t="str">
        <f t="shared" si="15"/>
        <v>--</v>
      </c>
    </row>
    <row r="62" spans="1:23" ht="13.75" thickBot="1" x14ac:dyDescent="0.75">
      <c r="A62" s="43" t="s">
        <v>17</v>
      </c>
      <c r="B62" s="101">
        <f>SUM(B57,B61)</f>
        <v>0</v>
      </c>
      <c r="C62" s="101">
        <f>SUM(C57,C61)</f>
        <v>0</v>
      </c>
      <c r="D62" s="101">
        <f>SUM(D57,D61)</f>
        <v>0</v>
      </c>
      <c r="E62" s="101">
        <f>SUM(E57,E61)</f>
        <v>0</v>
      </c>
      <c r="F62" s="102"/>
      <c r="G62" s="46">
        <f>SUM(G57,G61)</f>
        <v>0</v>
      </c>
      <c r="H62" s="46">
        <f>SUM(H57,H61)</f>
        <v>0</v>
      </c>
      <c r="I62" s="46">
        <f>SUM(I57,I61)</f>
        <v>0</v>
      </c>
      <c r="J62" s="46">
        <f>SUM(J57,J61)</f>
        <v>0</v>
      </c>
      <c r="K62" s="102"/>
      <c r="L62" s="47" t="str">
        <f t="shared" si="15"/>
        <v>--</v>
      </c>
      <c r="M62" s="47" t="str">
        <f t="shared" si="15"/>
        <v>--</v>
      </c>
      <c r="N62" s="47" t="str">
        <f t="shared" si="15"/>
        <v>--</v>
      </c>
      <c r="O62" s="48" t="str">
        <f t="shared" si="15"/>
        <v>--</v>
      </c>
    </row>
    <row r="63" spans="1:23" ht="5.15" customHeight="1" x14ac:dyDescent="0.6">
      <c r="A63" s="49"/>
    </row>
    <row r="64" spans="1:23" x14ac:dyDescent="0.6">
      <c r="A64" s="49" t="s">
        <v>21</v>
      </c>
      <c r="B64" s="50">
        <f>B51</f>
        <v>378.89509628982967</v>
      </c>
      <c r="C64" s="50">
        <f>C51</f>
        <v>939.17504826137611</v>
      </c>
      <c r="D64" s="50">
        <f>D51</f>
        <v>0</v>
      </c>
      <c r="E64" s="50">
        <f>E51</f>
        <v>1318.0701445512057</v>
      </c>
      <c r="G64" s="82">
        <f>SUM(G51,G62)</f>
        <v>375.44047934518426</v>
      </c>
      <c r="H64" s="82">
        <f>SUM(H51,H62)</f>
        <v>1572.8877760180062</v>
      </c>
      <c r="I64" s="82">
        <f>SUM(I51,I62)</f>
        <v>0</v>
      </c>
      <c r="J64" s="82">
        <f>SUM(J51,J62)</f>
        <v>1948.3282553631907</v>
      </c>
      <c r="L64" s="25">
        <f>IF(B64&lt;&gt;0,G64/B64,"--")</f>
        <v>0.99088239204340911</v>
      </c>
      <c r="M64" s="25">
        <f>IF(C64&lt;&gt;0,H64/C64,"--")</f>
        <v>1.6747546465696408</v>
      </c>
      <c r="N64" s="25" t="str">
        <f>IF(D64&lt;&gt;0,I64/D64,"--")</f>
        <v>--</v>
      </c>
      <c r="O64" s="25">
        <f>IF(E64&lt;&gt;0,J64/E64,"--")</f>
        <v>1.4781673520316203</v>
      </c>
    </row>
    <row r="65" spans="1:23" hidden="1" x14ac:dyDescent="0.6">
      <c r="A65" s="49"/>
      <c r="B65" s="50"/>
      <c r="C65" s="50"/>
      <c r="D65" s="50"/>
      <c r="E65" s="50"/>
      <c r="G65" s="82"/>
      <c r="H65" s="82"/>
      <c r="I65" s="82"/>
      <c r="J65" s="82"/>
      <c r="L65" s="25"/>
      <c r="M65" s="25"/>
      <c r="N65" s="25"/>
      <c r="O65" s="25"/>
    </row>
    <row r="66" spans="1:23" hidden="1" x14ac:dyDescent="0.6">
      <c r="A66" s="107" t="s">
        <v>115</v>
      </c>
      <c r="B66" s="85">
        <f>B10-SUM(B11:B13)</f>
        <v>0</v>
      </c>
      <c r="C66" s="85">
        <f>C10-SUM(C11:C13)</f>
        <v>0</v>
      </c>
      <c r="D66" s="85">
        <f>D10-SUM(D11:D13)</f>
        <v>0</v>
      </c>
      <c r="G66" s="85">
        <v>0</v>
      </c>
      <c r="H66" s="85">
        <v>0</v>
      </c>
      <c r="I66" s="85">
        <v>0</v>
      </c>
      <c r="J66" s="86"/>
      <c r="L66" s="85">
        <v>0</v>
      </c>
      <c r="M66" s="85">
        <v>0</v>
      </c>
      <c r="N66" s="85">
        <v>0</v>
      </c>
      <c r="O66" s="86"/>
      <c r="Q66">
        <v>157</v>
      </c>
      <c r="U66">
        <f>$U$8</f>
        <v>4</v>
      </c>
      <c r="V66">
        <f>$V$8</f>
        <v>26</v>
      </c>
      <c r="W66">
        <f>$W$8</f>
        <v>48</v>
      </c>
    </row>
    <row r="67" spans="1:23" hidden="1" x14ac:dyDescent="0.6">
      <c r="A67" s="16"/>
      <c r="B67" s="85">
        <f>B19-SUM(B20:B22)</f>
        <v>0</v>
      </c>
      <c r="C67" s="85">
        <f>C19-SUM(C20:C22)</f>
        <v>0</v>
      </c>
      <c r="D67" s="85">
        <f>D19-SUM(D20:D22)</f>
        <v>0</v>
      </c>
      <c r="G67" s="85">
        <v>0</v>
      </c>
      <c r="H67" s="85">
        <v>0</v>
      </c>
      <c r="I67" s="85">
        <v>0</v>
      </c>
      <c r="J67" s="86"/>
      <c r="L67" s="85">
        <v>0</v>
      </c>
      <c r="M67" s="85">
        <v>0</v>
      </c>
      <c r="N67" s="85">
        <v>0</v>
      </c>
      <c r="Q67">
        <v>134</v>
      </c>
      <c r="U67">
        <f>$U$8</f>
        <v>4</v>
      </c>
      <c r="V67">
        <f>$V$8</f>
        <v>26</v>
      </c>
      <c r="W67">
        <f>$W$8</f>
        <v>48</v>
      </c>
    </row>
    <row r="68" spans="1:23" hidden="1" x14ac:dyDescent="0.6">
      <c r="A68" s="16"/>
      <c r="B68" s="16"/>
      <c r="C68" s="16"/>
      <c r="D68" s="16"/>
      <c r="E68" s="16"/>
      <c r="G68" s="85">
        <v>0</v>
      </c>
      <c r="H68" s="85">
        <v>0</v>
      </c>
      <c r="I68" s="85">
        <v>0</v>
      </c>
      <c r="J68" s="86"/>
      <c r="K68" s="108"/>
      <c r="L68" s="85">
        <v>0</v>
      </c>
      <c r="M68" s="85">
        <v>0</v>
      </c>
      <c r="N68" s="85">
        <v>0</v>
      </c>
      <c r="Q68">
        <v>84</v>
      </c>
      <c r="R68">
        <v>19</v>
      </c>
      <c r="U68">
        <f>$U$8</f>
        <v>4</v>
      </c>
      <c r="V68">
        <f>$V$8</f>
        <v>26</v>
      </c>
      <c r="W68">
        <f>$W$8</f>
        <v>48</v>
      </c>
    </row>
    <row r="69" spans="1:23" x14ac:dyDescent="0.6">
      <c r="A69" s="33"/>
      <c r="B69" s="33"/>
      <c r="C69" s="33"/>
      <c r="D69" s="33"/>
      <c r="E69" s="33"/>
      <c r="G69" s="86"/>
      <c r="H69" s="86"/>
      <c r="I69" s="86"/>
      <c r="J69" s="86"/>
      <c r="K69" s="108"/>
      <c r="L69" s="86"/>
      <c r="M69" s="86"/>
      <c r="N69" s="86"/>
    </row>
    <row r="70" spans="1:23" x14ac:dyDescent="0.6">
      <c r="A70" s="54" t="s">
        <v>22</v>
      </c>
    </row>
    <row r="71" spans="1:23" x14ac:dyDescent="0.6">
      <c r="A71" s="109" t="s">
        <v>264</v>
      </c>
    </row>
    <row r="72" spans="1:23" x14ac:dyDescent="0.6">
      <c r="A72" s="56" t="s">
        <v>108</v>
      </c>
    </row>
    <row r="73" spans="1:23" x14ac:dyDescent="0.6">
      <c r="A73" s="55" t="s">
        <v>98</v>
      </c>
    </row>
    <row r="74" spans="1:23" x14ac:dyDescent="0.6">
      <c r="A74" s="56" t="s">
        <v>109</v>
      </c>
    </row>
    <row r="75" spans="1:23" x14ac:dyDescent="0.6">
      <c r="A75" s="55" t="s">
        <v>113</v>
      </c>
    </row>
    <row r="76" spans="1:23" x14ac:dyDescent="0.6">
      <c r="A76" s="56" t="s">
        <v>110</v>
      </c>
      <c r="B76" s="41"/>
      <c r="C76" s="41"/>
      <c r="D76" s="41"/>
      <c r="E76" s="41"/>
    </row>
    <row r="77" spans="1:23" x14ac:dyDescent="0.6">
      <c r="A77" s="55" t="s">
        <v>114</v>
      </c>
      <c r="B77" s="41"/>
      <c r="C77" s="41"/>
      <c r="D77" s="41"/>
      <c r="E77" s="41"/>
    </row>
    <row r="78" spans="1:23" x14ac:dyDescent="0.6">
      <c r="A78" s="56"/>
    </row>
    <row r="79" spans="1:23" x14ac:dyDescent="0.6">
      <c r="A79" s="55"/>
    </row>
    <row r="80" spans="1:23" x14ac:dyDescent="0.6">
      <c r="A80" s="55"/>
    </row>
    <row r="81" spans="1:1" x14ac:dyDescent="0.6">
      <c r="A81" s="55"/>
    </row>
    <row r="82" spans="1:1" x14ac:dyDescent="0.6">
      <c r="A82" s="16"/>
    </row>
    <row r="83" spans="1:1" x14ac:dyDescent="0.6">
      <c r="A83" s="16"/>
    </row>
    <row r="84" spans="1:1" x14ac:dyDescent="0.6">
      <c r="A84" s="16"/>
    </row>
    <row r="85" spans="1:1" x14ac:dyDescent="0.6">
      <c r="A85" s="16"/>
    </row>
    <row r="86" spans="1:1" x14ac:dyDescent="0.6">
      <c r="A86" s="16"/>
    </row>
    <row r="87" spans="1:1" x14ac:dyDescent="0.6">
      <c r="A87" s="16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52" max="1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Y85"/>
  <sheetViews>
    <sheetView zoomScale="70" zoomScaleNormal="70" workbookViewId="0"/>
  </sheetViews>
  <sheetFormatPr defaultRowHeight="13" x14ac:dyDescent="0.6"/>
  <cols>
    <col min="1" max="1" width="36.86328125" customWidth="1"/>
    <col min="2" max="5" width="10.6796875" customWidth="1"/>
    <col min="6" max="6" width="2.6796875" customWidth="1"/>
    <col min="7" max="10" width="10.6796875" customWidth="1"/>
    <col min="11" max="11" width="2.6796875" customWidth="1"/>
    <col min="12" max="15" width="8.6796875" customWidth="1"/>
    <col min="17" max="25" width="0" hidden="1" customWidth="1"/>
  </cols>
  <sheetData>
    <row r="1" spans="1:25" s="3" customFormat="1" ht="15.5" x14ac:dyDescent="0.7">
      <c r="A1" s="1" t="str">
        <f>VLOOKUP(Y6,TabName,5,FALSE)</f>
        <v>Table 4.17 - Cost of Wasted UAA Mail -- Periodicals, Carrier Route (1), PARS Environment, FY 21</v>
      </c>
    </row>
    <row r="2" spans="1:25" ht="8.15" customHeight="1" thickBot="1" x14ac:dyDescent="0.75"/>
    <row r="3" spans="1:25" ht="15.5" x14ac:dyDescent="0.7">
      <c r="A3" s="4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39"/>
    </row>
    <row r="4" spans="1:25" ht="12.75" customHeight="1" x14ac:dyDescent="0.6">
      <c r="A4" s="14"/>
      <c r="B4" s="9" t="s">
        <v>1</v>
      </c>
      <c r="C4" s="10"/>
      <c r="D4" s="10"/>
      <c r="E4" s="10"/>
      <c r="F4" s="11"/>
      <c r="G4" s="9" t="s">
        <v>2</v>
      </c>
      <c r="H4" s="12"/>
      <c r="I4" s="12"/>
      <c r="J4" s="12"/>
      <c r="K4" s="11"/>
      <c r="L4" s="9" t="s">
        <v>3</v>
      </c>
      <c r="M4" s="12"/>
      <c r="N4" s="12"/>
      <c r="O4" s="13"/>
      <c r="S4" t="s">
        <v>37</v>
      </c>
      <c r="T4" t="s">
        <v>37</v>
      </c>
      <c r="U4" s="18" t="s">
        <v>8</v>
      </c>
      <c r="V4" s="18" t="s">
        <v>9</v>
      </c>
      <c r="W4" s="18" t="s">
        <v>10</v>
      </c>
      <c r="Y4" s="3"/>
    </row>
    <row r="5" spans="1:25" ht="25.5" customHeight="1" x14ac:dyDescent="0.6">
      <c r="A5" s="14"/>
      <c r="B5" s="15" t="s">
        <v>4</v>
      </c>
      <c r="C5" s="15" t="s">
        <v>5</v>
      </c>
      <c r="D5" s="15" t="s">
        <v>6</v>
      </c>
      <c r="E5" s="15" t="s">
        <v>7</v>
      </c>
      <c r="F5" s="16"/>
      <c r="G5" s="15" t="s">
        <v>4</v>
      </c>
      <c r="H5" s="15" t="s">
        <v>5</v>
      </c>
      <c r="I5" s="15" t="s">
        <v>6</v>
      </c>
      <c r="J5" s="15" t="s">
        <v>7</v>
      </c>
      <c r="K5" s="16"/>
      <c r="L5" s="15" t="s">
        <v>4</v>
      </c>
      <c r="M5" s="15" t="s">
        <v>5</v>
      </c>
      <c r="N5" s="15" t="s">
        <v>6</v>
      </c>
      <c r="O5" s="17" t="s">
        <v>7</v>
      </c>
      <c r="Q5" s="56" t="s">
        <v>35</v>
      </c>
      <c r="R5" s="56" t="s">
        <v>36</v>
      </c>
      <c r="S5" s="56" t="s">
        <v>35</v>
      </c>
      <c r="T5" s="56" t="s">
        <v>36</v>
      </c>
      <c r="U5" t="s">
        <v>12</v>
      </c>
      <c r="V5" t="s">
        <v>12</v>
      </c>
      <c r="W5" t="s">
        <v>12</v>
      </c>
      <c r="Y5" s="18" t="s">
        <v>11</v>
      </c>
    </row>
    <row r="6" spans="1:25" ht="12.75" customHeight="1" x14ac:dyDescent="0.6">
      <c r="A6" s="94" t="s">
        <v>23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20"/>
      <c r="Y6">
        <v>17</v>
      </c>
    </row>
    <row r="7" spans="1:25" ht="12.75" customHeight="1" x14ac:dyDescent="0.6">
      <c r="A7" s="31" t="s">
        <v>116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20"/>
    </row>
    <row r="8" spans="1:25" ht="12.75" customHeight="1" x14ac:dyDescent="0.6">
      <c r="A8" s="21" t="s">
        <v>13</v>
      </c>
      <c r="B8" s="22">
        <v>77.25003807631667</v>
      </c>
      <c r="C8" s="22">
        <v>0</v>
      </c>
      <c r="D8" s="22">
        <v>0</v>
      </c>
      <c r="E8" s="22">
        <f t="shared" ref="E8:E13" si="0">SUM(B8:D8)</f>
        <v>77.25003807631667</v>
      </c>
      <c r="F8" s="16"/>
      <c r="G8" s="62">
        <v>6.059564958778024</v>
      </c>
      <c r="H8" s="62">
        <v>0</v>
      </c>
      <c r="I8" s="62">
        <v>0</v>
      </c>
      <c r="J8" s="62">
        <f t="shared" ref="J8:J13" si="1">SUM(G8:I8)</f>
        <v>6.059564958778024</v>
      </c>
      <c r="K8" s="16"/>
      <c r="L8" s="25">
        <f t="shared" ref="L8:O14" si="2">IF(B8&lt;&gt;0,G8/B8,"--")</f>
        <v>7.8440931676844919E-2</v>
      </c>
      <c r="M8" s="25" t="str">
        <f t="shared" si="2"/>
        <v>--</v>
      </c>
      <c r="N8" s="25" t="str">
        <f t="shared" si="2"/>
        <v>--</v>
      </c>
      <c r="O8" s="26">
        <f t="shared" si="2"/>
        <v>7.8440931676844919E-2</v>
      </c>
      <c r="Q8">
        <v>32</v>
      </c>
      <c r="U8" s="27">
        <f>VLOOKUP($Y$6,WMap,3,FALSE)</f>
        <v>4</v>
      </c>
      <c r="V8" s="28">
        <f>VLOOKUP($Y$6,WMap,4,FALSE)</f>
        <v>26</v>
      </c>
      <c r="W8" s="29">
        <f>VLOOKUP($Y$6,WMap,5,FALSE)</f>
        <v>48</v>
      </c>
    </row>
    <row r="9" spans="1:25" ht="12.75" customHeight="1" x14ac:dyDescent="0.6">
      <c r="A9" s="30" t="s">
        <v>24</v>
      </c>
      <c r="B9" s="22">
        <v>77.25003807631667</v>
      </c>
      <c r="C9" s="22">
        <v>0</v>
      </c>
      <c r="D9" s="22">
        <v>0</v>
      </c>
      <c r="E9" s="22">
        <f t="shared" si="0"/>
        <v>77.25003807631667</v>
      </c>
      <c r="F9" s="16"/>
      <c r="G9" s="62">
        <v>0.51198480490531129</v>
      </c>
      <c r="H9" s="62">
        <v>0</v>
      </c>
      <c r="I9" s="62">
        <v>0</v>
      </c>
      <c r="J9" s="62">
        <f t="shared" si="1"/>
        <v>0.51198480490531129</v>
      </c>
      <c r="K9" s="16"/>
      <c r="L9" s="25">
        <f t="shared" si="2"/>
        <v>6.6276317482136709E-3</v>
      </c>
      <c r="M9" s="25" t="str">
        <f t="shared" si="2"/>
        <v>--</v>
      </c>
      <c r="N9" s="25" t="str">
        <f t="shared" si="2"/>
        <v>--</v>
      </c>
      <c r="O9" s="26">
        <f t="shared" si="2"/>
        <v>6.6276317482136709E-3</v>
      </c>
      <c r="Q9">
        <v>33</v>
      </c>
      <c r="U9">
        <f>$U$8</f>
        <v>4</v>
      </c>
      <c r="V9">
        <f>$V$8</f>
        <v>26</v>
      </c>
      <c r="W9">
        <f>$W$8</f>
        <v>48</v>
      </c>
    </row>
    <row r="10" spans="1:25" ht="12.75" customHeight="1" x14ac:dyDescent="0.6">
      <c r="A10" s="21" t="s">
        <v>25</v>
      </c>
      <c r="B10" s="22">
        <v>1545.0007615263326</v>
      </c>
      <c r="C10" s="22">
        <v>0</v>
      </c>
      <c r="D10" s="22">
        <v>0</v>
      </c>
      <c r="E10" s="22">
        <f t="shared" si="0"/>
        <v>1545.0007615263326</v>
      </c>
      <c r="F10" s="16"/>
      <c r="G10" s="62">
        <v>94.457103870351119</v>
      </c>
      <c r="H10" s="62">
        <v>0</v>
      </c>
      <c r="I10" s="62">
        <v>0</v>
      </c>
      <c r="J10" s="62">
        <f t="shared" si="1"/>
        <v>94.457103870351119</v>
      </c>
      <c r="K10" s="16"/>
      <c r="L10" s="25">
        <f t="shared" si="2"/>
        <v>6.1137253924092139E-2</v>
      </c>
      <c r="M10" s="25" t="str">
        <f t="shared" si="2"/>
        <v>--</v>
      </c>
      <c r="N10" s="25" t="str">
        <f t="shared" si="2"/>
        <v>--</v>
      </c>
      <c r="O10" s="26">
        <f t="shared" si="2"/>
        <v>6.1137253924092139E-2</v>
      </c>
      <c r="Q10">
        <v>34</v>
      </c>
      <c r="S10">
        <v>10</v>
      </c>
      <c r="U10">
        <f>$U$8</f>
        <v>4</v>
      </c>
      <c r="V10">
        <f>$V$8</f>
        <v>26</v>
      </c>
      <c r="W10">
        <f>$W$8</f>
        <v>48</v>
      </c>
    </row>
    <row r="11" spans="1:25" ht="12.75" customHeight="1" x14ac:dyDescent="0.6">
      <c r="A11" s="21" t="s">
        <v>26</v>
      </c>
      <c r="B11" s="22">
        <v>582.79659808591043</v>
      </c>
      <c r="C11" s="22">
        <v>0</v>
      </c>
      <c r="D11" s="22">
        <v>0</v>
      </c>
      <c r="E11" s="22">
        <f t="shared" si="0"/>
        <v>582.79659808591043</v>
      </c>
      <c r="F11" s="16"/>
      <c r="G11" s="62">
        <v>0</v>
      </c>
      <c r="H11" s="62">
        <v>0</v>
      </c>
      <c r="I11" s="62">
        <v>0</v>
      </c>
      <c r="J11" s="62">
        <f t="shared" si="1"/>
        <v>0</v>
      </c>
      <c r="K11" s="16"/>
      <c r="L11" s="25">
        <f t="shared" si="2"/>
        <v>0</v>
      </c>
      <c r="M11" s="25" t="str">
        <f t="shared" si="2"/>
        <v>--</v>
      </c>
      <c r="N11" s="25" t="str">
        <f t="shared" si="2"/>
        <v>--</v>
      </c>
      <c r="O11" s="26">
        <f t="shared" si="2"/>
        <v>0</v>
      </c>
      <c r="Q11">
        <v>35</v>
      </c>
      <c r="S11">
        <v>10</v>
      </c>
      <c r="U11">
        <f>$U$8</f>
        <v>4</v>
      </c>
      <c r="V11">
        <f>$V$8</f>
        <v>26</v>
      </c>
      <c r="W11">
        <f>$W$8</f>
        <v>48</v>
      </c>
    </row>
    <row r="12" spans="1:25" ht="12.75" customHeight="1" x14ac:dyDescent="0.6">
      <c r="A12" s="30" t="s">
        <v>92</v>
      </c>
      <c r="B12" s="22">
        <v>905.82817352561005</v>
      </c>
      <c r="C12" s="22">
        <v>0</v>
      </c>
      <c r="D12" s="22">
        <v>0</v>
      </c>
      <c r="E12" s="22">
        <f t="shared" si="0"/>
        <v>905.82817352561005</v>
      </c>
      <c r="F12" s="16"/>
      <c r="G12" s="62">
        <v>60.70510701729296</v>
      </c>
      <c r="H12" s="62">
        <v>0</v>
      </c>
      <c r="I12" s="62">
        <v>0</v>
      </c>
      <c r="J12" s="62">
        <f t="shared" si="1"/>
        <v>60.70510701729296</v>
      </c>
      <c r="K12" s="16"/>
      <c r="L12" s="25">
        <f t="shared" si="2"/>
        <v>6.7016139254115037E-2</v>
      </c>
      <c r="M12" s="25" t="str">
        <f t="shared" si="2"/>
        <v>--</v>
      </c>
      <c r="N12" s="25" t="str">
        <f t="shared" si="2"/>
        <v>--</v>
      </c>
      <c r="O12" s="26">
        <f t="shared" si="2"/>
        <v>6.7016139254115037E-2</v>
      </c>
      <c r="Q12">
        <v>36</v>
      </c>
      <c r="R12">
        <v>37</v>
      </c>
      <c r="S12">
        <v>10</v>
      </c>
      <c r="U12">
        <f>$U$8</f>
        <v>4</v>
      </c>
      <c r="V12">
        <f>$V$8</f>
        <v>26</v>
      </c>
      <c r="W12">
        <f>$W$8</f>
        <v>48</v>
      </c>
    </row>
    <row r="13" spans="1:25" ht="12.75" customHeight="1" x14ac:dyDescent="0.6">
      <c r="A13" s="30" t="s">
        <v>104</v>
      </c>
      <c r="B13" s="22">
        <v>56.375989914811981</v>
      </c>
      <c r="C13" s="22">
        <v>0</v>
      </c>
      <c r="D13" s="22">
        <v>0</v>
      </c>
      <c r="E13" s="22">
        <f t="shared" si="0"/>
        <v>56.375989914811981</v>
      </c>
      <c r="F13" s="16"/>
      <c r="G13" s="62">
        <v>15.97450684490728</v>
      </c>
      <c r="H13" s="62">
        <v>0</v>
      </c>
      <c r="I13" s="62">
        <v>0</v>
      </c>
      <c r="J13" s="62">
        <f t="shared" si="1"/>
        <v>15.97450684490728</v>
      </c>
      <c r="K13" s="16"/>
      <c r="L13" s="25">
        <f t="shared" si="2"/>
        <v>0.28335656489661404</v>
      </c>
      <c r="M13" s="25" t="str">
        <f t="shared" si="2"/>
        <v>--</v>
      </c>
      <c r="N13" s="25" t="str">
        <f t="shared" si="2"/>
        <v>--</v>
      </c>
      <c r="O13" s="26">
        <f t="shared" si="2"/>
        <v>0.28335656489661404</v>
      </c>
      <c r="Q13">
        <v>39</v>
      </c>
      <c r="S13">
        <v>10</v>
      </c>
      <c r="U13">
        <f>$U$8</f>
        <v>4</v>
      </c>
      <c r="V13">
        <f>$V$8</f>
        <v>26</v>
      </c>
      <c r="W13">
        <f>$W$8</f>
        <v>48</v>
      </c>
    </row>
    <row r="14" spans="1:25" ht="12.75" customHeight="1" x14ac:dyDescent="0.6">
      <c r="A14" s="21" t="s">
        <v>17</v>
      </c>
      <c r="B14" s="22">
        <f>B10</f>
        <v>1545.0007615263326</v>
      </c>
      <c r="C14" s="22">
        <f>C10</f>
        <v>0</v>
      </c>
      <c r="D14" s="22">
        <f>D10</f>
        <v>0</v>
      </c>
      <c r="E14" s="22">
        <f>E10</f>
        <v>1545.0007615263326</v>
      </c>
      <c r="F14" s="16"/>
      <c r="G14" s="62">
        <f>SUM(G8:G13)</f>
        <v>177.7082674962347</v>
      </c>
      <c r="H14" s="62">
        <f>SUM(H8:H13)</f>
        <v>0</v>
      </c>
      <c r="I14" s="62">
        <f>SUM(I8:I13)</f>
        <v>0</v>
      </c>
      <c r="J14" s="62">
        <f>SUM(J8:J13)</f>
        <v>177.7082674962347</v>
      </c>
      <c r="K14" s="16"/>
      <c r="L14" s="25">
        <f t="shared" si="2"/>
        <v>0.11502147566624736</v>
      </c>
      <c r="M14" s="25" t="str">
        <f t="shared" si="2"/>
        <v>--</v>
      </c>
      <c r="N14" s="25" t="str">
        <f t="shared" si="2"/>
        <v>--</v>
      </c>
      <c r="O14" s="26">
        <f t="shared" si="2"/>
        <v>0.11502147566624736</v>
      </c>
    </row>
    <row r="15" spans="1:25" ht="5.15" customHeight="1" x14ac:dyDescent="0.6">
      <c r="A15" s="21"/>
      <c r="B15" s="22"/>
      <c r="C15" s="22"/>
      <c r="D15" s="22"/>
      <c r="E15" s="22"/>
      <c r="F15" s="16"/>
      <c r="G15" s="62"/>
      <c r="H15" s="62"/>
      <c r="I15" s="62"/>
      <c r="J15" s="62"/>
      <c r="K15" s="16"/>
      <c r="L15" s="16"/>
      <c r="M15" s="16"/>
      <c r="N15" s="16"/>
      <c r="O15" s="20"/>
    </row>
    <row r="16" spans="1:25" ht="12.75" customHeight="1" x14ac:dyDescent="0.6">
      <c r="A16" s="31" t="s">
        <v>117</v>
      </c>
      <c r="B16" s="22"/>
      <c r="C16" s="22"/>
      <c r="D16" s="22"/>
      <c r="E16" s="22"/>
      <c r="F16" s="16"/>
      <c r="G16" s="62"/>
      <c r="H16" s="62"/>
      <c r="I16" s="62"/>
      <c r="J16" s="62"/>
      <c r="K16" s="16"/>
      <c r="L16" s="16"/>
      <c r="M16" s="16"/>
      <c r="N16" s="16"/>
      <c r="O16" s="20"/>
    </row>
    <row r="17" spans="1:23" ht="12.75" customHeight="1" x14ac:dyDescent="0.6">
      <c r="A17" s="21" t="s">
        <v>25</v>
      </c>
      <c r="B17" s="22">
        <v>0</v>
      </c>
      <c r="C17" s="22">
        <v>0</v>
      </c>
      <c r="D17" s="22">
        <v>0</v>
      </c>
      <c r="E17" s="22">
        <f>SUM(B17:D17)</f>
        <v>0</v>
      </c>
      <c r="F17" s="16"/>
      <c r="G17" s="62">
        <v>0</v>
      </c>
      <c r="H17" s="62">
        <v>0</v>
      </c>
      <c r="I17" s="62">
        <v>0</v>
      </c>
      <c r="J17" s="62">
        <f>SUM(G17:I17)</f>
        <v>0</v>
      </c>
      <c r="K17" s="16"/>
      <c r="L17" s="25" t="str">
        <f t="shared" ref="L17:O21" si="3">IF(B17&lt;&gt;0,G17/B17,"--")</f>
        <v>--</v>
      </c>
      <c r="M17" s="25" t="str">
        <f t="shared" si="3"/>
        <v>--</v>
      </c>
      <c r="N17" s="25" t="str">
        <f t="shared" si="3"/>
        <v>--</v>
      </c>
      <c r="O17" s="26" t="str">
        <f t="shared" si="3"/>
        <v>--</v>
      </c>
      <c r="Q17">
        <v>17</v>
      </c>
      <c r="U17">
        <f>$U$8</f>
        <v>4</v>
      </c>
      <c r="V17">
        <f>$V$8</f>
        <v>26</v>
      </c>
      <c r="W17">
        <f>$W$8</f>
        <v>48</v>
      </c>
    </row>
    <row r="18" spans="1:23" ht="12.75" customHeight="1" x14ac:dyDescent="0.6">
      <c r="A18" s="21" t="s">
        <v>26</v>
      </c>
      <c r="B18" s="22">
        <v>0</v>
      </c>
      <c r="C18" s="22">
        <v>0</v>
      </c>
      <c r="D18" s="22">
        <v>0</v>
      </c>
      <c r="E18" s="22">
        <f>SUM(B18:D18)</f>
        <v>0</v>
      </c>
      <c r="F18" s="16"/>
      <c r="G18" s="62">
        <v>0</v>
      </c>
      <c r="H18" s="62">
        <v>0</v>
      </c>
      <c r="I18" s="62">
        <v>0</v>
      </c>
      <c r="J18" s="62">
        <f>SUM(G18:I18)</f>
        <v>0</v>
      </c>
      <c r="K18" s="16"/>
      <c r="L18" s="25" t="str">
        <f t="shared" si="3"/>
        <v>--</v>
      </c>
      <c r="M18" s="25" t="str">
        <f t="shared" si="3"/>
        <v>--</v>
      </c>
      <c r="N18" s="25" t="str">
        <f t="shared" si="3"/>
        <v>--</v>
      </c>
      <c r="O18" s="26" t="str">
        <f t="shared" si="3"/>
        <v>--</v>
      </c>
      <c r="Q18">
        <v>18</v>
      </c>
      <c r="U18">
        <f>$U$8</f>
        <v>4</v>
      </c>
      <c r="V18">
        <f>$V$8</f>
        <v>26</v>
      </c>
      <c r="W18">
        <f>$W$8</f>
        <v>48</v>
      </c>
    </row>
    <row r="19" spans="1:23" ht="12.75" customHeight="1" x14ac:dyDescent="0.6">
      <c r="A19" s="30" t="s">
        <v>27</v>
      </c>
      <c r="B19" s="22">
        <v>0</v>
      </c>
      <c r="C19" s="22">
        <v>0</v>
      </c>
      <c r="D19" s="22">
        <v>0</v>
      </c>
      <c r="E19" s="22">
        <f>SUM(B19:D19)</f>
        <v>0</v>
      </c>
      <c r="F19" s="16"/>
      <c r="G19" s="62">
        <v>0</v>
      </c>
      <c r="H19" s="62">
        <v>0</v>
      </c>
      <c r="I19" s="62">
        <v>0</v>
      </c>
      <c r="J19" s="62">
        <f>SUM(G19:I19)</f>
        <v>0</v>
      </c>
      <c r="K19" s="16"/>
      <c r="L19" s="25" t="str">
        <f t="shared" si="3"/>
        <v>--</v>
      </c>
      <c r="M19" s="25" t="str">
        <f t="shared" si="3"/>
        <v>--</v>
      </c>
      <c r="N19" s="25" t="str">
        <f t="shared" si="3"/>
        <v>--</v>
      </c>
      <c r="O19" s="26" t="str">
        <f t="shared" si="3"/>
        <v>--</v>
      </c>
      <c r="Q19">
        <v>19</v>
      </c>
      <c r="U19">
        <f>$U$8</f>
        <v>4</v>
      </c>
      <c r="V19">
        <f>$V$8</f>
        <v>26</v>
      </c>
      <c r="W19">
        <f>$W$8</f>
        <v>48</v>
      </c>
    </row>
    <row r="20" spans="1:23" ht="12.75" customHeight="1" x14ac:dyDescent="0.6">
      <c r="A20" s="30" t="s">
        <v>34</v>
      </c>
      <c r="B20" s="22">
        <v>0</v>
      </c>
      <c r="C20" s="22">
        <v>0</v>
      </c>
      <c r="D20" s="22">
        <v>0</v>
      </c>
      <c r="E20" s="22">
        <f>SUM(B20:D20)</f>
        <v>0</v>
      </c>
      <c r="F20" s="16"/>
      <c r="G20" s="62">
        <v>0</v>
      </c>
      <c r="H20" s="62">
        <v>0</v>
      </c>
      <c r="I20" s="62">
        <v>0</v>
      </c>
      <c r="J20" s="62">
        <f>SUM(G20:I20)</f>
        <v>0</v>
      </c>
      <c r="K20" s="16"/>
      <c r="L20" s="25" t="str">
        <f t="shared" si="3"/>
        <v>--</v>
      </c>
      <c r="M20" s="25" t="str">
        <f t="shared" si="3"/>
        <v>--</v>
      </c>
      <c r="N20" s="25" t="str">
        <f t="shared" si="3"/>
        <v>--</v>
      </c>
      <c r="O20" s="26" t="str">
        <f t="shared" si="3"/>
        <v>--</v>
      </c>
      <c r="Q20">
        <v>22</v>
      </c>
      <c r="U20">
        <f>$U$8</f>
        <v>4</v>
      </c>
      <c r="V20">
        <f>$V$8</f>
        <v>26</v>
      </c>
      <c r="W20">
        <f>$W$8</f>
        <v>48</v>
      </c>
    </row>
    <row r="21" spans="1:23" ht="12.75" customHeight="1" x14ac:dyDescent="0.6">
      <c r="A21" s="21" t="s">
        <v>17</v>
      </c>
      <c r="B21" s="22">
        <f>B17</f>
        <v>0</v>
      </c>
      <c r="C21" s="22">
        <f>C17</f>
        <v>0</v>
      </c>
      <c r="D21" s="22">
        <f>D17</f>
        <v>0</v>
      </c>
      <c r="E21" s="22">
        <f>E17</f>
        <v>0</v>
      </c>
      <c r="F21" s="16"/>
      <c r="G21" s="62">
        <f>SUM(G17:G20)</f>
        <v>0</v>
      </c>
      <c r="H21" s="62">
        <f>SUM(H17:H20)</f>
        <v>0</v>
      </c>
      <c r="I21" s="62">
        <f>SUM(I17:I20)</f>
        <v>0</v>
      </c>
      <c r="J21" s="62">
        <f>SUM(J17:J20)</f>
        <v>0</v>
      </c>
      <c r="K21" s="16"/>
      <c r="L21" s="25" t="str">
        <f t="shared" si="3"/>
        <v>--</v>
      </c>
      <c r="M21" s="25" t="str">
        <f t="shared" si="3"/>
        <v>--</v>
      </c>
      <c r="N21" s="25" t="str">
        <f t="shared" si="3"/>
        <v>--</v>
      </c>
      <c r="O21" s="26" t="str">
        <f t="shared" si="3"/>
        <v>--</v>
      </c>
    </row>
    <row r="22" spans="1:23" ht="5.15" customHeight="1" x14ac:dyDescent="0.6">
      <c r="A22" s="21"/>
      <c r="B22" s="22"/>
      <c r="C22" s="22"/>
      <c r="D22" s="22"/>
      <c r="E22" s="22"/>
      <c r="F22" s="16"/>
      <c r="G22" s="62"/>
      <c r="H22" s="62"/>
      <c r="I22" s="62"/>
      <c r="J22" s="62"/>
      <c r="K22" s="16"/>
      <c r="L22" s="16"/>
      <c r="M22" s="16"/>
      <c r="N22" s="16"/>
      <c r="O22" s="20"/>
    </row>
    <row r="23" spans="1:23" ht="12.75" customHeight="1" x14ac:dyDescent="0.6">
      <c r="A23" s="31" t="s">
        <v>118</v>
      </c>
      <c r="B23" s="22"/>
      <c r="C23" s="22"/>
      <c r="D23" s="22"/>
      <c r="E23" s="22"/>
      <c r="F23" s="16"/>
      <c r="G23" s="62"/>
      <c r="H23" s="62"/>
      <c r="I23" s="62"/>
      <c r="J23" s="62"/>
      <c r="K23" s="16"/>
      <c r="L23" s="16"/>
      <c r="M23" s="16"/>
      <c r="N23" s="16"/>
      <c r="O23" s="20"/>
    </row>
    <row r="24" spans="1:23" ht="12.75" customHeight="1" x14ac:dyDescent="0.6">
      <c r="A24" s="21" t="s">
        <v>13</v>
      </c>
      <c r="B24" s="22">
        <v>95.234176500000061</v>
      </c>
      <c r="C24" s="22">
        <v>0</v>
      </c>
      <c r="D24" s="22">
        <v>0</v>
      </c>
      <c r="E24" s="22">
        <f t="shared" ref="E24:E29" si="4">SUM(B24:D24)</f>
        <v>95.234176500000061</v>
      </c>
      <c r="F24" s="16"/>
      <c r="G24" s="62">
        <v>8.3670778722676662</v>
      </c>
      <c r="H24" s="62">
        <v>0</v>
      </c>
      <c r="I24" s="62">
        <v>0</v>
      </c>
      <c r="J24" s="62">
        <f t="shared" ref="J24:J29" si="5">SUM(G24:I24)</f>
        <v>8.3670778722676662</v>
      </c>
      <c r="K24" s="16"/>
      <c r="L24" s="25">
        <f t="shared" ref="L24:O30" si="6">IF(B24&lt;&gt;0,G24/B24,"--")</f>
        <v>8.785793272720388E-2</v>
      </c>
      <c r="M24" s="25" t="str">
        <f t="shared" si="6"/>
        <v>--</v>
      </c>
      <c r="N24" s="25" t="str">
        <f t="shared" si="6"/>
        <v>--</v>
      </c>
      <c r="O24" s="26">
        <f t="shared" si="6"/>
        <v>8.785793272720388E-2</v>
      </c>
      <c r="Q24">
        <v>50</v>
      </c>
      <c r="U24">
        <f t="shared" ref="U24:U29" si="7">$U$8</f>
        <v>4</v>
      </c>
      <c r="V24">
        <f t="shared" ref="V24:V29" si="8">$V$8</f>
        <v>26</v>
      </c>
      <c r="W24">
        <f t="shared" ref="W24:W29" si="9">$W$8</f>
        <v>48</v>
      </c>
    </row>
    <row r="25" spans="1:23" ht="12.75" customHeight="1" x14ac:dyDescent="0.6">
      <c r="A25" s="30" t="s">
        <v>24</v>
      </c>
      <c r="B25" s="22">
        <v>95.234176500000061</v>
      </c>
      <c r="C25" s="22">
        <v>0</v>
      </c>
      <c r="D25" s="22">
        <v>0</v>
      </c>
      <c r="E25" s="22">
        <f t="shared" si="4"/>
        <v>95.234176500000061</v>
      </c>
      <c r="F25" s="16"/>
      <c r="G25" s="62">
        <v>0.6311770516863846</v>
      </c>
      <c r="H25" s="62">
        <v>0</v>
      </c>
      <c r="I25" s="62">
        <v>0</v>
      </c>
      <c r="J25" s="62">
        <f t="shared" si="5"/>
        <v>0.6311770516863846</v>
      </c>
      <c r="K25" s="16"/>
      <c r="L25" s="25">
        <f t="shared" si="6"/>
        <v>6.62763174821367E-3</v>
      </c>
      <c r="M25" s="25" t="str">
        <f t="shared" si="6"/>
        <v>--</v>
      </c>
      <c r="N25" s="25" t="str">
        <f t="shared" si="6"/>
        <v>--</v>
      </c>
      <c r="O25" s="26">
        <f t="shared" si="6"/>
        <v>6.62763174821367E-3</v>
      </c>
      <c r="Q25">
        <v>51</v>
      </c>
      <c r="U25">
        <f t="shared" si="7"/>
        <v>4</v>
      </c>
      <c r="V25">
        <f t="shared" si="8"/>
        <v>26</v>
      </c>
      <c r="W25">
        <f t="shared" si="9"/>
        <v>48</v>
      </c>
    </row>
    <row r="26" spans="1:23" ht="12.75" customHeight="1" x14ac:dyDescent="0.6">
      <c r="A26" s="21" t="s">
        <v>25</v>
      </c>
      <c r="B26" s="22">
        <v>95.234176500000061</v>
      </c>
      <c r="C26" s="22">
        <v>0</v>
      </c>
      <c r="D26" s="22">
        <v>0</v>
      </c>
      <c r="E26" s="22">
        <f t="shared" si="4"/>
        <v>95.234176500000061</v>
      </c>
      <c r="F26" s="16"/>
      <c r="G26" s="62">
        <v>3.0049480554574624</v>
      </c>
      <c r="H26" s="62">
        <v>0</v>
      </c>
      <c r="I26" s="62">
        <v>0</v>
      </c>
      <c r="J26" s="62">
        <f t="shared" si="5"/>
        <v>3.0049480554574624</v>
      </c>
      <c r="K26" s="16"/>
      <c r="L26" s="25">
        <f t="shared" si="6"/>
        <v>3.1553252896111939E-2</v>
      </c>
      <c r="M26" s="25" t="str">
        <f t="shared" si="6"/>
        <v>--</v>
      </c>
      <c r="N26" s="25" t="str">
        <f t="shared" si="6"/>
        <v>--</v>
      </c>
      <c r="O26" s="26">
        <f t="shared" si="6"/>
        <v>3.1553252896111939E-2</v>
      </c>
      <c r="Q26">
        <v>52</v>
      </c>
      <c r="S26">
        <v>10</v>
      </c>
      <c r="U26">
        <f t="shared" si="7"/>
        <v>4</v>
      </c>
      <c r="V26">
        <f t="shared" si="8"/>
        <v>26</v>
      </c>
      <c r="W26">
        <f t="shared" si="9"/>
        <v>48</v>
      </c>
    </row>
    <row r="27" spans="1:23" ht="12.75" customHeight="1" x14ac:dyDescent="0.6">
      <c r="A27" s="21" t="s">
        <v>26</v>
      </c>
      <c r="B27" s="22">
        <v>37.522265541000024</v>
      </c>
      <c r="C27" s="22">
        <v>0</v>
      </c>
      <c r="D27" s="22">
        <v>0</v>
      </c>
      <c r="E27" s="22">
        <f t="shared" si="4"/>
        <v>37.522265541000024</v>
      </c>
      <c r="F27" s="16"/>
      <c r="G27" s="62">
        <v>0</v>
      </c>
      <c r="H27" s="62">
        <v>0</v>
      </c>
      <c r="I27" s="62">
        <v>0</v>
      </c>
      <c r="J27" s="62">
        <f t="shared" si="5"/>
        <v>0</v>
      </c>
      <c r="K27" s="16"/>
      <c r="L27" s="25">
        <f t="shared" si="6"/>
        <v>0</v>
      </c>
      <c r="M27" s="25" t="str">
        <f t="shared" si="6"/>
        <v>--</v>
      </c>
      <c r="N27" s="25" t="str">
        <f t="shared" si="6"/>
        <v>--</v>
      </c>
      <c r="O27" s="26">
        <f t="shared" si="6"/>
        <v>0</v>
      </c>
      <c r="Q27">
        <v>53</v>
      </c>
      <c r="S27">
        <v>10</v>
      </c>
      <c r="U27">
        <f t="shared" si="7"/>
        <v>4</v>
      </c>
      <c r="V27">
        <f t="shared" si="8"/>
        <v>26</v>
      </c>
      <c r="W27">
        <f t="shared" si="9"/>
        <v>48</v>
      </c>
    </row>
    <row r="28" spans="1:23" ht="12.75" customHeight="1" x14ac:dyDescent="0.6">
      <c r="A28" s="30" t="s">
        <v>92</v>
      </c>
      <c r="B28" s="22">
        <v>56.283398311500036</v>
      </c>
      <c r="C28" s="22">
        <v>0</v>
      </c>
      <c r="D28" s="22">
        <v>0</v>
      </c>
      <c r="E28" s="22">
        <f t="shared" si="4"/>
        <v>56.283398311500036</v>
      </c>
      <c r="F28" s="16"/>
      <c r="G28" s="62">
        <v>2.3495487343200105</v>
      </c>
      <c r="H28" s="62">
        <v>0</v>
      </c>
      <c r="I28" s="62">
        <v>0</v>
      </c>
      <c r="J28" s="62">
        <f t="shared" si="5"/>
        <v>2.3495487343200105</v>
      </c>
      <c r="K28" s="16"/>
      <c r="L28" s="25">
        <f t="shared" si="6"/>
        <v>4.1744969294790109E-2</v>
      </c>
      <c r="M28" s="25" t="str">
        <f t="shared" si="6"/>
        <v>--</v>
      </c>
      <c r="N28" s="25" t="str">
        <f t="shared" si="6"/>
        <v>--</v>
      </c>
      <c r="O28" s="26">
        <f t="shared" si="6"/>
        <v>4.1744969294790109E-2</v>
      </c>
      <c r="Q28">
        <v>55</v>
      </c>
      <c r="S28">
        <v>10</v>
      </c>
      <c r="U28">
        <f t="shared" si="7"/>
        <v>4</v>
      </c>
      <c r="V28">
        <f t="shared" si="8"/>
        <v>26</v>
      </c>
      <c r="W28">
        <f t="shared" si="9"/>
        <v>48</v>
      </c>
    </row>
    <row r="29" spans="1:23" ht="12.75" customHeight="1" x14ac:dyDescent="0.6">
      <c r="A29" s="30" t="s">
        <v>104</v>
      </c>
      <c r="B29" s="22">
        <v>1.428512647500001</v>
      </c>
      <c r="C29" s="22">
        <v>0</v>
      </c>
      <c r="D29" s="22">
        <v>0</v>
      </c>
      <c r="E29" s="22">
        <f t="shared" si="4"/>
        <v>1.428512647500001</v>
      </c>
      <c r="F29" s="16"/>
      <c r="G29" s="62">
        <v>3.2602295043786998E-2</v>
      </c>
      <c r="H29" s="62">
        <v>0</v>
      </c>
      <c r="I29" s="62">
        <v>0</v>
      </c>
      <c r="J29" s="62">
        <f t="shared" si="5"/>
        <v>3.2602295043786998E-2</v>
      </c>
      <c r="K29" s="16"/>
      <c r="L29" s="25">
        <f t="shared" si="6"/>
        <v>2.2822545604229225E-2</v>
      </c>
      <c r="M29" s="25" t="str">
        <f t="shared" si="6"/>
        <v>--</v>
      </c>
      <c r="N29" s="25" t="str">
        <f t="shared" si="6"/>
        <v>--</v>
      </c>
      <c r="O29" s="26">
        <f t="shared" si="6"/>
        <v>2.2822545604229225E-2</v>
      </c>
      <c r="Q29">
        <v>57</v>
      </c>
      <c r="S29">
        <v>10</v>
      </c>
      <c r="U29">
        <f t="shared" si="7"/>
        <v>4</v>
      </c>
      <c r="V29">
        <f t="shared" si="8"/>
        <v>26</v>
      </c>
      <c r="W29">
        <f t="shared" si="9"/>
        <v>48</v>
      </c>
    </row>
    <row r="30" spans="1:23" ht="12.75" customHeight="1" x14ac:dyDescent="0.6">
      <c r="A30" s="21" t="s">
        <v>17</v>
      </c>
      <c r="B30" s="22">
        <f>B26</f>
        <v>95.234176500000061</v>
      </c>
      <c r="C30" s="22">
        <f>C26</f>
        <v>0</v>
      </c>
      <c r="D30" s="22">
        <f>D26</f>
        <v>0</v>
      </c>
      <c r="E30" s="22">
        <f>E26</f>
        <v>95.234176500000061</v>
      </c>
      <c r="F30" s="16"/>
      <c r="G30" s="62">
        <f>SUM(G24:G29)</f>
        <v>14.385354008775309</v>
      </c>
      <c r="H30" s="62">
        <f>SUM(H24:H29)</f>
        <v>0</v>
      </c>
      <c r="I30" s="62">
        <f>SUM(I24:I29)</f>
        <v>0</v>
      </c>
      <c r="J30" s="62">
        <f>SUM(J24:J29)</f>
        <v>14.385354008775309</v>
      </c>
      <c r="K30" s="16"/>
      <c r="L30" s="25">
        <f t="shared" si="6"/>
        <v>0.15105243240881386</v>
      </c>
      <c r="M30" s="25" t="str">
        <f t="shared" si="6"/>
        <v>--</v>
      </c>
      <c r="N30" s="25" t="str">
        <f t="shared" si="6"/>
        <v>--</v>
      </c>
      <c r="O30" s="26">
        <f t="shared" si="6"/>
        <v>0.15105243240881386</v>
      </c>
    </row>
    <row r="31" spans="1:23" ht="5.15" customHeight="1" x14ac:dyDescent="0.6">
      <c r="A31" s="21"/>
      <c r="B31" s="22"/>
      <c r="C31" s="22"/>
      <c r="D31" s="22"/>
      <c r="E31" s="22"/>
      <c r="F31" s="16"/>
      <c r="G31" s="62"/>
      <c r="H31" s="62"/>
      <c r="I31" s="62"/>
      <c r="J31" s="62"/>
      <c r="K31" s="16"/>
      <c r="L31" s="16"/>
      <c r="M31" s="16"/>
      <c r="N31" s="16"/>
      <c r="O31" s="20"/>
    </row>
    <row r="32" spans="1:23" ht="12.75" customHeight="1" x14ac:dyDescent="0.6">
      <c r="A32" s="21" t="s">
        <v>31</v>
      </c>
      <c r="B32" s="22">
        <f>SUM(B14,B21,B30)</f>
        <v>1640.2349380263327</v>
      </c>
      <c r="C32" s="22">
        <f>SUM(C14,C21,C30)</f>
        <v>0</v>
      </c>
      <c r="D32" s="22">
        <f>SUM(D14,D21,D30)</f>
        <v>0</v>
      </c>
      <c r="E32" s="22">
        <f>SUM(E14,E21,E30)</f>
        <v>1640.2349380263327</v>
      </c>
      <c r="F32" s="16"/>
      <c r="G32" s="62">
        <f>SUM(G14,G21,G30)</f>
        <v>192.09362150500999</v>
      </c>
      <c r="H32" s="62">
        <f>SUM(H14,H21,H30)</f>
        <v>0</v>
      </c>
      <c r="I32" s="62">
        <f>SUM(I14,I21,I30)</f>
        <v>0</v>
      </c>
      <c r="J32" s="62">
        <f>SUM(J14,J21,J30)</f>
        <v>192.09362150500999</v>
      </c>
      <c r="K32" s="16"/>
      <c r="L32" s="25">
        <f>IF(B32&lt;&gt;0,G32/B32,"--")</f>
        <v>0.11711347993608345</v>
      </c>
      <c r="M32" s="25" t="str">
        <f>IF(C32&lt;&gt;0,H32/C32,"--")</f>
        <v>--</v>
      </c>
      <c r="N32" s="25" t="str">
        <f>IF(D32&lt;&gt;0,I32/D32,"--")</f>
        <v>--</v>
      </c>
      <c r="O32" s="26">
        <f>IF(E32&lt;&gt;0,J32/E32,"--")</f>
        <v>0.11711347993608345</v>
      </c>
    </row>
    <row r="33" spans="1:23" ht="5.15" customHeight="1" x14ac:dyDescent="0.6">
      <c r="A33" s="21"/>
      <c r="B33" s="22"/>
      <c r="C33" s="22"/>
      <c r="D33" s="22"/>
      <c r="E33" s="22"/>
      <c r="F33" s="16"/>
      <c r="G33" s="62"/>
      <c r="H33" s="62"/>
      <c r="I33" s="62"/>
      <c r="J33" s="62"/>
      <c r="K33" s="16"/>
      <c r="L33" s="16"/>
      <c r="M33" s="16"/>
      <c r="N33" s="16"/>
      <c r="O33" s="20"/>
    </row>
    <row r="34" spans="1:23" ht="12.75" customHeight="1" x14ac:dyDescent="0.6">
      <c r="A34" s="95" t="s">
        <v>32</v>
      </c>
      <c r="B34" s="22"/>
      <c r="C34" s="22"/>
      <c r="D34" s="22"/>
      <c r="E34" s="22"/>
      <c r="F34" s="16"/>
      <c r="G34" s="62"/>
      <c r="H34" s="62"/>
      <c r="I34" s="62"/>
      <c r="J34" s="62"/>
      <c r="K34" s="16"/>
      <c r="L34" s="16"/>
      <c r="M34" s="16"/>
      <c r="N34" s="16"/>
      <c r="O34" s="20"/>
    </row>
    <row r="35" spans="1:23" ht="12.75" customHeight="1" x14ac:dyDescent="0.6">
      <c r="A35" s="31" t="s">
        <v>119</v>
      </c>
      <c r="B35" s="22"/>
      <c r="C35" s="22"/>
      <c r="D35" s="22"/>
      <c r="E35" s="22"/>
      <c r="F35" s="16"/>
      <c r="G35" s="62"/>
      <c r="H35" s="62"/>
      <c r="I35" s="62"/>
      <c r="J35" s="62"/>
      <c r="K35" s="16"/>
      <c r="L35" s="16"/>
      <c r="M35" s="16"/>
      <c r="N35" s="16"/>
      <c r="O35" s="20"/>
    </row>
    <row r="36" spans="1:23" ht="12.75" customHeight="1" x14ac:dyDescent="0.6">
      <c r="A36" s="21" t="s">
        <v>13</v>
      </c>
      <c r="B36" s="22">
        <v>0</v>
      </c>
      <c r="C36" s="22">
        <v>0</v>
      </c>
      <c r="D36" s="22">
        <v>0</v>
      </c>
      <c r="E36" s="22">
        <f>SUM(B36:D36)</f>
        <v>0</v>
      </c>
      <c r="F36" s="16"/>
      <c r="G36" s="62">
        <v>0</v>
      </c>
      <c r="H36" s="62">
        <v>0</v>
      </c>
      <c r="I36" s="62">
        <v>0</v>
      </c>
      <c r="J36" s="62">
        <f>SUM(G36:I36)</f>
        <v>0</v>
      </c>
      <c r="K36" s="16"/>
      <c r="L36" s="25" t="str">
        <f t="shared" ref="L36:O38" si="10">IF(B36&lt;&gt;0,G36/B36,"--")</f>
        <v>--</v>
      </c>
      <c r="M36" s="25" t="str">
        <f t="shared" si="10"/>
        <v>--</v>
      </c>
      <c r="N36" s="25" t="str">
        <f t="shared" si="10"/>
        <v>--</v>
      </c>
      <c r="O36" s="26" t="str">
        <f t="shared" si="10"/>
        <v>--</v>
      </c>
      <c r="Q36">
        <v>0</v>
      </c>
      <c r="U36">
        <f>$U$8</f>
        <v>4</v>
      </c>
      <c r="V36">
        <f>$V$8</f>
        <v>26</v>
      </c>
      <c r="W36">
        <f>$W$8</f>
        <v>48</v>
      </c>
    </row>
    <row r="37" spans="1:23" ht="12.75" customHeight="1" x14ac:dyDescent="0.6">
      <c r="A37" s="30" t="s">
        <v>120</v>
      </c>
      <c r="B37" s="22">
        <v>0</v>
      </c>
      <c r="C37" s="22">
        <v>0</v>
      </c>
      <c r="D37" s="22">
        <v>0</v>
      </c>
      <c r="E37" s="22">
        <f>SUM(B37:D37)</f>
        <v>0</v>
      </c>
      <c r="F37" s="16"/>
      <c r="G37" s="62">
        <v>0</v>
      </c>
      <c r="H37" s="62">
        <v>0</v>
      </c>
      <c r="I37" s="62">
        <v>0</v>
      </c>
      <c r="J37" s="62">
        <f>SUM(G37:I37)</f>
        <v>0</v>
      </c>
      <c r="K37" s="16"/>
      <c r="L37" s="25" t="str">
        <f t="shared" si="10"/>
        <v>--</v>
      </c>
      <c r="M37" s="25" t="str">
        <f t="shared" si="10"/>
        <v>--</v>
      </c>
      <c r="N37" s="25" t="str">
        <f t="shared" si="10"/>
        <v>--</v>
      </c>
      <c r="O37" s="26" t="str">
        <f t="shared" si="10"/>
        <v>--</v>
      </c>
      <c r="Q37">
        <v>3</v>
      </c>
      <c r="U37">
        <f>$U$8</f>
        <v>4</v>
      </c>
      <c r="V37">
        <f>$V$8</f>
        <v>26</v>
      </c>
      <c r="W37">
        <f>$W$8</f>
        <v>48</v>
      </c>
    </row>
    <row r="38" spans="1:23" ht="12.75" customHeight="1" x14ac:dyDescent="0.6">
      <c r="A38" s="21" t="s">
        <v>17</v>
      </c>
      <c r="B38" s="22">
        <f>B36</f>
        <v>0</v>
      </c>
      <c r="C38" s="22">
        <f>C36</f>
        <v>0</v>
      </c>
      <c r="D38" s="22">
        <f>D36</f>
        <v>0</v>
      </c>
      <c r="E38" s="22">
        <f>E36</f>
        <v>0</v>
      </c>
      <c r="F38" s="16"/>
      <c r="G38" s="62">
        <f>SUM(G36:G37)</f>
        <v>0</v>
      </c>
      <c r="H38" s="62">
        <f>SUM(H36:H37)</f>
        <v>0</v>
      </c>
      <c r="I38" s="62">
        <f>SUM(I36:I37)</f>
        <v>0</v>
      </c>
      <c r="J38" s="62">
        <f>SUM(J36:J37)</f>
        <v>0</v>
      </c>
      <c r="K38" s="16"/>
      <c r="L38" s="25" t="str">
        <f t="shared" si="10"/>
        <v>--</v>
      </c>
      <c r="M38" s="25" t="str">
        <f t="shared" si="10"/>
        <v>--</v>
      </c>
      <c r="N38" s="25" t="str">
        <f t="shared" si="10"/>
        <v>--</v>
      </c>
      <c r="O38" s="26" t="str">
        <f t="shared" si="10"/>
        <v>--</v>
      </c>
    </row>
    <row r="39" spans="1:23" ht="5.15" customHeight="1" x14ac:dyDescent="0.6">
      <c r="A39" s="21"/>
      <c r="B39" s="22"/>
      <c r="C39" s="22"/>
      <c r="D39" s="22"/>
      <c r="E39" s="22"/>
      <c r="F39" s="16"/>
      <c r="G39" s="62"/>
      <c r="H39" s="62"/>
      <c r="I39" s="62"/>
      <c r="J39" s="62"/>
      <c r="K39" s="16"/>
      <c r="L39" s="16"/>
      <c r="M39" s="16"/>
      <c r="N39" s="16"/>
      <c r="O39" s="20"/>
    </row>
    <row r="40" spans="1:23" ht="12.75" customHeight="1" x14ac:dyDescent="0.6">
      <c r="A40" s="31" t="s">
        <v>121</v>
      </c>
      <c r="B40" s="22"/>
      <c r="C40" s="22"/>
      <c r="D40" s="22"/>
      <c r="E40" s="22"/>
      <c r="F40" s="16"/>
      <c r="G40" s="62"/>
      <c r="H40" s="62"/>
      <c r="I40" s="62"/>
      <c r="J40" s="62"/>
      <c r="K40" s="16"/>
      <c r="L40" s="16"/>
      <c r="M40" s="16"/>
      <c r="N40" s="16"/>
      <c r="O40" s="20"/>
    </row>
    <row r="41" spans="1:23" ht="12.75" customHeight="1" x14ac:dyDescent="0.6">
      <c r="A41" s="21" t="s">
        <v>13</v>
      </c>
      <c r="B41" s="22">
        <v>0</v>
      </c>
      <c r="C41" s="22">
        <v>24266.242463445436</v>
      </c>
      <c r="D41" s="22">
        <v>47.436551310037437</v>
      </c>
      <c r="E41" s="22">
        <f>SUM(B41:D41)</f>
        <v>24313.679014755475</v>
      </c>
      <c r="F41" s="16"/>
      <c r="G41" s="62">
        <v>0</v>
      </c>
      <c r="H41" s="62">
        <v>2337.535597277938</v>
      </c>
      <c r="I41" s="62">
        <v>4.9419267469578188</v>
      </c>
      <c r="J41" s="62">
        <f>SUM(G41:I41)</f>
        <v>2342.477524024896</v>
      </c>
      <c r="K41" s="16"/>
      <c r="L41" s="25" t="str">
        <f t="shared" ref="L41:O43" si="11">IF(B41&lt;&gt;0,G41/B41,"--")</f>
        <v>--</v>
      </c>
      <c r="M41" s="25">
        <f t="shared" si="11"/>
        <v>9.6328700283910523E-2</v>
      </c>
      <c r="N41" s="25">
        <f t="shared" si="11"/>
        <v>0.10417972239714908</v>
      </c>
      <c r="O41" s="26">
        <f t="shared" si="11"/>
        <v>9.6344017810027605E-2</v>
      </c>
      <c r="Q41">
        <v>1</v>
      </c>
      <c r="R41">
        <v>2</v>
      </c>
      <c r="U41">
        <f>$U$8</f>
        <v>4</v>
      </c>
      <c r="V41">
        <f>$V$8</f>
        <v>26</v>
      </c>
      <c r="W41">
        <f>$W$8</f>
        <v>48</v>
      </c>
    </row>
    <row r="42" spans="1:23" ht="12.75" customHeight="1" x14ac:dyDescent="0.6">
      <c r="A42" s="30" t="s">
        <v>97</v>
      </c>
      <c r="B42" s="22">
        <v>0</v>
      </c>
      <c r="C42" s="22">
        <v>24266.242463445433</v>
      </c>
      <c r="D42" s="22">
        <v>47.436551310037444</v>
      </c>
      <c r="E42" s="22">
        <f>SUM(B42:D42)</f>
        <v>24313.679014755471</v>
      </c>
      <c r="F42" s="16"/>
      <c r="G42" s="62">
        <v>0</v>
      </c>
      <c r="H42" s="62">
        <v>4217.1107533468839</v>
      </c>
      <c r="I42" s="62">
        <v>13.441458229754188</v>
      </c>
      <c r="J42" s="62">
        <f>SUM(G42:I42)</f>
        <v>4230.552211576638</v>
      </c>
      <c r="K42" s="16"/>
      <c r="L42" s="25" t="str">
        <f t="shared" si="11"/>
        <v>--</v>
      </c>
      <c r="M42" s="25">
        <f t="shared" si="11"/>
        <v>0.17378507445887109</v>
      </c>
      <c r="N42" s="25">
        <f t="shared" si="11"/>
        <v>0.28335656489661404</v>
      </c>
      <c r="O42" s="26">
        <f t="shared" si="11"/>
        <v>0.17399885097640727</v>
      </c>
      <c r="Q42">
        <v>5</v>
      </c>
      <c r="R42">
        <v>7</v>
      </c>
      <c r="U42">
        <f>$U$8</f>
        <v>4</v>
      </c>
      <c r="V42">
        <f>$V$8</f>
        <v>26</v>
      </c>
      <c r="W42">
        <f>$W$8</f>
        <v>48</v>
      </c>
    </row>
    <row r="43" spans="1:23" ht="12.75" customHeight="1" x14ac:dyDescent="0.6">
      <c r="A43" s="21" t="s">
        <v>17</v>
      </c>
      <c r="B43" s="22">
        <f>B41</f>
        <v>0</v>
      </c>
      <c r="C43" s="22">
        <f>C41</f>
        <v>24266.242463445436</v>
      </c>
      <c r="D43" s="22">
        <f>D41</f>
        <v>47.436551310037437</v>
      </c>
      <c r="E43" s="22">
        <f>E41</f>
        <v>24313.679014755475</v>
      </c>
      <c r="F43" s="16"/>
      <c r="G43" s="62">
        <f>SUM(G41:G42)</f>
        <v>0</v>
      </c>
      <c r="H43" s="62">
        <f>SUM(H41:H42)</f>
        <v>6554.6463506248219</v>
      </c>
      <c r="I43" s="62">
        <f>SUM(I41:I42)</f>
        <v>18.383384976712009</v>
      </c>
      <c r="J43" s="62">
        <f>SUM(J41:J42)</f>
        <v>6573.0297356015344</v>
      </c>
      <c r="K43" s="16"/>
      <c r="L43" s="25" t="str">
        <f t="shared" si="11"/>
        <v>--</v>
      </c>
      <c r="M43" s="25">
        <f t="shared" si="11"/>
        <v>0.27011377474278159</v>
      </c>
      <c r="N43" s="25">
        <f t="shared" si="11"/>
        <v>0.38753628729376322</v>
      </c>
      <c r="O43" s="26">
        <f t="shared" si="11"/>
        <v>0.27034286878643488</v>
      </c>
    </row>
    <row r="44" spans="1:23" ht="5.15" customHeight="1" x14ac:dyDescent="0.6">
      <c r="A44" s="21"/>
      <c r="B44" s="22"/>
      <c r="C44" s="22"/>
      <c r="D44" s="22"/>
      <c r="E44" s="22"/>
      <c r="F44" s="16"/>
      <c r="G44" s="62"/>
      <c r="H44" s="62"/>
      <c r="I44" s="62"/>
      <c r="J44" s="62"/>
      <c r="K44" s="16"/>
      <c r="L44" s="16"/>
      <c r="M44" s="16"/>
      <c r="N44" s="16"/>
      <c r="O44" s="20"/>
    </row>
    <row r="45" spans="1:23" ht="12.75" customHeight="1" x14ac:dyDescent="0.6">
      <c r="A45" s="103" t="s">
        <v>33</v>
      </c>
      <c r="B45" s="32">
        <f>SUM(B38,B43)</f>
        <v>0</v>
      </c>
      <c r="C45" s="32">
        <f>SUM(C38,C43)</f>
        <v>24266.242463445436</v>
      </c>
      <c r="D45" s="32">
        <f>SUM(D38,D43)</f>
        <v>47.436551310037437</v>
      </c>
      <c r="E45" s="32">
        <f>SUM(E38,E43)</f>
        <v>24313.679014755475</v>
      </c>
      <c r="F45" s="33"/>
      <c r="G45" s="84">
        <f>SUM(G38,G43)</f>
        <v>0</v>
      </c>
      <c r="H45" s="84">
        <f>SUM(H38,H43)</f>
        <v>6554.6463506248219</v>
      </c>
      <c r="I45" s="84">
        <f>SUM(I38,I43)</f>
        <v>18.383384976712009</v>
      </c>
      <c r="J45" s="84">
        <f>SUM(J38,J43)</f>
        <v>6573.0297356015344</v>
      </c>
      <c r="K45" s="33"/>
      <c r="L45" s="35" t="str">
        <f t="shared" ref="L45:O46" si="12">IF(B45&lt;&gt;0,G45/B45,"--")</f>
        <v>--</v>
      </c>
      <c r="M45" s="35">
        <f t="shared" si="12"/>
        <v>0.27011377474278159</v>
      </c>
      <c r="N45" s="35">
        <f t="shared" si="12"/>
        <v>0.38753628729376322</v>
      </c>
      <c r="O45" s="36">
        <f t="shared" si="12"/>
        <v>0.27034286878643488</v>
      </c>
    </row>
    <row r="46" spans="1:23" ht="12.75" customHeight="1" x14ac:dyDescent="0.6">
      <c r="A46" s="104" t="s">
        <v>17</v>
      </c>
      <c r="B46" s="22">
        <f>SUM(B32,B45)</f>
        <v>1640.2349380263327</v>
      </c>
      <c r="C46" s="22">
        <f>SUM(C32,C45)</f>
        <v>24266.242463445436</v>
      </c>
      <c r="D46" s="22">
        <f>SUM(D32,D45)</f>
        <v>47.436551310037437</v>
      </c>
      <c r="E46" s="22">
        <f>SUM(E32,E45)</f>
        <v>25953.913952781808</v>
      </c>
      <c r="F46" s="16"/>
      <c r="G46" s="62">
        <f>SUM(G32,G45)</f>
        <v>192.09362150500999</v>
      </c>
      <c r="H46" s="62">
        <f>SUM(H32,H45)</f>
        <v>6554.6463506248219</v>
      </c>
      <c r="I46" s="62">
        <f>SUM(I32,I45)</f>
        <v>18.383384976712009</v>
      </c>
      <c r="J46" s="62">
        <f>SUM(J32,J45)</f>
        <v>6765.1233571065441</v>
      </c>
      <c r="K46" s="16"/>
      <c r="L46" s="25">
        <f t="shared" si="12"/>
        <v>0.11711347993608345</v>
      </c>
      <c r="M46" s="25">
        <f t="shared" si="12"/>
        <v>0.27011377474278159</v>
      </c>
      <c r="N46" s="25">
        <f t="shared" si="12"/>
        <v>0.38753628729376322</v>
      </c>
      <c r="O46" s="26">
        <f t="shared" si="12"/>
        <v>0.26065908091605738</v>
      </c>
    </row>
    <row r="47" spans="1:23" ht="5.15" customHeight="1" thickBot="1" x14ac:dyDescent="0.75">
      <c r="A47" s="105"/>
      <c r="B47" s="101"/>
      <c r="C47" s="101"/>
      <c r="D47" s="101"/>
      <c r="E47" s="101"/>
      <c r="F47" s="102"/>
      <c r="G47" s="98"/>
      <c r="H47" s="98"/>
      <c r="I47" s="98"/>
      <c r="J47" s="98"/>
      <c r="K47" s="102"/>
      <c r="L47" s="102"/>
      <c r="M47" s="102"/>
      <c r="N47" s="102"/>
      <c r="O47" s="106"/>
    </row>
    <row r="48" spans="1:23" ht="15.5" x14ac:dyDescent="0.7">
      <c r="A48" s="4" t="s">
        <v>18</v>
      </c>
      <c r="B48" s="9" t="s">
        <v>1</v>
      </c>
      <c r="C48" s="10"/>
      <c r="D48" s="10"/>
      <c r="E48" s="10"/>
      <c r="F48" s="11"/>
      <c r="G48" s="9" t="s">
        <v>2</v>
      </c>
      <c r="H48" s="12"/>
      <c r="I48" s="12"/>
      <c r="J48" s="12"/>
      <c r="K48" s="11"/>
      <c r="L48" s="9" t="s">
        <v>3</v>
      </c>
      <c r="M48" s="12"/>
      <c r="N48" s="12"/>
      <c r="O48" s="13"/>
    </row>
    <row r="49" spans="1:23" ht="12.75" customHeight="1" x14ac:dyDescent="0.6">
      <c r="A49" s="94" t="s">
        <v>23</v>
      </c>
      <c r="B49" s="15" t="s">
        <v>4</v>
      </c>
      <c r="C49" s="15" t="s">
        <v>5</v>
      </c>
      <c r="D49" s="15" t="s">
        <v>6</v>
      </c>
      <c r="E49" s="15" t="s">
        <v>173</v>
      </c>
      <c r="F49" s="16"/>
      <c r="G49" s="15" t="s">
        <v>4</v>
      </c>
      <c r="H49" s="15" t="s">
        <v>5</v>
      </c>
      <c r="I49" s="15" t="s">
        <v>6</v>
      </c>
      <c r="J49" s="15" t="s">
        <v>173</v>
      </c>
      <c r="K49" s="16"/>
      <c r="L49" s="15" t="s">
        <v>4</v>
      </c>
      <c r="M49" s="15" t="s">
        <v>5</v>
      </c>
      <c r="N49" s="15" t="s">
        <v>6</v>
      </c>
      <c r="O49" s="17" t="s">
        <v>173</v>
      </c>
    </row>
    <row r="50" spans="1:23" x14ac:dyDescent="0.6">
      <c r="A50" s="21" t="s">
        <v>19</v>
      </c>
      <c r="B50" s="22">
        <v>691.63555254298967</v>
      </c>
      <c r="C50" s="22">
        <v>0</v>
      </c>
      <c r="D50" s="22">
        <v>0</v>
      </c>
      <c r="E50" s="22">
        <f>SUM(B50:D50)</f>
        <v>691.63555254298967</v>
      </c>
      <c r="F50" s="16"/>
      <c r="G50" s="62">
        <v>37.768856354942564</v>
      </c>
      <c r="H50" s="62">
        <v>0</v>
      </c>
      <c r="I50" s="62">
        <v>0</v>
      </c>
      <c r="J50" s="62">
        <f>SUM(G50:I50)</f>
        <v>37.768856354942564</v>
      </c>
      <c r="K50" s="16"/>
      <c r="L50" s="25">
        <f t="shared" ref="L50:O52" si="13">IF(B50&lt;&gt;0,G50/B50,"--")</f>
        <v>5.4608031955666395E-2</v>
      </c>
      <c r="M50" s="25" t="str">
        <f t="shared" si="13"/>
        <v>--</v>
      </c>
      <c r="N50" s="25" t="str">
        <f t="shared" si="13"/>
        <v>--</v>
      </c>
      <c r="O50" s="26">
        <f t="shared" si="13"/>
        <v>5.4608031955666395E-2</v>
      </c>
      <c r="Q50">
        <v>128</v>
      </c>
      <c r="U50">
        <f>$U$8</f>
        <v>4</v>
      </c>
      <c r="V50">
        <f>$V$8</f>
        <v>26</v>
      </c>
      <c r="W50">
        <f>$W$8</f>
        <v>48</v>
      </c>
    </row>
    <row r="51" spans="1:23" x14ac:dyDescent="0.6">
      <c r="A51" s="21" t="s">
        <v>220</v>
      </c>
      <c r="B51" s="22">
        <v>0</v>
      </c>
      <c r="C51" s="22">
        <v>0</v>
      </c>
      <c r="D51" s="22">
        <v>0</v>
      </c>
      <c r="E51" s="22">
        <f>SUM(B51:D51)</f>
        <v>0</v>
      </c>
      <c r="F51" s="16"/>
      <c r="G51" s="62">
        <v>0</v>
      </c>
      <c r="H51" s="62">
        <v>0</v>
      </c>
      <c r="I51" s="62">
        <v>0</v>
      </c>
      <c r="J51" s="62">
        <f>SUM(G51:I51)</f>
        <v>0</v>
      </c>
      <c r="K51" s="16"/>
      <c r="L51" s="25" t="str">
        <f t="shared" si="13"/>
        <v>--</v>
      </c>
      <c r="M51" s="25" t="str">
        <f t="shared" si="13"/>
        <v>--</v>
      </c>
      <c r="N51" s="25" t="str">
        <f t="shared" si="13"/>
        <v>--</v>
      </c>
      <c r="O51" s="26" t="str">
        <f t="shared" si="13"/>
        <v>--</v>
      </c>
      <c r="Q51">
        <v>130</v>
      </c>
      <c r="U51">
        <f>$U$8</f>
        <v>4</v>
      </c>
      <c r="V51">
        <f>$V$8</f>
        <v>26</v>
      </c>
      <c r="W51">
        <f>$W$8</f>
        <v>48</v>
      </c>
    </row>
    <row r="52" spans="1:23" ht="12.75" customHeight="1" x14ac:dyDescent="0.6">
      <c r="A52" s="21" t="s">
        <v>31</v>
      </c>
      <c r="B52" s="22">
        <f>SUM(B50:B51)</f>
        <v>691.63555254298967</v>
      </c>
      <c r="C52" s="22">
        <f>SUM(C50:C51)</f>
        <v>0</v>
      </c>
      <c r="D52" s="22">
        <f>SUM(D50:D51)</f>
        <v>0</v>
      </c>
      <c r="E52" s="22">
        <f>SUM(E50:E51)</f>
        <v>691.63555254298967</v>
      </c>
      <c r="F52" s="16"/>
      <c r="G52" s="62">
        <f>SUM(G50:G51)</f>
        <v>37.768856354942564</v>
      </c>
      <c r="H52" s="62">
        <f>SUM(H50:H51)</f>
        <v>0</v>
      </c>
      <c r="I52" s="62">
        <f>SUM(I50:I51)</f>
        <v>0</v>
      </c>
      <c r="J52" s="62">
        <f>SUM(J50:J51)</f>
        <v>37.768856354942564</v>
      </c>
      <c r="K52" s="16"/>
      <c r="L52" s="25">
        <f t="shared" si="13"/>
        <v>5.4608031955666395E-2</v>
      </c>
      <c r="M52" s="25" t="str">
        <f t="shared" si="13"/>
        <v>--</v>
      </c>
      <c r="N52" s="25" t="str">
        <f t="shared" si="13"/>
        <v>--</v>
      </c>
      <c r="O52" s="26">
        <f t="shared" si="13"/>
        <v>5.4608031955666395E-2</v>
      </c>
    </row>
    <row r="53" spans="1:23" ht="12.75" customHeight="1" x14ac:dyDescent="0.6">
      <c r="A53" s="95" t="s">
        <v>32</v>
      </c>
      <c r="B53" s="22"/>
      <c r="C53" s="22"/>
      <c r="D53" s="22"/>
      <c r="E53" s="22"/>
      <c r="F53" s="16"/>
      <c r="G53" s="62"/>
      <c r="H53" s="62"/>
      <c r="I53" s="62"/>
      <c r="J53" s="62"/>
      <c r="K53" s="16"/>
      <c r="L53" s="16"/>
      <c r="M53" s="16"/>
      <c r="N53" s="16"/>
      <c r="O53" s="20"/>
    </row>
    <row r="54" spans="1:23" x14ac:dyDescent="0.6">
      <c r="A54" s="21" t="s">
        <v>19</v>
      </c>
      <c r="B54" s="22">
        <v>0</v>
      </c>
      <c r="C54" s="22">
        <v>23803.740592814771</v>
      </c>
      <c r="D54" s="22">
        <v>47.436551310037444</v>
      </c>
      <c r="E54" s="22">
        <f>SUM(B54:D54)</f>
        <v>23851.177144124809</v>
      </c>
      <c r="F54" s="16"/>
      <c r="G54" s="62">
        <v>0</v>
      </c>
      <c r="H54" s="62">
        <v>14706.900339957654</v>
      </c>
      <c r="I54" s="62">
        <v>24.717670748346993</v>
      </c>
      <c r="J54" s="62">
        <f>SUM(G54:I54)</f>
        <v>14731.618010706001</v>
      </c>
      <c r="K54" s="16"/>
      <c r="L54" s="25" t="str">
        <f t="shared" ref="L54:O57" si="14">IF(B54&lt;&gt;0,G54/B54,"--")</f>
        <v>--</v>
      </c>
      <c r="M54" s="25">
        <f t="shared" si="14"/>
        <v>0.61783988455986516</v>
      </c>
      <c r="N54" s="25">
        <f t="shared" si="14"/>
        <v>0.52106803858476958</v>
      </c>
      <c r="O54" s="26">
        <f t="shared" si="14"/>
        <v>0.61764741931551992</v>
      </c>
      <c r="Q54">
        <v>105</v>
      </c>
      <c r="U54">
        <f>$U$8</f>
        <v>4</v>
      </c>
      <c r="V54">
        <f>$V$8</f>
        <v>26</v>
      </c>
      <c r="W54">
        <f>$W$8</f>
        <v>48</v>
      </c>
    </row>
    <row r="55" spans="1:23" x14ac:dyDescent="0.6">
      <c r="A55" s="21" t="s">
        <v>220</v>
      </c>
      <c r="B55" s="22">
        <v>1734.479494870171</v>
      </c>
      <c r="C55" s="22">
        <v>1707.0770276227672</v>
      </c>
      <c r="D55" s="22">
        <v>3.6733400977009421</v>
      </c>
      <c r="E55" s="22">
        <f>SUM(B55:D55)</f>
        <v>3445.2298625906392</v>
      </c>
      <c r="F55" s="16"/>
      <c r="G55" s="62">
        <v>1979.1682923828259</v>
      </c>
      <c r="H55" s="62">
        <v>1962.8482964882437</v>
      </c>
      <c r="I55" s="62">
        <v>4.4018027513201874</v>
      </c>
      <c r="J55" s="62">
        <f>SUM(G55:I55)</f>
        <v>3946.4183916223901</v>
      </c>
      <c r="K55" s="16"/>
      <c r="L55" s="25">
        <f t="shared" si="14"/>
        <v>1.141073329627901</v>
      </c>
      <c r="M55" s="25">
        <f t="shared" si="14"/>
        <v>1.1498299518573318</v>
      </c>
      <c r="N55" s="25">
        <f t="shared" si="14"/>
        <v>1.1983107020434001</v>
      </c>
      <c r="O55" s="26">
        <f t="shared" si="14"/>
        <v>1.1454731756721981</v>
      </c>
      <c r="Q55">
        <v>107</v>
      </c>
      <c r="U55">
        <f>$U$8</f>
        <v>4</v>
      </c>
      <c r="V55">
        <f>$V$8</f>
        <v>26</v>
      </c>
      <c r="W55">
        <f>$W$8</f>
        <v>48</v>
      </c>
    </row>
    <row r="56" spans="1:23" x14ac:dyDescent="0.6">
      <c r="A56" s="96" t="s">
        <v>33</v>
      </c>
      <c r="B56" s="32">
        <f>SUM(B54:B55)</f>
        <v>1734.479494870171</v>
      </c>
      <c r="C56" s="32">
        <f>SUM(C54:C55)</f>
        <v>25510.817620437538</v>
      </c>
      <c r="D56" s="32">
        <f>SUM(D54:D55)</f>
        <v>51.109891407738388</v>
      </c>
      <c r="E56" s="32">
        <f>SUM(E54:E55)</f>
        <v>27296.40700671545</v>
      </c>
      <c r="F56" s="33"/>
      <c r="G56" s="84">
        <f>SUM(G54:G55)</f>
        <v>1979.1682923828259</v>
      </c>
      <c r="H56" s="84">
        <f>SUM(H54:H55)</f>
        <v>16669.748636445896</v>
      </c>
      <c r="I56" s="84">
        <f>SUM(I54:I55)</f>
        <v>29.11947349966718</v>
      </c>
      <c r="J56" s="84">
        <f>SUM(J54:J55)</f>
        <v>18678.036402328391</v>
      </c>
      <c r="K56" s="33"/>
      <c r="L56" s="35">
        <f t="shared" si="14"/>
        <v>1.141073329627901</v>
      </c>
      <c r="M56" s="35">
        <f t="shared" si="14"/>
        <v>0.65343843088318831</v>
      </c>
      <c r="N56" s="35">
        <f t="shared" si="14"/>
        <v>0.56974242553875376</v>
      </c>
      <c r="O56" s="36">
        <f t="shared" si="14"/>
        <v>0.68426721501233578</v>
      </c>
    </row>
    <row r="57" spans="1:23" ht="13.75" thickBot="1" x14ac:dyDescent="0.75">
      <c r="A57" s="43" t="s">
        <v>17</v>
      </c>
      <c r="B57" s="127">
        <f>SUM(B52,B56)</f>
        <v>2426.1150474131609</v>
      </c>
      <c r="C57" s="127">
        <f>SUM(C52,C56)</f>
        <v>25510.817620437538</v>
      </c>
      <c r="D57" s="127">
        <f>SUM(D52,D56)</f>
        <v>51.109891407738388</v>
      </c>
      <c r="E57" s="127">
        <f>SUM(E52,E56)</f>
        <v>27988.04255925844</v>
      </c>
      <c r="F57" s="102"/>
      <c r="G57" s="98">
        <f>SUM(G52,G56)</f>
        <v>2016.9371487377684</v>
      </c>
      <c r="H57" s="98">
        <f>SUM(H52,H56)</f>
        <v>16669.748636445896</v>
      </c>
      <c r="I57" s="98">
        <f>SUM(I52,I56)</f>
        <v>29.11947349966718</v>
      </c>
      <c r="J57" s="98">
        <f>SUM(J52,J56)</f>
        <v>18715.805258683333</v>
      </c>
      <c r="K57" s="102"/>
      <c r="L57" s="47">
        <f t="shared" si="14"/>
        <v>0.83134439600806342</v>
      </c>
      <c r="M57" s="47">
        <f t="shared" si="14"/>
        <v>0.65343843088318831</v>
      </c>
      <c r="N57" s="47">
        <f t="shared" si="14"/>
        <v>0.56974242553875376</v>
      </c>
      <c r="O57" s="48">
        <f t="shared" si="14"/>
        <v>0.66870718875951363</v>
      </c>
    </row>
    <row r="58" spans="1:23" ht="5.15" customHeight="1" x14ac:dyDescent="0.6">
      <c r="A58" s="49"/>
      <c r="B58" s="50"/>
      <c r="C58" s="50"/>
      <c r="D58" s="50"/>
      <c r="E58" s="50"/>
      <c r="G58" s="62"/>
      <c r="H58" s="62"/>
      <c r="I58" s="62"/>
      <c r="J58" s="62"/>
    </row>
    <row r="59" spans="1:23" x14ac:dyDescent="0.6">
      <c r="A59" s="49" t="s">
        <v>21</v>
      </c>
      <c r="B59" s="50">
        <f>B46</f>
        <v>1640.2349380263327</v>
      </c>
      <c r="C59" s="50">
        <f>C46</f>
        <v>24266.242463445436</v>
      </c>
      <c r="D59" s="50">
        <f>D46</f>
        <v>47.436551310037437</v>
      </c>
      <c r="E59" s="50">
        <f>E46</f>
        <v>25953.913952781808</v>
      </c>
      <c r="G59" s="62">
        <f>SUM(G46,G57)</f>
        <v>2209.0307702427785</v>
      </c>
      <c r="H59" s="62">
        <f>SUM(H46,H57)</f>
        <v>23224.394987070718</v>
      </c>
      <c r="I59" s="62">
        <f>SUM(I46,I57)</f>
        <v>47.502858476379188</v>
      </c>
      <c r="J59" s="62">
        <f>SUM(J46,J57)</f>
        <v>25480.928615789875</v>
      </c>
      <c r="L59" s="25">
        <f>IF(B59&lt;&gt;0,G59/B59,"--")</f>
        <v>1.3467770494517501</v>
      </c>
      <c r="M59" s="25">
        <f>IF(C59&lt;&gt;0,H59/C59,"--")</f>
        <v>0.95706597434917451</v>
      </c>
      <c r="N59" s="25">
        <f>IF(D59&lt;&gt;0,I59/D59,"--")</f>
        <v>1.0013978074820065</v>
      </c>
      <c r="O59" s="25">
        <f>IF(E59&lt;&gt;0,J59/E59,"--")</f>
        <v>0.98177595341294421</v>
      </c>
      <c r="U59">
        <f>$U$8</f>
        <v>4</v>
      </c>
      <c r="V59">
        <f>$V$8</f>
        <v>26</v>
      </c>
      <c r="W59">
        <f>$W$8</f>
        <v>48</v>
      </c>
    </row>
    <row r="60" spans="1:23" hidden="1" x14ac:dyDescent="0.6">
      <c r="A60" s="49"/>
      <c r="B60" s="50"/>
      <c r="C60" s="50"/>
      <c r="D60" s="50"/>
      <c r="E60" s="50"/>
      <c r="G60" s="62"/>
      <c r="H60" s="62"/>
      <c r="I60" s="62"/>
      <c r="J60" s="62"/>
      <c r="L60" s="25"/>
      <c r="M60" s="25"/>
      <c r="N60" s="25"/>
      <c r="O60" s="25"/>
    </row>
    <row r="61" spans="1:23" hidden="1" x14ac:dyDescent="0.6">
      <c r="A61" s="107" t="s">
        <v>115</v>
      </c>
      <c r="B61" s="85">
        <f>B10-SUM(B11:B13)</f>
        <v>0</v>
      </c>
      <c r="C61" s="85">
        <f>C10-SUM(C11:C13)</f>
        <v>0</v>
      </c>
      <c r="D61" s="85">
        <f>D10-SUM(D11:D13)</f>
        <v>0</v>
      </c>
      <c r="E61" s="50"/>
      <c r="G61" s="85">
        <v>0</v>
      </c>
      <c r="H61" s="85">
        <v>0</v>
      </c>
      <c r="I61" s="85">
        <v>0</v>
      </c>
      <c r="L61" s="85">
        <v>-2.7755575615628914E-17</v>
      </c>
      <c r="M61" s="85">
        <v>0</v>
      </c>
      <c r="N61" s="85">
        <v>0</v>
      </c>
      <c r="Q61">
        <v>127</v>
      </c>
      <c r="U61">
        <f>$U$8</f>
        <v>4</v>
      </c>
      <c r="V61">
        <f>$V$8</f>
        <v>26</v>
      </c>
      <c r="W61">
        <f>$W$8</f>
        <v>48</v>
      </c>
    </row>
    <row r="62" spans="1:23" hidden="1" x14ac:dyDescent="0.6">
      <c r="A62" s="16"/>
      <c r="B62" s="85">
        <f>B17-SUM(B18:B20)</f>
        <v>0</v>
      </c>
      <c r="C62" s="85">
        <f>C17-SUM(C18:C20)</f>
        <v>0</v>
      </c>
      <c r="D62" s="85">
        <f>D17-SUM(D18:D20)</f>
        <v>0</v>
      </c>
      <c r="E62" s="50"/>
      <c r="G62" s="85">
        <v>0</v>
      </c>
      <c r="H62" s="85">
        <v>0</v>
      </c>
      <c r="I62" s="85">
        <v>0</v>
      </c>
      <c r="L62" s="85">
        <v>0</v>
      </c>
      <c r="M62" s="85">
        <v>0</v>
      </c>
      <c r="N62" s="85">
        <v>0</v>
      </c>
      <c r="Q62">
        <v>104</v>
      </c>
      <c r="U62">
        <f>$U$8</f>
        <v>4</v>
      </c>
      <c r="V62">
        <f>$V$8</f>
        <v>26</v>
      </c>
      <c r="W62">
        <f>$W$8</f>
        <v>48</v>
      </c>
    </row>
    <row r="63" spans="1:23" hidden="1" x14ac:dyDescent="0.6">
      <c r="A63" s="16"/>
      <c r="B63" s="85">
        <f>B26-SUM(B27:B29)</f>
        <v>0</v>
      </c>
      <c r="C63" s="85">
        <f>C26-SUM(C27:C29)</f>
        <v>0</v>
      </c>
      <c r="D63" s="85">
        <f>D26-SUM(D27:D29)</f>
        <v>0</v>
      </c>
      <c r="E63" s="50"/>
      <c r="G63" s="85">
        <v>0</v>
      </c>
      <c r="H63" s="85">
        <v>0</v>
      </c>
      <c r="I63" s="85">
        <v>0</v>
      </c>
      <c r="L63" s="85">
        <v>0</v>
      </c>
      <c r="M63" s="85">
        <v>0</v>
      </c>
      <c r="N63" s="85">
        <v>0</v>
      </c>
      <c r="Q63">
        <v>64</v>
      </c>
      <c r="R63">
        <v>13</v>
      </c>
      <c r="U63">
        <f>$U$8</f>
        <v>4</v>
      </c>
      <c r="V63">
        <f>$V$8</f>
        <v>26</v>
      </c>
      <c r="W63">
        <f>$W$8</f>
        <v>48</v>
      </c>
    </row>
    <row r="64" spans="1:23" x14ac:dyDescent="0.6">
      <c r="A64" s="33"/>
      <c r="B64" s="33"/>
      <c r="C64" s="33"/>
      <c r="D64" s="33"/>
      <c r="E64" s="33"/>
    </row>
    <row r="65" spans="1:5" x14ac:dyDescent="0.6">
      <c r="A65" s="54" t="s">
        <v>22</v>
      </c>
    </row>
    <row r="66" spans="1:5" x14ac:dyDescent="0.6">
      <c r="A66" s="109" t="s">
        <v>264</v>
      </c>
    </row>
    <row r="67" spans="1:5" x14ac:dyDescent="0.6">
      <c r="A67" s="56" t="s">
        <v>122</v>
      </c>
    </row>
    <row r="68" spans="1:5" x14ac:dyDescent="0.6">
      <c r="A68" s="55" t="s">
        <v>98</v>
      </c>
    </row>
    <row r="69" spans="1:5" x14ac:dyDescent="0.6">
      <c r="A69" s="55" t="s">
        <v>123</v>
      </c>
    </row>
    <row r="70" spans="1:5" x14ac:dyDescent="0.6">
      <c r="A70" s="56" t="s">
        <v>124</v>
      </c>
    </row>
    <row r="71" spans="1:5" x14ac:dyDescent="0.6">
      <c r="A71" s="55" t="s">
        <v>125</v>
      </c>
      <c r="B71" s="41"/>
      <c r="C71" s="41"/>
      <c r="D71" s="41"/>
      <c r="E71" s="41"/>
    </row>
    <row r="72" spans="1:5" x14ac:dyDescent="0.6">
      <c r="A72" s="55" t="s">
        <v>126</v>
      </c>
      <c r="B72" s="50"/>
      <c r="C72" s="50"/>
      <c r="D72" s="50"/>
      <c r="E72" s="50"/>
    </row>
    <row r="73" spans="1:5" x14ac:dyDescent="0.6">
      <c r="A73" s="55" t="s">
        <v>127</v>
      </c>
      <c r="B73" s="50"/>
      <c r="C73" s="50"/>
      <c r="D73" s="50"/>
      <c r="E73" s="50"/>
    </row>
    <row r="74" spans="1:5" x14ac:dyDescent="0.6">
      <c r="A74" s="55"/>
      <c r="B74" s="50"/>
      <c r="C74" s="50"/>
      <c r="D74" s="50"/>
      <c r="E74" s="50"/>
    </row>
    <row r="75" spans="1:5" x14ac:dyDescent="0.6">
      <c r="A75" s="55"/>
      <c r="B75" s="50"/>
      <c r="C75" s="50"/>
      <c r="D75" s="50"/>
      <c r="E75" s="50"/>
    </row>
    <row r="76" spans="1:5" x14ac:dyDescent="0.6">
      <c r="A76" s="55"/>
      <c r="B76" s="50"/>
      <c r="C76" s="50"/>
      <c r="D76" s="50"/>
      <c r="E76" s="50"/>
    </row>
    <row r="77" spans="1:5" x14ac:dyDescent="0.6">
      <c r="A77" s="55"/>
      <c r="B77" s="50"/>
      <c r="C77" s="50"/>
      <c r="D77" s="50"/>
      <c r="E77" s="50"/>
    </row>
    <row r="78" spans="1:5" x14ac:dyDescent="0.6">
      <c r="A78" s="16"/>
      <c r="B78" s="50"/>
      <c r="C78" s="50"/>
      <c r="D78" s="50"/>
      <c r="E78" s="50"/>
    </row>
    <row r="79" spans="1:5" x14ac:dyDescent="0.6">
      <c r="A79" s="16"/>
      <c r="B79" s="50"/>
      <c r="C79" s="50"/>
      <c r="D79" s="50"/>
      <c r="E79" s="50"/>
    </row>
    <row r="80" spans="1:5" x14ac:dyDescent="0.6">
      <c r="A80" s="16"/>
      <c r="B80" s="50"/>
      <c r="C80" s="50"/>
      <c r="D80" s="50"/>
      <c r="E80" s="50"/>
    </row>
    <row r="81" spans="2:5" x14ac:dyDescent="0.6">
      <c r="B81" s="50"/>
      <c r="C81" s="50"/>
      <c r="D81" s="50"/>
      <c r="E81" s="50"/>
    </row>
    <row r="82" spans="2:5" x14ac:dyDescent="0.6">
      <c r="B82" s="50"/>
      <c r="C82" s="50"/>
      <c r="D82" s="50"/>
      <c r="E82" s="50"/>
    </row>
    <row r="83" spans="2:5" x14ac:dyDescent="0.6">
      <c r="B83" s="50"/>
      <c r="C83" s="50"/>
      <c r="D83" s="50"/>
      <c r="E83" s="50"/>
    </row>
    <row r="84" spans="2:5" x14ac:dyDescent="0.6">
      <c r="B84" s="50"/>
      <c r="C84" s="50"/>
      <c r="D84" s="50"/>
      <c r="E84" s="50"/>
    </row>
    <row r="85" spans="2:5" x14ac:dyDescent="0.6">
      <c r="B85" s="50"/>
      <c r="C85" s="50"/>
      <c r="D85" s="50"/>
      <c r="E85" s="50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47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2:AA154"/>
  <sheetViews>
    <sheetView topLeftCell="W4" zoomScale="70" workbookViewId="0">
      <selection activeCell="AA5" sqref="AA5"/>
    </sheetView>
  </sheetViews>
  <sheetFormatPr defaultRowHeight="13" x14ac:dyDescent="0.6"/>
  <cols>
    <col min="1" max="1" width="16" bestFit="1" customWidth="1"/>
    <col min="2" max="2" width="12.08984375" bestFit="1" customWidth="1"/>
    <col min="23" max="23" width="26.6796875" bestFit="1" customWidth="1"/>
    <col min="24" max="24" width="41.08984375" bestFit="1" customWidth="1"/>
    <col min="25" max="25" width="110" bestFit="1" customWidth="1"/>
  </cols>
  <sheetData>
    <row r="2" spans="1:27" x14ac:dyDescent="0.6">
      <c r="G2" s="88" t="s">
        <v>38</v>
      </c>
      <c r="H2" s="88"/>
      <c r="I2" s="88"/>
      <c r="J2" s="88" t="s">
        <v>39</v>
      </c>
      <c r="K2" s="88"/>
      <c r="L2" s="88"/>
    </row>
    <row r="3" spans="1:27" x14ac:dyDescent="0.6">
      <c r="C3" s="89" t="s">
        <v>40</v>
      </c>
      <c r="D3" s="89" t="s">
        <v>41</v>
      </c>
      <c r="E3" s="89" t="s">
        <v>42</v>
      </c>
      <c r="F3" s="89" t="s">
        <v>43</v>
      </c>
      <c r="G3" s="33" t="s">
        <v>44</v>
      </c>
      <c r="H3" s="33" t="s">
        <v>45</v>
      </c>
      <c r="I3" s="33" t="s">
        <v>46</v>
      </c>
      <c r="J3" s="33" t="s">
        <v>44</v>
      </c>
      <c r="K3" s="33" t="s">
        <v>45</v>
      </c>
      <c r="L3" s="33" t="s">
        <v>46</v>
      </c>
    </row>
    <row r="4" spans="1:27" x14ac:dyDescent="0.6">
      <c r="A4" t="s">
        <v>47</v>
      </c>
      <c r="B4" s="75" t="s">
        <v>48</v>
      </c>
      <c r="C4" s="90">
        <v>2</v>
      </c>
      <c r="D4">
        <f t="shared" ref="D4:E12" si="0">C4+1</f>
        <v>3</v>
      </c>
      <c r="E4">
        <f t="shared" si="0"/>
        <v>4</v>
      </c>
      <c r="G4">
        <v>0</v>
      </c>
      <c r="H4">
        <v>22</v>
      </c>
      <c r="I4">
        <v>44</v>
      </c>
      <c r="J4" s="56"/>
      <c r="K4" s="56"/>
      <c r="L4" s="56"/>
      <c r="O4">
        <v>2</v>
      </c>
      <c r="U4">
        <v>2</v>
      </c>
      <c r="V4" t="str">
        <f t="shared" ref="V4:V35" si="1">"Table 4."&amp;U4</f>
        <v>Table 4.2</v>
      </c>
      <c r="W4" t="s">
        <v>49</v>
      </c>
      <c r="X4" t="s">
        <v>50</v>
      </c>
      <c r="Y4" t="str">
        <f t="shared" ref="Y4:Y35" si="2">V4&amp;" - "&amp;W4&amp;" -- "&amp;X4&amp;", "&amp;AA4</f>
        <v>Table 4.2 - Cost of Forwarded UAA Mail -- First-Class Mail, Single Piece (1), PARS Environment, FY 21</v>
      </c>
      <c r="AA4" s="56" t="s">
        <v>253</v>
      </c>
    </row>
    <row r="5" spans="1:27" x14ac:dyDescent="0.6">
      <c r="B5" s="75" t="s">
        <v>51</v>
      </c>
      <c r="C5">
        <f>E4+1</f>
        <v>5</v>
      </c>
      <c r="D5">
        <f t="shared" si="0"/>
        <v>6</v>
      </c>
      <c r="E5">
        <f t="shared" si="0"/>
        <v>7</v>
      </c>
      <c r="G5">
        <f t="shared" ref="G5:G24" si="3">G4+1</f>
        <v>1</v>
      </c>
      <c r="H5">
        <f t="shared" ref="H5:H24" si="4">H4+1</f>
        <v>23</v>
      </c>
      <c r="I5">
        <f t="shared" ref="I5:I24" si="5">I4+1</f>
        <v>45</v>
      </c>
      <c r="O5">
        <f t="shared" ref="O5:O36" si="6">O4+1</f>
        <v>3</v>
      </c>
      <c r="U5">
        <v>5</v>
      </c>
      <c r="V5" t="str">
        <f t="shared" si="1"/>
        <v>Table 4.5</v>
      </c>
      <c r="W5" t="s">
        <v>49</v>
      </c>
      <c r="X5" s="56" t="s">
        <v>52</v>
      </c>
      <c r="Y5" t="str">
        <f t="shared" si="2"/>
        <v>Table 4.5 - Cost of Forwarded UAA Mail -- First-Class Mail, Presorted (1), PARS Environment, FY 21</v>
      </c>
      <c r="AA5" s="56" t="s">
        <v>253</v>
      </c>
    </row>
    <row r="6" spans="1:27" x14ac:dyDescent="0.6">
      <c r="B6" s="75" t="s">
        <v>53</v>
      </c>
      <c r="C6">
        <f>E5+1</f>
        <v>8</v>
      </c>
      <c r="D6">
        <f t="shared" si="0"/>
        <v>9</v>
      </c>
      <c r="E6">
        <f t="shared" si="0"/>
        <v>10</v>
      </c>
      <c r="F6">
        <v>11</v>
      </c>
      <c r="G6">
        <f t="shared" si="3"/>
        <v>2</v>
      </c>
      <c r="H6">
        <f t="shared" si="4"/>
        <v>24</v>
      </c>
      <c r="I6">
        <f t="shared" si="5"/>
        <v>46</v>
      </c>
      <c r="O6">
        <f t="shared" si="6"/>
        <v>4</v>
      </c>
      <c r="U6">
        <v>8</v>
      </c>
      <c r="V6" t="str">
        <f t="shared" si="1"/>
        <v>Table 4.8</v>
      </c>
      <c r="W6" t="s">
        <v>49</v>
      </c>
      <c r="X6" s="56" t="s">
        <v>54</v>
      </c>
      <c r="Y6" t="str">
        <f t="shared" si="2"/>
        <v>Table 4.8 - Cost of Forwarded UAA Mail -- First-Class Mail, Automation (1), PARS Environment, FY 21</v>
      </c>
      <c r="AA6" s="56" t="s">
        <v>253</v>
      </c>
    </row>
    <row r="7" spans="1:27" x14ac:dyDescent="0.6">
      <c r="A7" t="s">
        <v>55</v>
      </c>
      <c r="B7" s="91" t="s">
        <v>51</v>
      </c>
      <c r="C7">
        <f>F6+1</f>
        <v>12</v>
      </c>
      <c r="D7">
        <f t="shared" si="0"/>
        <v>13</v>
      </c>
      <c r="E7">
        <f t="shared" si="0"/>
        <v>14</v>
      </c>
      <c r="G7">
        <f t="shared" si="3"/>
        <v>3</v>
      </c>
      <c r="H7">
        <f t="shared" si="4"/>
        <v>25</v>
      </c>
      <c r="I7">
        <f t="shared" si="5"/>
        <v>47</v>
      </c>
      <c r="O7">
        <f t="shared" si="6"/>
        <v>5</v>
      </c>
      <c r="U7">
        <v>12</v>
      </c>
      <c r="V7" t="str">
        <f t="shared" si="1"/>
        <v>Table 4.12</v>
      </c>
      <c r="W7" t="s">
        <v>49</v>
      </c>
      <c r="X7" s="56" t="s">
        <v>56</v>
      </c>
      <c r="Y7" t="str">
        <f t="shared" si="2"/>
        <v>Table 4.12 - Cost of Forwarded UAA Mail -- Periodicals, Presorted (1), PARS Environment, FY 21</v>
      </c>
      <c r="AA7" s="56" t="s">
        <v>253</v>
      </c>
    </row>
    <row r="8" spans="1:27" x14ac:dyDescent="0.6">
      <c r="B8" s="91" t="s">
        <v>57</v>
      </c>
      <c r="C8">
        <f>E7+1</f>
        <v>15</v>
      </c>
      <c r="D8">
        <f t="shared" si="0"/>
        <v>16</v>
      </c>
      <c r="E8">
        <f t="shared" si="0"/>
        <v>17</v>
      </c>
      <c r="G8">
        <f t="shared" si="3"/>
        <v>4</v>
      </c>
      <c r="H8">
        <f t="shared" si="4"/>
        <v>26</v>
      </c>
      <c r="I8">
        <f t="shared" si="5"/>
        <v>48</v>
      </c>
      <c r="O8">
        <f t="shared" si="6"/>
        <v>6</v>
      </c>
      <c r="U8">
        <v>15</v>
      </c>
      <c r="V8" t="str">
        <f t="shared" si="1"/>
        <v>Table 4.15</v>
      </c>
      <c r="W8" t="s">
        <v>49</v>
      </c>
      <c r="X8" s="56" t="s">
        <v>58</v>
      </c>
      <c r="Y8" t="str">
        <f t="shared" si="2"/>
        <v>Table 4.15 - Cost of Forwarded UAA Mail -- Periodicals, Carrier Route (1), PARS Environment, FY 21</v>
      </c>
      <c r="AA8" s="56" t="s">
        <v>253</v>
      </c>
    </row>
    <row r="9" spans="1:27" x14ac:dyDescent="0.6">
      <c r="B9" s="91" t="s">
        <v>53</v>
      </c>
      <c r="C9">
        <f>E8+1</f>
        <v>18</v>
      </c>
      <c r="D9">
        <f t="shared" si="0"/>
        <v>19</v>
      </c>
      <c r="E9">
        <f t="shared" si="0"/>
        <v>20</v>
      </c>
      <c r="F9">
        <v>21</v>
      </c>
      <c r="G9">
        <f t="shared" si="3"/>
        <v>5</v>
      </c>
      <c r="H9">
        <f t="shared" si="4"/>
        <v>27</v>
      </c>
      <c r="I9">
        <f t="shared" si="5"/>
        <v>49</v>
      </c>
      <c r="O9">
        <f t="shared" si="6"/>
        <v>7</v>
      </c>
      <c r="U9">
        <v>18</v>
      </c>
      <c r="V9" t="str">
        <f t="shared" si="1"/>
        <v>Table 4.18</v>
      </c>
      <c r="W9" t="s">
        <v>49</v>
      </c>
      <c r="X9" s="56" t="s">
        <v>59</v>
      </c>
      <c r="Y9" t="str">
        <f t="shared" si="2"/>
        <v>Table 4.18 - Cost of Forwarded UAA Mail -- Periodicals, Automation (1), PARS Environment, FY 21</v>
      </c>
      <c r="AA9" s="56" t="s">
        <v>253</v>
      </c>
    </row>
    <row r="10" spans="1:27" x14ac:dyDescent="0.6">
      <c r="A10" s="3" t="s">
        <v>60</v>
      </c>
      <c r="B10" s="91" t="s">
        <v>51</v>
      </c>
      <c r="C10">
        <f>F9+1</f>
        <v>22</v>
      </c>
      <c r="D10">
        <f t="shared" si="0"/>
        <v>23</v>
      </c>
      <c r="E10">
        <f t="shared" si="0"/>
        <v>24</v>
      </c>
      <c r="G10">
        <f t="shared" si="3"/>
        <v>6</v>
      </c>
      <c r="H10">
        <f t="shared" si="4"/>
        <v>28</v>
      </c>
      <c r="I10">
        <f t="shared" si="5"/>
        <v>50</v>
      </c>
      <c r="J10">
        <f t="shared" ref="J10:L12" si="7">G12+1</f>
        <v>9</v>
      </c>
      <c r="K10">
        <f t="shared" si="7"/>
        <v>31</v>
      </c>
      <c r="L10">
        <f t="shared" si="7"/>
        <v>53</v>
      </c>
      <c r="O10">
        <f t="shared" si="6"/>
        <v>8</v>
      </c>
      <c r="U10">
        <v>22</v>
      </c>
      <c r="V10" t="str">
        <f t="shared" si="1"/>
        <v>Table 4.22</v>
      </c>
      <c r="W10" t="s">
        <v>49</v>
      </c>
      <c r="X10" s="56" t="s">
        <v>61</v>
      </c>
      <c r="Y10" t="str">
        <f t="shared" si="2"/>
        <v>Table 4.22 - Cost of Forwarded UAA Mail -- Standard Mail, Presorted (1), PARS Environment, FY 21</v>
      </c>
      <c r="AA10" s="56" t="s">
        <v>253</v>
      </c>
    </row>
    <row r="11" spans="1:27" x14ac:dyDescent="0.6">
      <c r="B11" s="91" t="s">
        <v>62</v>
      </c>
      <c r="C11">
        <f>E10+1</f>
        <v>25</v>
      </c>
      <c r="D11">
        <f t="shared" si="0"/>
        <v>26</v>
      </c>
      <c r="E11">
        <f t="shared" si="0"/>
        <v>27</v>
      </c>
      <c r="G11">
        <f t="shared" si="3"/>
        <v>7</v>
      </c>
      <c r="H11">
        <f t="shared" si="4"/>
        <v>29</v>
      </c>
      <c r="I11">
        <f t="shared" si="5"/>
        <v>51</v>
      </c>
      <c r="J11">
        <f t="shared" si="7"/>
        <v>10</v>
      </c>
      <c r="K11">
        <f t="shared" si="7"/>
        <v>32</v>
      </c>
      <c r="L11">
        <f t="shared" si="7"/>
        <v>54</v>
      </c>
      <c r="O11">
        <f t="shared" si="6"/>
        <v>9</v>
      </c>
      <c r="U11">
        <v>25</v>
      </c>
      <c r="V11" t="str">
        <f t="shared" si="1"/>
        <v>Table 4.25</v>
      </c>
      <c r="W11" t="s">
        <v>49</v>
      </c>
      <c r="X11" s="56" t="s">
        <v>63</v>
      </c>
      <c r="Y11" t="str">
        <f t="shared" si="2"/>
        <v>Table 4.25 - Cost of Forwarded UAA Mail -- Standard Mail, Carrier Route (1), PARS Environment, FY 21</v>
      </c>
      <c r="AA11" s="56" t="s">
        <v>253</v>
      </c>
    </row>
    <row r="12" spans="1:27" x14ac:dyDescent="0.6">
      <c r="B12" s="91" t="s">
        <v>53</v>
      </c>
      <c r="C12">
        <f>E11+1</f>
        <v>28</v>
      </c>
      <c r="D12">
        <f t="shared" si="0"/>
        <v>29</v>
      </c>
      <c r="E12">
        <f t="shared" si="0"/>
        <v>30</v>
      </c>
      <c r="F12">
        <v>31</v>
      </c>
      <c r="G12">
        <f t="shared" si="3"/>
        <v>8</v>
      </c>
      <c r="H12">
        <f t="shared" si="4"/>
        <v>30</v>
      </c>
      <c r="I12">
        <f t="shared" si="5"/>
        <v>52</v>
      </c>
      <c r="J12">
        <f t="shared" si="7"/>
        <v>11</v>
      </c>
      <c r="K12">
        <f t="shared" si="7"/>
        <v>33</v>
      </c>
      <c r="L12">
        <f t="shared" si="7"/>
        <v>55</v>
      </c>
      <c r="O12">
        <f t="shared" si="6"/>
        <v>10</v>
      </c>
      <c r="U12">
        <v>28</v>
      </c>
      <c r="V12" t="str">
        <f t="shared" si="1"/>
        <v>Table 4.28</v>
      </c>
      <c r="W12" t="s">
        <v>49</v>
      </c>
      <c r="X12" s="56" t="s">
        <v>64</v>
      </c>
      <c r="Y12" t="str">
        <f t="shared" si="2"/>
        <v>Table 4.28 - Cost of Forwarded UAA Mail -- Standard Mail, Automation (1), PARS Environment, FY 21</v>
      </c>
      <c r="AA12" s="56" t="s">
        <v>253</v>
      </c>
    </row>
    <row r="13" spans="1:27" x14ac:dyDescent="0.6">
      <c r="A13" s="56" t="s">
        <v>65</v>
      </c>
      <c r="B13" s="91" t="s">
        <v>51</v>
      </c>
      <c r="C13" s="92">
        <v>999</v>
      </c>
      <c r="D13" s="92">
        <v>999</v>
      </c>
      <c r="E13" s="92">
        <v>999</v>
      </c>
      <c r="F13" s="51"/>
      <c r="G13">
        <f t="shared" si="3"/>
        <v>9</v>
      </c>
      <c r="H13">
        <f t="shared" si="4"/>
        <v>31</v>
      </c>
      <c r="I13">
        <f t="shared" si="5"/>
        <v>53</v>
      </c>
      <c r="O13">
        <f t="shared" si="6"/>
        <v>11</v>
      </c>
      <c r="U13" s="93">
        <v>999</v>
      </c>
      <c r="V13" t="str">
        <f t="shared" si="1"/>
        <v>Table 4.999</v>
      </c>
      <c r="W13" t="s">
        <v>49</v>
      </c>
      <c r="X13" s="56" t="s">
        <v>66</v>
      </c>
      <c r="Y13" t="str">
        <f t="shared" si="2"/>
        <v>Table 4.999 - Cost of Forwarded UAA Mail -- Standard Mail Nonprofit, Presorted (1), PARS Environment, FY 21</v>
      </c>
      <c r="AA13" s="56" t="s">
        <v>253</v>
      </c>
    </row>
    <row r="14" spans="1:27" x14ac:dyDescent="0.6">
      <c r="B14" s="91" t="s">
        <v>62</v>
      </c>
      <c r="C14" s="92">
        <v>1000</v>
      </c>
      <c r="D14" s="92">
        <v>1000</v>
      </c>
      <c r="E14" s="92">
        <v>1000</v>
      </c>
      <c r="F14" s="51"/>
      <c r="G14">
        <f t="shared" si="3"/>
        <v>10</v>
      </c>
      <c r="H14">
        <f t="shared" si="4"/>
        <v>32</v>
      </c>
      <c r="I14">
        <f t="shared" si="5"/>
        <v>54</v>
      </c>
      <c r="O14">
        <f t="shared" si="6"/>
        <v>12</v>
      </c>
      <c r="U14" s="93">
        <v>1000</v>
      </c>
      <c r="V14" t="str">
        <f t="shared" si="1"/>
        <v>Table 4.1000</v>
      </c>
      <c r="W14" t="s">
        <v>49</v>
      </c>
      <c r="X14" s="3" t="s">
        <v>67</v>
      </c>
      <c r="Y14" t="str">
        <f t="shared" si="2"/>
        <v>Table 4.1000 - Cost of Forwarded UAA Mail -- Standard Mail Nonprofit, Carrier Route (1), PARS Environment, FY 21</v>
      </c>
      <c r="AA14" s="56" t="s">
        <v>253</v>
      </c>
    </row>
    <row r="15" spans="1:27" x14ac:dyDescent="0.6">
      <c r="B15" s="91" t="s">
        <v>53</v>
      </c>
      <c r="C15" s="92">
        <v>1001</v>
      </c>
      <c r="D15" s="92">
        <v>1001</v>
      </c>
      <c r="E15" s="92">
        <v>1001</v>
      </c>
      <c r="F15" s="92">
        <v>1002</v>
      </c>
      <c r="G15">
        <f t="shared" si="3"/>
        <v>11</v>
      </c>
      <c r="H15">
        <f t="shared" si="4"/>
        <v>33</v>
      </c>
      <c r="I15">
        <f t="shared" si="5"/>
        <v>55</v>
      </c>
      <c r="O15">
        <f t="shared" si="6"/>
        <v>13</v>
      </c>
      <c r="U15" s="93">
        <v>1001</v>
      </c>
      <c r="V15" t="str">
        <f t="shared" si="1"/>
        <v>Table 4.1001</v>
      </c>
      <c r="W15" t="s">
        <v>49</v>
      </c>
      <c r="X15" s="3" t="s">
        <v>68</v>
      </c>
      <c r="Y15" t="str">
        <f t="shared" si="2"/>
        <v>Table 4.1001 - Cost of Forwarded UAA Mail -- Standard Mail Nonprofit, Automation (1), PARS Environment, FY 21</v>
      </c>
      <c r="AA15" s="56" t="s">
        <v>253</v>
      </c>
    </row>
    <row r="16" spans="1:27" x14ac:dyDescent="0.6">
      <c r="A16" t="s">
        <v>69</v>
      </c>
      <c r="B16" t="s">
        <v>70</v>
      </c>
      <c r="C16">
        <v>32</v>
      </c>
      <c r="D16">
        <f t="shared" ref="D16:E25" si="8">C16+1</f>
        <v>33</v>
      </c>
      <c r="E16">
        <f t="shared" si="8"/>
        <v>34</v>
      </c>
      <c r="G16">
        <f t="shared" si="3"/>
        <v>12</v>
      </c>
      <c r="H16">
        <f t="shared" si="4"/>
        <v>34</v>
      </c>
      <c r="I16">
        <f t="shared" si="5"/>
        <v>56</v>
      </c>
      <c r="O16">
        <f t="shared" si="6"/>
        <v>14</v>
      </c>
      <c r="U16">
        <v>32</v>
      </c>
      <c r="V16" t="str">
        <f t="shared" si="1"/>
        <v>Table 4.32</v>
      </c>
      <c r="W16" t="s">
        <v>49</v>
      </c>
      <c r="X16" s="56" t="s">
        <v>71</v>
      </c>
      <c r="Y16" t="str">
        <f t="shared" si="2"/>
        <v>Table 4.32 - Cost of Forwarded UAA Mail -- Package Services, Parcel Post (1), PARS Environment, FY 21</v>
      </c>
      <c r="AA16" s="56" t="s">
        <v>253</v>
      </c>
    </row>
    <row r="17" spans="1:27" x14ac:dyDescent="0.6">
      <c r="B17" t="s">
        <v>72</v>
      </c>
      <c r="C17">
        <f>E16+1</f>
        <v>35</v>
      </c>
      <c r="D17">
        <f t="shared" si="8"/>
        <v>36</v>
      </c>
      <c r="E17">
        <f t="shared" si="8"/>
        <v>37</v>
      </c>
      <c r="G17">
        <f t="shared" si="3"/>
        <v>13</v>
      </c>
      <c r="H17">
        <f t="shared" si="4"/>
        <v>35</v>
      </c>
      <c r="I17">
        <f t="shared" si="5"/>
        <v>57</v>
      </c>
      <c r="O17">
        <f t="shared" si="6"/>
        <v>15</v>
      </c>
      <c r="U17">
        <v>35</v>
      </c>
      <c r="V17" t="str">
        <f t="shared" si="1"/>
        <v>Table 4.35</v>
      </c>
      <c r="W17" t="s">
        <v>49</v>
      </c>
      <c r="X17" s="56" t="s">
        <v>73</v>
      </c>
      <c r="Y17" t="str">
        <f t="shared" si="2"/>
        <v>Table 4.35 - Cost of Forwarded UAA Mail -- Package Services, Parcel Select (1), PARS Environment, FY 21</v>
      </c>
      <c r="AA17" s="56" t="s">
        <v>253</v>
      </c>
    </row>
    <row r="18" spans="1:27" x14ac:dyDescent="0.6">
      <c r="B18" t="s">
        <v>74</v>
      </c>
      <c r="C18">
        <f>E17+1</f>
        <v>38</v>
      </c>
      <c r="D18">
        <f t="shared" si="8"/>
        <v>39</v>
      </c>
      <c r="E18">
        <f t="shared" si="8"/>
        <v>40</v>
      </c>
      <c r="G18">
        <f t="shared" si="3"/>
        <v>14</v>
      </c>
      <c r="H18">
        <f t="shared" si="4"/>
        <v>36</v>
      </c>
      <c r="I18">
        <f t="shared" si="5"/>
        <v>58</v>
      </c>
      <c r="O18">
        <f t="shared" si="6"/>
        <v>16</v>
      </c>
      <c r="U18">
        <v>38</v>
      </c>
      <c r="V18" t="str">
        <f t="shared" si="1"/>
        <v>Table 4.38</v>
      </c>
      <c r="W18" t="s">
        <v>49</v>
      </c>
      <c r="X18" s="56" t="s">
        <v>75</v>
      </c>
      <c r="Y18" t="str">
        <f t="shared" si="2"/>
        <v>Table 4.38 - Cost of Forwarded UAA Mail -- Package Services, Bound Printed Matter (1), PARS Environment, FY 21</v>
      </c>
      <c r="AA18" s="56" t="s">
        <v>253</v>
      </c>
    </row>
    <row r="19" spans="1:27" x14ac:dyDescent="0.6">
      <c r="B19" t="s">
        <v>76</v>
      </c>
      <c r="C19">
        <f>E18+1</f>
        <v>41</v>
      </c>
      <c r="D19">
        <f t="shared" si="8"/>
        <v>42</v>
      </c>
      <c r="E19">
        <f t="shared" si="8"/>
        <v>43</v>
      </c>
      <c r="F19">
        <v>44</v>
      </c>
      <c r="G19">
        <f t="shared" si="3"/>
        <v>15</v>
      </c>
      <c r="H19">
        <f t="shared" si="4"/>
        <v>37</v>
      </c>
      <c r="I19">
        <f t="shared" si="5"/>
        <v>59</v>
      </c>
      <c r="O19">
        <f t="shared" si="6"/>
        <v>17</v>
      </c>
      <c r="U19">
        <v>41</v>
      </c>
      <c r="V19" t="str">
        <f t="shared" si="1"/>
        <v>Table 4.41</v>
      </c>
      <c r="W19" t="s">
        <v>49</v>
      </c>
      <c r="X19" s="56" t="s">
        <v>77</v>
      </c>
      <c r="Y19" t="str">
        <f t="shared" si="2"/>
        <v>Table 4.41 - Cost of Forwarded UAA Mail -- Package Services, Media/Library (1), PARS Environment, FY 21</v>
      </c>
      <c r="AA19" s="56" t="s">
        <v>253</v>
      </c>
    </row>
    <row r="20" spans="1:27" x14ac:dyDescent="0.6">
      <c r="A20" t="s">
        <v>78</v>
      </c>
      <c r="B20" t="s">
        <v>79</v>
      </c>
      <c r="C20">
        <f>F19+1</f>
        <v>45</v>
      </c>
      <c r="D20">
        <f t="shared" si="8"/>
        <v>46</v>
      </c>
      <c r="E20">
        <f t="shared" si="8"/>
        <v>47</v>
      </c>
      <c r="G20">
        <f t="shared" si="3"/>
        <v>16</v>
      </c>
      <c r="H20">
        <f t="shared" si="4"/>
        <v>38</v>
      </c>
      <c r="I20">
        <f t="shared" si="5"/>
        <v>60</v>
      </c>
      <c r="O20">
        <f t="shared" si="6"/>
        <v>18</v>
      </c>
      <c r="U20">
        <v>45</v>
      </c>
      <c r="V20" t="str">
        <f t="shared" si="1"/>
        <v>Table 4.45</v>
      </c>
      <c r="W20" t="s">
        <v>49</v>
      </c>
      <c r="X20" s="56" t="s">
        <v>80</v>
      </c>
      <c r="Y20" t="str">
        <f t="shared" si="2"/>
        <v>Table 4.45 - Cost of Forwarded UAA Mail -- All Other Classes, International (1), PARS Environment, FY 21</v>
      </c>
      <c r="AA20" s="56" t="s">
        <v>253</v>
      </c>
    </row>
    <row r="21" spans="1:27" x14ac:dyDescent="0.6">
      <c r="B21" t="s">
        <v>81</v>
      </c>
      <c r="C21">
        <f>E20+1</f>
        <v>48</v>
      </c>
      <c r="D21">
        <f t="shared" si="8"/>
        <v>49</v>
      </c>
      <c r="E21">
        <f t="shared" si="8"/>
        <v>50</v>
      </c>
      <c r="G21">
        <f t="shared" si="3"/>
        <v>17</v>
      </c>
      <c r="H21">
        <f t="shared" si="4"/>
        <v>39</v>
      </c>
      <c r="I21">
        <f t="shared" si="5"/>
        <v>61</v>
      </c>
      <c r="O21">
        <f t="shared" si="6"/>
        <v>19</v>
      </c>
      <c r="U21">
        <v>48</v>
      </c>
      <c r="V21" t="str">
        <f t="shared" si="1"/>
        <v>Table 4.48</v>
      </c>
      <c r="W21" t="s">
        <v>49</v>
      </c>
      <c r="X21" s="56" t="s">
        <v>82</v>
      </c>
      <c r="Y21" t="str">
        <f t="shared" si="2"/>
        <v>Table 4.48 - Cost of Forwarded UAA Mail -- All Other Classes, Priority (1), PARS Environment, FY 21</v>
      </c>
      <c r="AA21" s="56" t="s">
        <v>253</v>
      </c>
    </row>
    <row r="22" spans="1:27" x14ac:dyDescent="0.6">
      <c r="B22" t="s">
        <v>83</v>
      </c>
      <c r="C22">
        <f>E21+1</f>
        <v>51</v>
      </c>
      <c r="D22">
        <f t="shared" si="8"/>
        <v>52</v>
      </c>
      <c r="E22">
        <f t="shared" si="8"/>
        <v>53</v>
      </c>
      <c r="G22">
        <f t="shared" si="3"/>
        <v>18</v>
      </c>
      <c r="H22">
        <f t="shared" si="4"/>
        <v>40</v>
      </c>
      <c r="I22">
        <f t="shared" si="5"/>
        <v>62</v>
      </c>
      <c r="O22">
        <f t="shared" si="6"/>
        <v>20</v>
      </c>
      <c r="U22">
        <v>51</v>
      </c>
      <c r="V22" t="str">
        <f t="shared" si="1"/>
        <v>Table 4.51</v>
      </c>
      <c r="W22" t="s">
        <v>49</v>
      </c>
      <c r="X22" s="56" t="s">
        <v>84</v>
      </c>
      <c r="Y22" t="str">
        <f t="shared" si="2"/>
        <v>Table 4.51 - Cost of Forwarded UAA Mail -- All Other Classes, USPS Mail (1), PARS Environment, FY 21</v>
      </c>
      <c r="AA22" s="56" t="s">
        <v>253</v>
      </c>
    </row>
    <row r="23" spans="1:27" x14ac:dyDescent="0.6">
      <c r="B23" t="s">
        <v>85</v>
      </c>
      <c r="C23">
        <f>E22+1</f>
        <v>54</v>
      </c>
      <c r="D23">
        <f t="shared" si="8"/>
        <v>55</v>
      </c>
      <c r="E23">
        <f t="shared" si="8"/>
        <v>56</v>
      </c>
      <c r="G23">
        <f t="shared" si="3"/>
        <v>19</v>
      </c>
      <c r="H23">
        <f t="shared" si="4"/>
        <v>41</v>
      </c>
      <c r="I23">
        <f t="shared" si="5"/>
        <v>63</v>
      </c>
      <c r="O23">
        <f t="shared" si="6"/>
        <v>21</v>
      </c>
      <c r="U23">
        <v>54</v>
      </c>
      <c r="V23" t="str">
        <f t="shared" si="1"/>
        <v>Table 4.54</v>
      </c>
      <c r="W23" t="s">
        <v>49</v>
      </c>
      <c r="X23" s="56" t="s">
        <v>86</v>
      </c>
      <c r="Y23" t="str">
        <f t="shared" si="2"/>
        <v>Table 4.54 - Cost of Forwarded UAA Mail -- All Other Classes, Free Matter for the Blind (1), PARS Environment, FY 21</v>
      </c>
      <c r="AA23" s="56" t="s">
        <v>253</v>
      </c>
    </row>
    <row r="24" spans="1:27" x14ac:dyDescent="0.6">
      <c r="B24" t="s">
        <v>87</v>
      </c>
      <c r="C24">
        <f>E23+1</f>
        <v>57</v>
      </c>
      <c r="D24">
        <f t="shared" si="8"/>
        <v>58</v>
      </c>
      <c r="E24">
        <f t="shared" si="8"/>
        <v>59</v>
      </c>
      <c r="F24">
        <v>60</v>
      </c>
      <c r="G24">
        <f t="shared" si="3"/>
        <v>20</v>
      </c>
      <c r="H24">
        <f t="shared" si="4"/>
        <v>42</v>
      </c>
      <c r="I24">
        <f t="shared" si="5"/>
        <v>64</v>
      </c>
      <c r="O24">
        <f t="shared" si="6"/>
        <v>22</v>
      </c>
      <c r="U24">
        <v>57</v>
      </c>
      <c r="V24" t="str">
        <f t="shared" si="1"/>
        <v>Table 4.57</v>
      </c>
      <c r="W24" t="s">
        <v>49</v>
      </c>
      <c r="X24" s="56" t="s">
        <v>88</v>
      </c>
      <c r="Y24" t="str">
        <f t="shared" si="2"/>
        <v>Table 4.57 - Cost of Forwarded UAA Mail -- All Other Classes, Express (1), PARS Environment, FY 21</v>
      </c>
      <c r="AA24" s="56" t="s">
        <v>253</v>
      </c>
    </row>
    <row r="25" spans="1:27" x14ac:dyDescent="0.6">
      <c r="B25" t="s">
        <v>15</v>
      </c>
      <c r="C25">
        <f>F24+1</f>
        <v>61</v>
      </c>
      <c r="D25">
        <f t="shared" si="8"/>
        <v>62</v>
      </c>
      <c r="E25">
        <f t="shared" si="8"/>
        <v>63</v>
      </c>
      <c r="O25">
        <f t="shared" si="6"/>
        <v>23</v>
      </c>
      <c r="U25" s="33">
        <v>61</v>
      </c>
      <c r="V25" t="str">
        <f t="shared" si="1"/>
        <v>Table 4.61</v>
      </c>
      <c r="W25" t="s">
        <v>49</v>
      </c>
      <c r="X25" s="56" t="s">
        <v>89</v>
      </c>
      <c r="Y25" t="str">
        <f t="shared" si="2"/>
        <v>Table 4.61 - Cost of Forwarded UAA Mail -- All Classes and Rate Categories (1), PARS Environment, FY 21</v>
      </c>
      <c r="AA25" s="56" t="s">
        <v>253</v>
      </c>
    </row>
    <row r="26" spans="1:27" x14ac:dyDescent="0.6">
      <c r="O26">
        <f t="shared" si="6"/>
        <v>24</v>
      </c>
      <c r="U26">
        <v>3</v>
      </c>
      <c r="V26" t="str">
        <f t="shared" si="1"/>
        <v>Table 4.3</v>
      </c>
      <c r="W26" t="s">
        <v>90</v>
      </c>
      <c r="X26" t="s">
        <v>50</v>
      </c>
      <c r="Y26" t="str">
        <f t="shared" si="2"/>
        <v>Table 4.3 - Cost of Returned-to-Sender UAA Mail -- First-Class Mail, Single Piece (1), PARS Environment, FY 21</v>
      </c>
      <c r="AA26" s="56" t="s">
        <v>253</v>
      </c>
    </row>
    <row r="27" spans="1:27" x14ac:dyDescent="0.6">
      <c r="O27">
        <f t="shared" si="6"/>
        <v>25</v>
      </c>
      <c r="U27">
        <v>6</v>
      </c>
      <c r="V27" t="str">
        <f t="shared" si="1"/>
        <v>Table 4.6</v>
      </c>
      <c r="W27" t="s">
        <v>90</v>
      </c>
      <c r="X27" s="56" t="s">
        <v>52</v>
      </c>
      <c r="Y27" t="str">
        <f t="shared" si="2"/>
        <v>Table 4.6 - Cost of Returned-to-Sender UAA Mail -- First-Class Mail, Presorted (1), PARS Environment, FY 21</v>
      </c>
      <c r="AA27" s="56" t="s">
        <v>253</v>
      </c>
    </row>
    <row r="28" spans="1:27" x14ac:dyDescent="0.6">
      <c r="O28">
        <f t="shared" si="6"/>
        <v>26</v>
      </c>
      <c r="U28">
        <v>9</v>
      </c>
      <c r="V28" t="str">
        <f t="shared" si="1"/>
        <v>Table 4.9</v>
      </c>
      <c r="W28" t="s">
        <v>90</v>
      </c>
      <c r="X28" s="56" t="s">
        <v>54</v>
      </c>
      <c r="Y28" t="str">
        <f t="shared" si="2"/>
        <v>Table 4.9 - Cost of Returned-to-Sender UAA Mail -- First-Class Mail, Automation (1), PARS Environment, FY 21</v>
      </c>
      <c r="AA28" s="56" t="s">
        <v>253</v>
      </c>
    </row>
    <row r="29" spans="1:27" x14ac:dyDescent="0.6">
      <c r="O29">
        <f t="shared" si="6"/>
        <v>27</v>
      </c>
      <c r="U29">
        <v>13</v>
      </c>
      <c r="V29" t="str">
        <f t="shared" si="1"/>
        <v>Table 4.13</v>
      </c>
      <c r="W29" t="s">
        <v>90</v>
      </c>
      <c r="X29" s="56" t="s">
        <v>56</v>
      </c>
      <c r="Y29" t="str">
        <f t="shared" si="2"/>
        <v>Table 4.13 - Cost of Returned-to-Sender UAA Mail -- Periodicals, Presorted (1), PARS Environment, FY 21</v>
      </c>
      <c r="AA29" s="56" t="s">
        <v>253</v>
      </c>
    </row>
    <row r="30" spans="1:27" x14ac:dyDescent="0.6">
      <c r="O30">
        <f t="shared" si="6"/>
        <v>28</v>
      </c>
      <c r="U30">
        <v>16</v>
      </c>
      <c r="V30" t="str">
        <f t="shared" si="1"/>
        <v>Table 4.16</v>
      </c>
      <c r="W30" t="s">
        <v>90</v>
      </c>
      <c r="X30" s="56" t="s">
        <v>58</v>
      </c>
      <c r="Y30" t="str">
        <f t="shared" si="2"/>
        <v>Table 4.16 - Cost of Returned-to-Sender UAA Mail -- Periodicals, Carrier Route (1), PARS Environment, FY 21</v>
      </c>
      <c r="AA30" s="56" t="s">
        <v>253</v>
      </c>
    </row>
    <row r="31" spans="1:27" x14ac:dyDescent="0.6">
      <c r="O31">
        <f t="shared" si="6"/>
        <v>29</v>
      </c>
      <c r="U31">
        <v>19</v>
      </c>
      <c r="V31" t="str">
        <f t="shared" si="1"/>
        <v>Table 4.19</v>
      </c>
      <c r="W31" t="s">
        <v>90</v>
      </c>
      <c r="X31" s="56" t="s">
        <v>59</v>
      </c>
      <c r="Y31" t="str">
        <f t="shared" si="2"/>
        <v>Table 4.19 - Cost of Returned-to-Sender UAA Mail -- Periodicals, Automation (1), PARS Environment, FY 21</v>
      </c>
      <c r="AA31" s="56" t="s">
        <v>253</v>
      </c>
    </row>
    <row r="32" spans="1:27" x14ac:dyDescent="0.6">
      <c r="O32">
        <f t="shared" si="6"/>
        <v>30</v>
      </c>
      <c r="U32">
        <v>23</v>
      </c>
      <c r="V32" t="str">
        <f t="shared" si="1"/>
        <v>Table 4.23</v>
      </c>
      <c r="W32" t="s">
        <v>90</v>
      </c>
      <c r="X32" s="56" t="s">
        <v>61</v>
      </c>
      <c r="Y32" t="str">
        <f t="shared" si="2"/>
        <v>Table 4.23 - Cost of Returned-to-Sender UAA Mail -- Standard Mail, Presorted (1), PARS Environment, FY 21</v>
      </c>
      <c r="AA32" s="56" t="s">
        <v>253</v>
      </c>
    </row>
    <row r="33" spans="15:27" x14ac:dyDescent="0.6">
      <c r="O33">
        <f t="shared" si="6"/>
        <v>31</v>
      </c>
      <c r="U33">
        <v>26</v>
      </c>
      <c r="V33" t="str">
        <f t="shared" si="1"/>
        <v>Table 4.26</v>
      </c>
      <c r="W33" t="s">
        <v>90</v>
      </c>
      <c r="X33" s="56" t="s">
        <v>63</v>
      </c>
      <c r="Y33" t="str">
        <f t="shared" si="2"/>
        <v>Table 4.26 - Cost of Returned-to-Sender UAA Mail -- Standard Mail, Carrier Route (1), PARS Environment, FY 21</v>
      </c>
      <c r="AA33" s="56" t="s">
        <v>253</v>
      </c>
    </row>
    <row r="34" spans="15:27" x14ac:dyDescent="0.6">
      <c r="O34">
        <f t="shared" si="6"/>
        <v>32</v>
      </c>
      <c r="U34">
        <v>29</v>
      </c>
      <c r="V34" t="str">
        <f t="shared" si="1"/>
        <v>Table 4.29</v>
      </c>
      <c r="W34" t="s">
        <v>90</v>
      </c>
      <c r="X34" s="56" t="s">
        <v>64</v>
      </c>
      <c r="Y34" t="str">
        <f t="shared" si="2"/>
        <v>Table 4.29 - Cost of Returned-to-Sender UAA Mail -- Standard Mail, Automation (1), PARS Environment, FY 21</v>
      </c>
      <c r="AA34" s="56" t="s">
        <v>253</v>
      </c>
    </row>
    <row r="35" spans="15:27" x14ac:dyDescent="0.6">
      <c r="O35">
        <f t="shared" si="6"/>
        <v>33</v>
      </c>
      <c r="U35" s="93">
        <v>1002</v>
      </c>
      <c r="V35" t="str">
        <f t="shared" si="1"/>
        <v>Table 4.1002</v>
      </c>
      <c r="W35" t="s">
        <v>90</v>
      </c>
      <c r="X35" s="56" t="s">
        <v>66</v>
      </c>
      <c r="Y35" t="str">
        <f t="shared" si="2"/>
        <v>Table 4.1002 - Cost of Returned-to-Sender UAA Mail -- Standard Mail Nonprofit, Presorted (1), PARS Environment, FY 21</v>
      </c>
      <c r="AA35" s="56" t="s">
        <v>253</v>
      </c>
    </row>
    <row r="36" spans="15:27" x14ac:dyDescent="0.6">
      <c r="O36">
        <f t="shared" si="6"/>
        <v>34</v>
      </c>
      <c r="U36" s="93">
        <v>1003</v>
      </c>
      <c r="V36" t="str">
        <f t="shared" ref="V36:V67" si="9">"Table 4."&amp;U36</f>
        <v>Table 4.1003</v>
      </c>
      <c r="W36" t="s">
        <v>90</v>
      </c>
      <c r="X36" s="3" t="s">
        <v>67</v>
      </c>
      <c r="Y36" t="str">
        <f t="shared" ref="Y36:Y67" si="10">V36&amp;" - "&amp;W36&amp;" -- "&amp;X36&amp;", "&amp;AA36</f>
        <v>Table 4.1003 - Cost of Returned-to-Sender UAA Mail -- Standard Mail Nonprofit, Carrier Route (1), PARS Environment, FY 21</v>
      </c>
      <c r="AA36" s="56" t="s">
        <v>253</v>
      </c>
    </row>
    <row r="37" spans="15:27" x14ac:dyDescent="0.6">
      <c r="O37">
        <f t="shared" ref="O37:O68" si="11">O36+1</f>
        <v>35</v>
      </c>
      <c r="U37" s="93">
        <v>1004</v>
      </c>
      <c r="V37" t="str">
        <f t="shared" si="9"/>
        <v>Table 4.1004</v>
      </c>
      <c r="W37" t="s">
        <v>90</v>
      </c>
      <c r="X37" s="3" t="s">
        <v>68</v>
      </c>
      <c r="Y37" t="str">
        <f t="shared" si="10"/>
        <v>Table 4.1004 - Cost of Returned-to-Sender UAA Mail -- Standard Mail Nonprofit, Automation (1), PARS Environment, FY 21</v>
      </c>
      <c r="AA37" s="56" t="s">
        <v>253</v>
      </c>
    </row>
    <row r="38" spans="15:27" x14ac:dyDescent="0.6">
      <c r="O38">
        <f t="shared" si="11"/>
        <v>36</v>
      </c>
      <c r="U38">
        <v>33</v>
      </c>
      <c r="V38" t="str">
        <f t="shared" si="9"/>
        <v>Table 4.33</v>
      </c>
      <c r="W38" t="s">
        <v>90</v>
      </c>
      <c r="X38" s="56" t="s">
        <v>71</v>
      </c>
      <c r="Y38" t="str">
        <f t="shared" si="10"/>
        <v>Table 4.33 - Cost of Returned-to-Sender UAA Mail -- Package Services, Parcel Post (1), PARS Environment, FY 21</v>
      </c>
      <c r="AA38" s="56" t="s">
        <v>253</v>
      </c>
    </row>
    <row r="39" spans="15:27" x14ac:dyDescent="0.6">
      <c r="O39">
        <f t="shared" si="11"/>
        <v>37</v>
      </c>
      <c r="U39">
        <v>36</v>
      </c>
      <c r="V39" t="str">
        <f t="shared" si="9"/>
        <v>Table 4.36</v>
      </c>
      <c r="W39" t="s">
        <v>90</v>
      </c>
      <c r="X39" s="56" t="s">
        <v>73</v>
      </c>
      <c r="Y39" t="str">
        <f t="shared" si="10"/>
        <v>Table 4.36 - Cost of Returned-to-Sender UAA Mail -- Package Services, Parcel Select (1), PARS Environment, FY 21</v>
      </c>
      <c r="AA39" s="56" t="s">
        <v>253</v>
      </c>
    </row>
    <row r="40" spans="15:27" x14ac:dyDescent="0.6">
      <c r="O40">
        <f t="shared" si="11"/>
        <v>38</v>
      </c>
      <c r="U40">
        <v>39</v>
      </c>
      <c r="V40" t="str">
        <f t="shared" si="9"/>
        <v>Table 4.39</v>
      </c>
      <c r="W40" t="s">
        <v>90</v>
      </c>
      <c r="X40" s="56" t="s">
        <v>75</v>
      </c>
      <c r="Y40" t="str">
        <f t="shared" si="10"/>
        <v>Table 4.39 - Cost of Returned-to-Sender UAA Mail -- Package Services, Bound Printed Matter (1), PARS Environment, FY 21</v>
      </c>
      <c r="AA40" s="56" t="s">
        <v>253</v>
      </c>
    </row>
    <row r="41" spans="15:27" x14ac:dyDescent="0.6">
      <c r="O41">
        <f t="shared" si="11"/>
        <v>39</v>
      </c>
      <c r="U41">
        <v>42</v>
      </c>
      <c r="V41" t="str">
        <f t="shared" si="9"/>
        <v>Table 4.42</v>
      </c>
      <c r="W41" t="s">
        <v>90</v>
      </c>
      <c r="X41" s="56" t="s">
        <v>77</v>
      </c>
      <c r="Y41" t="str">
        <f t="shared" si="10"/>
        <v>Table 4.42 - Cost of Returned-to-Sender UAA Mail -- Package Services, Media/Library (1), PARS Environment, FY 21</v>
      </c>
      <c r="AA41" s="56" t="s">
        <v>253</v>
      </c>
    </row>
    <row r="42" spans="15:27" x14ac:dyDescent="0.6">
      <c r="O42">
        <f t="shared" si="11"/>
        <v>40</v>
      </c>
      <c r="U42">
        <v>46</v>
      </c>
      <c r="V42" t="str">
        <f t="shared" si="9"/>
        <v>Table 4.46</v>
      </c>
      <c r="W42" t="s">
        <v>90</v>
      </c>
      <c r="X42" s="56" t="s">
        <v>80</v>
      </c>
      <c r="Y42" t="str">
        <f t="shared" si="10"/>
        <v>Table 4.46 - Cost of Returned-to-Sender UAA Mail -- All Other Classes, International (1), PARS Environment, FY 21</v>
      </c>
      <c r="AA42" s="56" t="s">
        <v>253</v>
      </c>
    </row>
    <row r="43" spans="15:27" x14ac:dyDescent="0.6">
      <c r="O43">
        <f t="shared" si="11"/>
        <v>41</v>
      </c>
      <c r="U43">
        <v>49</v>
      </c>
      <c r="V43" t="str">
        <f t="shared" si="9"/>
        <v>Table 4.49</v>
      </c>
      <c r="W43" t="s">
        <v>90</v>
      </c>
      <c r="X43" s="56" t="s">
        <v>82</v>
      </c>
      <c r="Y43" t="str">
        <f t="shared" si="10"/>
        <v>Table 4.49 - Cost of Returned-to-Sender UAA Mail -- All Other Classes, Priority (1), PARS Environment, FY 21</v>
      </c>
      <c r="AA43" s="56" t="s">
        <v>253</v>
      </c>
    </row>
    <row r="44" spans="15:27" x14ac:dyDescent="0.6">
      <c r="O44">
        <f t="shared" si="11"/>
        <v>42</v>
      </c>
      <c r="U44">
        <v>52</v>
      </c>
      <c r="V44" t="str">
        <f t="shared" si="9"/>
        <v>Table 4.52</v>
      </c>
      <c r="W44" t="s">
        <v>90</v>
      </c>
      <c r="X44" s="56" t="s">
        <v>84</v>
      </c>
      <c r="Y44" t="str">
        <f t="shared" si="10"/>
        <v>Table 4.52 - Cost of Returned-to-Sender UAA Mail -- All Other Classes, USPS Mail (1), PARS Environment, FY 21</v>
      </c>
      <c r="AA44" s="56" t="s">
        <v>253</v>
      </c>
    </row>
    <row r="45" spans="15:27" x14ac:dyDescent="0.6">
      <c r="O45">
        <f t="shared" si="11"/>
        <v>43</v>
      </c>
      <c r="U45">
        <v>55</v>
      </c>
      <c r="V45" t="str">
        <f t="shared" si="9"/>
        <v>Table 4.55</v>
      </c>
      <c r="W45" t="s">
        <v>90</v>
      </c>
      <c r="X45" s="56" t="s">
        <v>86</v>
      </c>
      <c r="Y45" t="str">
        <f t="shared" si="10"/>
        <v>Table 4.55 - Cost of Returned-to-Sender UAA Mail -- All Other Classes, Free Matter for the Blind (1), PARS Environment, FY 21</v>
      </c>
      <c r="AA45" s="56" t="s">
        <v>253</v>
      </c>
    </row>
    <row r="46" spans="15:27" x14ac:dyDescent="0.6">
      <c r="O46">
        <f t="shared" si="11"/>
        <v>44</v>
      </c>
      <c r="U46">
        <v>58</v>
      </c>
      <c r="V46" t="str">
        <f t="shared" si="9"/>
        <v>Table 4.58</v>
      </c>
      <c r="W46" t="s">
        <v>90</v>
      </c>
      <c r="X46" s="56" t="s">
        <v>88</v>
      </c>
      <c r="Y46" t="str">
        <f t="shared" si="10"/>
        <v>Table 4.58 - Cost of Returned-to-Sender UAA Mail -- All Other Classes, Express (1), PARS Environment, FY 21</v>
      </c>
      <c r="AA46" s="56" t="s">
        <v>253</v>
      </c>
    </row>
    <row r="47" spans="15:27" x14ac:dyDescent="0.6">
      <c r="O47">
        <f t="shared" si="11"/>
        <v>45</v>
      </c>
      <c r="U47" s="33">
        <v>62</v>
      </c>
      <c r="V47" t="str">
        <f t="shared" si="9"/>
        <v>Table 4.62</v>
      </c>
      <c r="W47" t="s">
        <v>90</v>
      </c>
      <c r="X47" s="56" t="s">
        <v>89</v>
      </c>
      <c r="Y47" t="str">
        <f t="shared" si="10"/>
        <v>Table 4.62 - Cost of Returned-to-Sender UAA Mail -- All Classes and Rate Categories (1), PARS Environment, FY 21</v>
      </c>
      <c r="AA47" s="56" t="s">
        <v>253</v>
      </c>
    </row>
    <row r="48" spans="15:27" x14ac:dyDescent="0.6">
      <c r="O48">
        <f t="shared" si="11"/>
        <v>46</v>
      </c>
      <c r="U48">
        <v>4</v>
      </c>
      <c r="V48" t="str">
        <f t="shared" si="9"/>
        <v>Table 4.4</v>
      </c>
      <c r="W48" t="s">
        <v>91</v>
      </c>
      <c r="X48" t="s">
        <v>50</v>
      </c>
      <c r="Y48" t="str">
        <f t="shared" si="10"/>
        <v>Table 4.4 - Cost of Wasted UAA Mail -- First-Class Mail, Single Piece (1), PARS Environment, FY 21</v>
      </c>
      <c r="AA48" s="56" t="s">
        <v>253</v>
      </c>
    </row>
    <row r="49" spans="15:27" x14ac:dyDescent="0.6">
      <c r="O49">
        <f t="shared" si="11"/>
        <v>47</v>
      </c>
      <c r="U49">
        <v>7</v>
      </c>
      <c r="V49" t="str">
        <f t="shared" si="9"/>
        <v>Table 4.7</v>
      </c>
      <c r="W49" t="s">
        <v>91</v>
      </c>
      <c r="X49" s="56" t="s">
        <v>52</v>
      </c>
      <c r="Y49" t="str">
        <f t="shared" si="10"/>
        <v>Table 4.7 - Cost of Wasted UAA Mail -- First-Class Mail, Presorted (1), PARS Environment, FY 21</v>
      </c>
      <c r="AA49" s="56" t="s">
        <v>253</v>
      </c>
    </row>
    <row r="50" spans="15:27" x14ac:dyDescent="0.6">
      <c r="O50">
        <f t="shared" si="11"/>
        <v>48</v>
      </c>
      <c r="U50">
        <v>10</v>
      </c>
      <c r="V50" t="str">
        <f t="shared" si="9"/>
        <v>Table 4.10</v>
      </c>
      <c r="W50" t="s">
        <v>91</v>
      </c>
      <c r="X50" s="56" t="s">
        <v>54</v>
      </c>
      <c r="Y50" t="str">
        <f t="shared" si="10"/>
        <v>Table 4.10 - Cost of Wasted UAA Mail -- First-Class Mail, Automation (1), PARS Environment, FY 21</v>
      </c>
      <c r="AA50" s="56" t="s">
        <v>253</v>
      </c>
    </row>
    <row r="51" spans="15:27" x14ac:dyDescent="0.6">
      <c r="O51">
        <f t="shared" si="11"/>
        <v>49</v>
      </c>
      <c r="U51">
        <v>14</v>
      </c>
      <c r="V51" t="str">
        <f t="shared" si="9"/>
        <v>Table 4.14</v>
      </c>
      <c r="W51" t="s">
        <v>91</v>
      </c>
      <c r="X51" s="56" t="s">
        <v>56</v>
      </c>
      <c r="Y51" t="str">
        <f t="shared" si="10"/>
        <v>Table 4.14 - Cost of Wasted UAA Mail -- Periodicals, Presorted (1), PARS Environment, FY 21</v>
      </c>
      <c r="AA51" s="56" t="s">
        <v>253</v>
      </c>
    </row>
    <row r="52" spans="15:27" x14ac:dyDescent="0.6">
      <c r="O52">
        <f t="shared" si="11"/>
        <v>50</v>
      </c>
      <c r="U52">
        <v>17</v>
      </c>
      <c r="V52" t="str">
        <f t="shared" si="9"/>
        <v>Table 4.17</v>
      </c>
      <c r="W52" t="s">
        <v>91</v>
      </c>
      <c r="X52" s="56" t="s">
        <v>58</v>
      </c>
      <c r="Y52" t="str">
        <f t="shared" si="10"/>
        <v>Table 4.17 - Cost of Wasted UAA Mail -- Periodicals, Carrier Route (1), PARS Environment, FY 21</v>
      </c>
      <c r="AA52" s="56" t="s">
        <v>253</v>
      </c>
    </row>
    <row r="53" spans="15:27" x14ac:dyDescent="0.6">
      <c r="O53">
        <f t="shared" si="11"/>
        <v>51</v>
      </c>
      <c r="U53">
        <v>20</v>
      </c>
      <c r="V53" t="str">
        <f t="shared" si="9"/>
        <v>Table 4.20</v>
      </c>
      <c r="W53" t="s">
        <v>91</v>
      </c>
      <c r="X53" s="56" t="s">
        <v>59</v>
      </c>
      <c r="Y53" t="str">
        <f t="shared" si="10"/>
        <v>Table 4.20 - Cost of Wasted UAA Mail -- Periodicals, Automation (1), PARS Environment, FY 21</v>
      </c>
      <c r="AA53" s="56" t="s">
        <v>253</v>
      </c>
    </row>
    <row r="54" spans="15:27" x14ac:dyDescent="0.6">
      <c r="O54">
        <f t="shared" si="11"/>
        <v>52</v>
      </c>
      <c r="U54">
        <v>24</v>
      </c>
      <c r="V54" t="str">
        <f t="shared" si="9"/>
        <v>Table 4.24</v>
      </c>
      <c r="W54" t="s">
        <v>91</v>
      </c>
      <c r="X54" s="56" t="s">
        <v>61</v>
      </c>
      <c r="Y54" t="str">
        <f t="shared" si="10"/>
        <v>Table 4.24 - Cost of Wasted UAA Mail -- Standard Mail, Presorted (1), PARS Environment, FY 21</v>
      </c>
      <c r="AA54" s="56" t="s">
        <v>253</v>
      </c>
    </row>
    <row r="55" spans="15:27" x14ac:dyDescent="0.6">
      <c r="O55">
        <f t="shared" si="11"/>
        <v>53</v>
      </c>
      <c r="U55">
        <v>27</v>
      </c>
      <c r="V55" t="str">
        <f t="shared" si="9"/>
        <v>Table 4.27</v>
      </c>
      <c r="W55" t="s">
        <v>91</v>
      </c>
      <c r="X55" s="56" t="s">
        <v>63</v>
      </c>
      <c r="Y55" t="str">
        <f t="shared" si="10"/>
        <v>Table 4.27 - Cost of Wasted UAA Mail -- Standard Mail, Carrier Route (1), PARS Environment, FY 21</v>
      </c>
      <c r="AA55" s="56" t="s">
        <v>253</v>
      </c>
    </row>
    <row r="56" spans="15:27" x14ac:dyDescent="0.6">
      <c r="O56">
        <f t="shared" si="11"/>
        <v>54</v>
      </c>
      <c r="U56">
        <v>30</v>
      </c>
      <c r="V56" t="str">
        <f t="shared" si="9"/>
        <v>Table 4.30</v>
      </c>
      <c r="W56" t="s">
        <v>91</v>
      </c>
      <c r="X56" s="56" t="s">
        <v>64</v>
      </c>
      <c r="Y56" t="str">
        <f t="shared" si="10"/>
        <v>Table 4.30 - Cost of Wasted UAA Mail -- Standard Mail, Automation (1), PARS Environment, FY 21</v>
      </c>
      <c r="AA56" s="56" t="s">
        <v>253</v>
      </c>
    </row>
    <row r="57" spans="15:27" x14ac:dyDescent="0.6">
      <c r="O57">
        <f t="shared" si="11"/>
        <v>55</v>
      </c>
      <c r="U57" s="93">
        <v>1005</v>
      </c>
      <c r="V57" t="str">
        <f t="shared" si="9"/>
        <v>Table 4.1005</v>
      </c>
      <c r="W57" t="s">
        <v>91</v>
      </c>
      <c r="X57" s="56" t="s">
        <v>66</v>
      </c>
      <c r="Y57" t="str">
        <f t="shared" si="10"/>
        <v>Table 4.1005 - Cost of Wasted UAA Mail -- Standard Mail Nonprofit, Presorted (1), PARS Environment, FY 21</v>
      </c>
      <c r="AA57" s="56" t="s">
        <v>253</v>
      </c>
    </row>
    <row r="58" spans="15:27" x14ac:dyDescent="0.6">
      <c r="O58">
        <f t="shared" si="11"/>
        <v>56</v>
      </c>
      <c r="U58" s="93">
        <v>1006</v>
      </c>
      <c r="V58" t="str">
        <f t="shared" si="9"/>
        <v>Table 4.1006</v>
      </c>
      <c r="W58" t="s">
        <v>91</v>
      </c>
      <c r="X58" s="3" t="s">
        <v>67</v>
      </c>
      <c r="Y58" t="str">
        <f t="shared" si="10"/>
        <v>Table 4.1006 - Cost of Wasted UAA Mail -- Standard Mail Nonprofit, Carrier Route (1), PARS Environment, FY 21</v>
      </c>
      <c r="AA58" s="56" t="s">
        <v>253</v>
      </c>
    </row>
    <row r="59" spans="15:27" x14ac:dyDescent="0.6">
      <c r="O59">
        <f t="shared" si="11"/>
        <v>57</v>
      </c>
      <c r="U59" s="93">
        <v>1007</v>
      </c>
      <c r="V59" t="str">
        <f t="shared" si="9"/>
        <v>Table 4.1007</v>
      </c>
      <c r="W59" t="s">
        <v>91</v>
      </c>
      <c r="X59" s="3" t="s">
        <v>68</v>
      </c>
      <c r="Y59" t="str">
        <f t="shared" si="10"/>
        <v>Table 4.1007 - Cost of Wasted UAA Mail -- Standard Mail Nonprofit, Automation (1), PARS Environment, FY 21</v>
      </c>
      <c r="AA59" s="56" t="s">
        <v>253</v>
      </c>
    </row>
    <row r="60" spans="15:27" x14ac:dyDescent="0.6">
      <c r="O60">
        <f t="shared" si="11"/>
        <v>58</v>
      </c>
      <c r="U60">
        <v>34</v>
      </c>
      <c r="V60" t="str">
        <f t="shared" si="9"/>
        <v>Table 4.34</v>
      </c>
      <c r="W60" t="s">
        <v>91</v>
      </c>
      <c r="X60" s="56" t="s">
        <v>71</v>
      </c>
      <c r="Y60" t="str">
        <f t="shared" si="10"/>
        <v>Table 4.34 - Cost of Wasted UAA Mail -- Package Services, Parcel Post (1), PARS Environment, FY 21</v>
      </c>
      <c r="AA60" s="56" t="s">
        <v>253</v>
      </c>
    </row>
    <row r="61" spans="15:27" x14ac:dyDescent="0.6">
      <c r="O61">
        <f t="shared" si="11"/>
        <v>59</v>
      </c>
      <c r="U61">
        <v>37</v>
      </c>
      <c r="V61" t="str">
        <f t="shared" si="9"/>
        <v>Table 4.37</v>
      </c>
      <c r="W61" t="s">
        <v>91</v>
      </c>
      <c r="X61" s="56" t="s">
        <v>73</v>
      </c>
      <c r="Y61" t="str">
        <f t="shared" si="10"/>
        <v>Table 4.37 - Cost of Wasted UAA Mail -- Package Services, Parcel Select (1), PARS Environment, FY 21</v>
      </c>
      <c r="AA61" s="56" t="s">
        <v>253</v>
      </c>
    </row>
    <row r="62" spans="15:27" x14ac:dyDescent="0.6">
      <c r="O62">
        <f t="shared" si="11"/>
        <v>60</v>
      </c>
      <c r="U62">
        <v>40</v>
      </c>
      <c r="V62" t="str">
        <f t="shared" si="9"/>
        <v>Table 4.40</v>
      </c>
      <c r="W62" t="s">
        <v>91</v>
      </c>
      <c r="X62" s="56" t="s">
        <v>75</v>
      </c>
      <c r="Y62" t="str">
        <f t="shared" si="10"/>
        <v>Table 4.40 - Cost of Wasted UAA Mail -- Package Services, Bound Printed Matter (1), PARS Environment, FY 21</v>
      </c>
      <c r="AA62" s="56" t="s">
        <v>253</v>
      </c>
    </row>
    <row r="63" spans="15:27" x14ac:dyDescent="0.6">
      <c r="O63">
        <f t="shared" si="11"/>
        <v>61</v>
      </c>
      <c r="U63">
        <v>43</v>
      </c>
      <c r="V63" t="str">
        <f t="shared" si="9"/>
        <v>Table 4.43</v>
      </c>
      <c r="W63" t="s">
        <v>91</v>
      </c>
      <c r="X63" s="56" t="s">
        <v>77</v>
      </c>
      <c r="Y63" t="str">
        <f t="shared" si="10"/>
        <v>Table 4.43 - Cost of Wasted UAA Mail -- Package Services, Media/Library (1), PARS Environment, FY 21</v>
      </c>
      <c r="AA63" s="56" t="s">
        <v>253</v>
      </c>
    </row>
    <row r="64" spans="15:27" x14ac:dyDescent="0.6">
      <c r="O64">
        <f t="shared" si="11"/>
        <v>62</v>
      </c>
      <c r="U64">
        <v>47</v>
      </c>
      <c r="V64" t="str">
        <f t="shared" si="9"/>
        <v>Table 4.47</v>
      </c>
      <c r="W64" t="s">
        <v>91</v>
      </c>
      <c r="X64" s="56" t="s">
        <v>80</v>
      </c>
      <c r="Y64" t="str">
        <f t="shared" si="10"/>
        <v>Table 4.47 - Cost of Wasted UAA Mail -- All Other Classes, International (1), PARS Environment, FY 21</v>
      </c>
      <c r="AA64" s="56" t="s">
        <v>253</v>
      </c>
    </row>
    <row r="65" spans="15:27" x14ac:dyDescent="0.6">
      <c r="O65">
        <f t="shared" si="11"/>
        <v>63</v>
      </c>
      <c r="U65">
        <v>50</v>
      </c>
      <c r="V65" t="str">
        <f t="shared" si="9"/>
        <v>Table 4.50</v>
      </c>
      <c r="W65" t="s">
        <v>91</v>
      </c>
      <c r="X65" s="56" t="s">
        <v>82</v>
      </c>
      <c r="Y65" t="str">
        <f t="shared" si="10"/>
        <v>Table 4.50 - Cost of Wasted UAA Mail -- All Other Classes, Priority (1), PARS Environment, FY 21</v>
      </c>
      <c r="AA65" s="56" t="s">
        <v>253</v>
      </c>
    </row>
    <row r="66" spans="15:27" x14ac:dyDescent="0.6">
      <c r="O66">
        <f t="shared" si="11"/>
        <v>64</v>
      </c>
      <c r="U66">
        <v>53</v>
      </c>
      <c r="V66" t="str">
        <f t="shared" si="9"/>
        <v>Table 4.53</v>
      </c>
      <c r="W66" t="s">
        <v>91</v>
      </c>
      <c r="X66" s="56" t="s">
        <v>84</v>
      </c>
      <c r="Y66" t="str">
        <f t="shared" si="10"/>
        <v>Table 4.53 - Cost of Wasted UAA Mail -- All Other Classes, USPS Mail (1), PARS Environment, FY 21</v>
      </c>
      <c r="AA66" s="56" t="s">
        <v>253</v>
      </c>
    </row>
    <row r="67" spans="15:27" x14ac:dyDescent="0.6">
      <c r="O67">
        <f t="shared" si="11"/>
        <v>65</v>
      </c>
      <c r="U67">
        <v>56</v>
      </c>
      <c r="V67" t="str">
        <f t="shared" si="9"/>
        <v>Table 4.56</v>
      </c>
      <c r="W67" t="s">
        <v>91</v>
      </c>
      <c r="X67" s="56" t="s">
        <v>86</v>
      </c>
      <c r="Y67" t="str">
        <f t="shared" si="10"/>
        <v>Table 4.56 - Cost of Wasted UAA Mail -- All Other Classes, Free Matter for the Blind (1), PARS Environment, FY 21</v>
      </c>
      <c r="AA67" s="56" t="s">
        <v>253</v>
      </c>
    </row>
    <row r="68" spans="15:27" x14ac:dyDescent="0.6">
      <c r="O68">
        <f t="shared" si="11"/>
        <v>66</v>
      </c>
      <c r="U68">
        <v>59</v>
      </c>
      <c r="V68" t="str">
        <f>"Table 4."&amp;U68</f>
        <v>Table 4.59</v>
      </c>
      <c r="W68" t="s">
        <v>91</v>
      </c>
      <c r="X68" s="56" t="s">
        <v>88</v>
      </c>
      <c r="Y68" t="str">
        <f>V68&amp;" - "&amp;W68&amp;" -- "&amp;X68&amp;", "&amp;AA68</f>
        <v>Table 4.59 - Cost of Wasted UAA Mail -- All Other Classes, Express (1), PARS Environment, FY 21</v>
      </c>
      <c r="AA68" s="56" t="s">
        <v>253</v>
      </c>
    </row>
    <row r="69" spans="15:27" x14ac:dyDescent="0.6">
      <c r="O69">
        <f t="shared" ref="O69:O100" si="12">O68+1</f>
        <v>67</v>
      </c>
      <c r="U69">
        <v>63</v>
      </c>
      <c r="V69" t="str">
        <f>"Table 4."&amp;U69</f>
        <v>Table 4.63</v>
      </c>
      <c r="W69" t="s">
        <v>91</v>
      </c>
      <c r="X69" s="56" t="s">
        <v>89</v>
      </c>
      <c r="Y69" t="str">
        <f>V69&amp;" - "&amp;W69&amp;" -- "&amp;X69&amp;", "&amp;AA69</f>
        <v>Table 4.63 - Cost of Wasted UAA Mail -- All Classes and Rate Categories (1), PARS Environment, FY 21</v>
      </c>
      <c r="AA69" s="56" t="s">
        <v>253</v>
      </c>
    </row>
    <row r="70" spans="15:27" x14ac:dyDescent="0.6">
      <c r="O70">
        <f t="shared" si="12"/>
        <v>68</v>
      </c>
    </row>
    <row r="71" spans="15:27" x14ac:dyDescent="0.6">
      <c r="O71">
        <f t="shared" si="12"/>
        <v>69</v>
      </c>
    </row>
    <row r="72" spans="15:27" x14ac:dyDescent="0.6">
      <c r="O72">
        <f t="shared" si="12"/>
        <v>70</v>
      </c>
    </row>
    <row r="73" spans="15:27" x14ac:dyDescent="0.6">
      <c r="O73">
        <f t="shared" si="12"/>
        <v>71</v>
      </c>
    </row>
    <row r="74" spans="15:27" x14ac:dyDescent="0.6">
      <c r="O74">
        <f t="shared" si="12"/>
        <v>72</v>
      </c>
    </row>
    <row r="75" spans="15:27" x14ac:dyDescent="0.6">
      <c r="O75">
        <f t="shared" si="12"/>
        <v>73</v>
      </c>
    </row>
    <row r="76" spans="15:27" x14ac:dyDescent="0.6">
      <c r="O76">
        <f t="shared" si="12"/>
        <v>74</v>
      </c>
    </row>
    <row r="77" spans="15:27" x14ac:dyDescent="0.6">
      <c r="O77">
        <f t="shared" si="12"/>
        <v>75</v>
      </c>
    </row>
    <row r="78" spans="15:27" x14ac:dyDescent="0.6">
      <c r="O78">
        <f t="shared" si="12"/>
        <v>76</v>
      </c>
    </row>
    <row r="79" spans="15:27" x14ac:dyDescent="0.6">
      <c r="O79">
        <f t="shared" si="12"/>
        <v>77</v>
      </c>
    </row>
    <row r="80" spans="15:27" x14ac:dyDescent="0.6">
      <c r="O80">
        <f t="shared" si="12"/>
        <v>78</v>
      </c>
    </row>
    <row r="81" spans="15:15" x14ac:dyDescent="0.6">
      <c r="O81">
        <f t="shared" si="12"/>
        <v>79</v>
      </c>
    </row>
    <row r="82" spans="15:15" x14ac:dyDescent="0.6">
      <c r="O82">
        <f t="shared" si="12"/>
        <v>80</v>
      </c>
    </row>
    <row r="83" spans="15:15" x14ac:dyDescent="0.6">
      <c r="O83">
        <f t="shared" si="12"/>
        <v>81</v>
      </c>
    </row>
    <row r="84" spans="15:15" x14ac:dyDescent="0.6">
      <c r="O84">
        <f t="shared" si="12"/>
        <v>82</v>
      </c>
    </row>
    <row r="85" spans="15:15" x14ac:dyDescent="0.6">
      <c r="O85">
        <f t="shared" si="12"/>
        <v>83</v>
      </c>
    </row>
    <row r="86" spans="15:15" x14ac:dyDescent="0.6">
      <c r="O86">
        <f t="shared" si="12"/>
        <v>84</v>
      </c>
    </row>
    <row r="87" spans="15:15" x14ac:dyDescent="0.6">
      <c r="O87">
        <f t="shared" si="12"/>
        <v>85</v>
      </c>
    </row>
    <row r="88" spans="15:15" x14ac:dyDescent="0.6">
      <c r="O88">
        <f t="shared" si="12"/>
        <v>86</v>
      </c>
    </row>
    <row r="89" spans="15:15" x14ac:dyDescent="0.6">
      <c r="O89">
        <f t="shared" si="12"/>
        <v>87</v>
      </c>
    </row>
    <row r="90" spans="15:15" x14ac:dyDescent="0.6">
      <c r="O90">
        <f t="shared" si="12"/>
        <v>88</v>
      </c>
    </row>
    <row r="91" spans="15:15" x14ac:dyDescent="0.6">
      <c r="O91">
        <f t="shared" si="12"/>
        <v>89</v>
      </c>
    </row>
    <row r="92" spans="15:15" x14ac:dyDescent="0.6">
      <c r="O92">
        <f t="shared" si="12"/>
        <v>90</v>
      </c>
    </row>
    <row r="93" spans="15:15" x14ac:dyDescent="0.6">
      <c r="O93">
        <f t="shared" si="12"/>
        <v>91</v>
      </c>
    </row>
    <row r="94" spans="15:15" x14ac:dyDescent="0.6">
      <c r="O94">
        <f t="shared" si="12"/>
        <v>92</v>
      </c>
    </row>
    <row r="95" spans="15:15" x14ac:dyDescent="0.6">
      <c r="O95">
        <f t="shared" si="12"/>
        <v>93</v>
      </c>
    </row>
    <row r="96" spans="15:15" x14ac:dyDescent="0.6">
      <c r="O96">
        <f t="shared" si="12"/>
        <v>94</v>
      </c>
    </row>
    <row r="97" spans="15:15" x14ac:dyDescent="0.6">
      <c r="O97">
        <f t="shared" si="12"/>
        <v>95</v>
      </c>
    </row>
    <row r="98" spans="15:15" x14ac:dyDescent="0.6">
      <c r="O98">
        <f t="shared" si="12"/>
        <v>96</v>
      </c>
    </row>
    <row r="99" spans="15:15" x14ac:dyDescent="0.6">
      <c r="O99">
        <f t="shared" si="12"/>
        <v>97</v>
      </c>
    </row>
    <row r="100" spans="15:15" x14ac:dyDescent="0.6">
      <c r="O100">
        <f t="shared" si="12"/>
        <v>98</v>
      </c>
    </row>
    <row r="101" spans="15:15" x14ac:dyDescent="0.6">
      <c r="O101">
        <f t="shared" ref="O101:O132" si="13">O100+1</f>
        <v>99</v>
      </c>
    </row>
    <row r="102" spans="15:15" x14ac:dyDescent="0.6">
      <c r="O102">
        <f t="shared" si="13"/>
        <v>100</v>
      </c>
    </row>
    <row r="103" spans="15:15" x14ac:dyDescent="0.6">
      <c r="O103">
        <f t="shared" si="13"/>
        <v>101</v>
      </c>
    </row>
    <row r="104" spans="15:15" x14ac:dyDescent="0.6">
      <c r="O104">
        <f t="shared" si="13"/>
        <v>102</v>
      </c>
    </row>
    <row r="105" spans="15:15" x14ac:dyDescent="0.6">
      <c r="O105">
        <f t="shared" si="13"/>
        <v>103</v>
      </c>
    </row>
    <row r="106" spans="15:15" x14ac:dyDescent="0.6">
      <c r="O106">
        <f t="shared" si="13"/>
        <v>104</v>
      </c>
    </row>
    <row r="107" spans="15:15" x14ac:dyDescent="0.6">
      <c r="O107">
        <f t="shared" si="13"/>
        <v>105</v>
      </c>
    </row>
    <row r="108" spans="15:15" x14ac:dyDescent="0.6">
      <c r="O108">
        <f t="shared" si="13"/>
        <v>106</v>
      </c>
    </row>
    <row r="109" spans="15:15" x14ac:dyDescent="0.6">
      <c r="O109">
        <f t="shared" si="13"/>
        <v>107</v>
      </c>
    </row>
    <row r="110" spans="15:15" x14ac:dyDescent="0.6">
      <c r="O110">
        <f t="shared" si="13"/>
        <v>108</v>
      </c>
    </row>
    <row r="111" spans="15:15" x14ac:dyDescent="0.6">
      <c r="O111">
        <f t="shared" si="13"/>
        <v>109</v>
      </c>
    </row>
    <row r="112" spans="15:15" x14ac:dyDescent="0.6">
      <c r="O112">
        <f t="shared" si="13"/>
        <v>110</v>
      </c>
    </row>
    <row r="113" spans="15:15" x14ac:dyDescent="0.6">
      <c r="O113">
        <f t="shared" si="13"/>
        <v>111</v>
      </c>
    </row>
    <row r="114" spans="15:15" x14ac:dyDescent="0.6">
      <c r="O114">
        <f t="shared" si="13"/>
        <v>112</v>
      </c>
    </row>
    <row r="115" spans="15:15" x14ac:dyDescent="0.6">
      <c r="O115">
        <f t="shared" si="13"/>
        <v>113</v>
      </c>
    </row>
    <row r="116" spans="15:15" x14ac:dyDescent="0.6">
      <c r="O116">
        <f t="shared" si="13"/>
        <v>114</v>
      </c>
    </row>
    <row r="117" spans="15:15" x14ac:dyDescent="0.6">
      <c r="O117">
        <f t="shared" si="13"/>
        <v>115</v>
      </c>
    </row>
    <row r="118" spans="15:15" x14ac:dyDescent="0.6">
      <c r="O118">
        <f t="shared" si="13"/>
        <v>116</v>
      </c>
    </row>
    <row r="119" spans="15:15" x14ac:dyDescent="0.6">
      <c r="O119">
        <f t="shared" si="13"/>
        <v>117</v>
      </c>
    </row>
    <row r="120" spans="15:15" x14ac:dyDescent="0.6">
      <c r="O120">
        <f t="shared" si="13"/>
        <v>118</v>
      </c>
    </row>
    <row r="121" spans="15:15" x14ac:dyDescent="0.6">
      <c r="O121">
        <f t="shared" si="13"/>
        <v>119</v>
      </c>
    </row>
    <row r="122" spans="15:15" x14ac:dyDescent="0.6">
      <c r="O122">
        <f t="shared" si="13"/>
        <v>120</v>
      </c>
    </row>
    <row r="123" spans="15:15" x14ac:dyDescent="0.6">
      <c r="O123">
        <f t="shared" si="13"/>
        <v>121</v>
      </c>
    </row>
    <row r="124" spans="15:15" x14ac:dyDescent="0.6">
      <c r="O124">
        <f t="shared" si="13"/>
        <v>122</v>
      </c>
    </row>
    <row r="125" spans="15:15" x14ac:dyDescent="0.6">
      <c r="O125">
        <f t="shared" si="13"/>
        <v>123</v>
      </c>
    </row>
    <row r="126" spans="15:15" x14ac:dyDescent="0.6">
      <c r="O126">
        <f t="shared" si="13"/>
        <v>124</v>
      </c>
    </row>
    <row r="127" spans="15:15" x14ac:dyDescent="0.6">
      <c r="O127">
        <f t="shared" si="13"/>
        <v>125</v>
      </c>
    </row>
    <row r="128" spans="15:15" x14ac:dyDescent="0.6">
      <c r="O128">
        <f t="shared" si="13"/>
        <v>126</v>
      </c>
    </row>
    <row r="129" spans="15:15" x14ac:dyDescent="0.6">
      <c r="O129">
        <f t="shared" si="13"/>
        <v>127</v>
      </c>
    </row>
    <row r="130" spans="15:15" x14ac:dyDescent="0.6">
      <c r="O130">
        <f t="shared" si="13"/>
        <v>128</v>
      </c>
    </row>
    <row r="131" spans="15:15" x14ac:dyDescent="0.6">
      <c r="O131">
        <f t="shared" si="13"/>
        <v>129</v>
      </c>
    </row>
    <row r="132" spans="15:15" x14ac:dyDescent="0.6">
      <c r="O132">
        <f t="shared" si="13"/>
        <v>130</v>
      </c>
    </row>
    <row r="133" spans="15:15" x14ac:dyDescent="0.6">
      <c r="O133">
        <f t="shared" ref="O133:O154" si="14">O132+1</f>
        <v>131</v>
      </c>
    </row>
    <row r="134" spans="15:15" x14ac:dyDescent="0.6">
      <c r="O134">
        <f t="shared" si="14"/>
        <v>132</v>
      </c>
    </row>
    <row r="135" spans="15:15" x14ac:dyDescent="0.6">
      <c r="O135">
        <f t="shared" si="14"/>
        <v>133</v>
      </c>
    </row>
    <row r="136" spans="15:15" x14ac:dyDescent="0.6">
      <c r="O136">
        <f t="shared" si="14"/>
        <v>134</v>
      </c>
    </row>
    <row r="137" spans="15:15" x14ac:dyDescent="0.6">
      <c r="O137">
        <f t="shared" si="14"/>
        <v>135</v>
      </c>
    </row>
    <row r="138" spans="15:15" x14ac:dyDescent="0.6">
      <c r="O138">
        <f t="shared" si="14"/>
        <v>136</v>
      </c>
    </row>
    <row r="139" spans="15:15" x14ac:dyDescent="0.6">
      <c r="O139">
        <f t="shared" si="14"/>
        <v>137</v>
      </c>
    </row>
    <row r="140" spans="15:15" x14ac:dyDescent="0.6">
      <c r="O140">
        <f t="shared" si="14"/>
        <v>138</v>
      </c>
    </row>
    <row r="141" spans="15:15" x14ac:dyDescent="0.6">
      <c r="O141">
        <f t="shared" si="14"/>
        <v>139</v>
      </c>
    </row>
    <row r="142" spans="15:15" x14ac:dyDescent="0.6">
      <c r="O142">
        <f t="shared" si="14"/>
        <v>140</v>
      </c>
    </row>
    <row r="143" spans="15:15" x14ac:dyDescent="0.6">
      <c r="O143">
        <f t="shared" si="14"/>
        <v>141</v>
      </c>
    </row>
    <row r="144" spans="15:15" x14ac:dyDescent="0.6">
      <c r="O144">
        <f t="shared" si="14"/>
        <v>142</v>
      </c>
    </row>
    <row r="145" spans="15:15" x14ac:dyDescent="0.6">
      <c r="O145">
        <f t="shared" si="14"/>
        <v>143</v>
      </c>
    </row>
    <row r="146" spans="15:15" x14ac:dyDescent="0.6">
      <c r="O146">
        <f t="shared" si="14"/>
        <v>144</v>
      </c>
    </row>
    <row r="147" spans="15:15" x14ac:dyDescent="0.6">
      <c r="O147">
        <f t="shared" si="14"/>
        <v>145</v>
      </c>
    </row>
    <row r="148" spans="15:15" x14ac:dyDescent="0.6">
      <c r="O148">
        <f t="shared" si="14"/>
        <v>146</v>
      </c>
    </row>
    <row r="149" spans="15:15" x14ac:dyDescent="0.6">
      <c r="O149">
        <f t="shared" si="14"/>
        <v>147</v>
      </c>
    </row>
    <row r="150" spans="15:15" x14ac:dyDescent="0.6">
      <c r="O150">
        <f t="shared" si="14"/>
        <v>148</v>
      </c>
    </row>
    <row r="151" spans="15:15" x14ac:dyDescent="0.6">
      <c r="O151">
        <f t="shared" si="14"/>
        <v>149</v>
      </c>
    </row>
    <row r="152" spans="15:15" x14ac:dyDescent="0.6">
      <c r="O152">
        <f t="shared" si="14"/>
        <v>150</v>
      </c>
    </row>
    <row r="153" spans="15:15" x14ac:dyDescent="0.6">
      <c r="O153">
        <f t="shared" si="14"/>
        <v>151</v>
      </c>
    </row>
    <row r="154" spans="15:15" x14ac:dyDescent="0.6">
      <c r="O154">
        <f t="shared" si="14"/>
        <v>152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Y75"/>
  <sheetViews>
    <sheetView zoomScale="70" zoomScaleNormal="70" workbookViewId="0"/>
  </sheetViews>
  <sheetFormatPr defaultRowHeight="13" x14ac:dyDescent="0.6"/>
  <cols>
    <col min="1" max="1" width="36.86328125" customWidth="1"/>
    <col min="2" max="5" width="10.6796875" customWidth="1"/>
    <col min="6" max="6" width="2.6796875" customWidth="1"/>
    <col min="7" max="10" width="10.6796875" customWidth="1"/>
    <col min="11" max="11" width="2.6796875" customWidth="1"/>
    <col min="12" max="15" width="8.6796875" customWidth="1"/>
    <col min="17" max="23" width="0" hidden="1" customWidth="1"/>
    <col min="24" max="24" width="3.6796875" hidden="1" customWidth="1"/>
    <col min="25" max="25" width="0" hidden="1" customWidth="1"/>
  </cols>
  <sheetData>
    <row r="1" spans="1:25" s="3" customFormat="1" ht="15.5" x14ac:dyDescent="0.7">
      <c r="A1" s="1" t="str">
        <f>VLOOKUP(Y6,TabName,5,FALSE)</f>
        <v>Table 4.18 - Cost of Forwarded UAA Mail -- Periodicals, Automation (1), PARS Environment, FY 21</v>
      </c>
      <c r="B1" s="2"/>
      <c r="C1" s="2"/>
      <c r="D1" s="2"/>
      <c r="E1" s="2"/>
    </row>
    <row r="2" spans="1:25" s="3" customFormat="1" ht="8.15" customHeight="1" thickBot="1" x14ac:dyDescent="0.85">
      <c r="A2" s="1"/>
      <c r="B2" s="2"/>
      <c r="C2" s="2"/>
      <c r="D2" s="2"/>
      <c r="E2" s="2"/>
    </row>
    <row r="3" spans="1:25" s="3" customFormat="1" ht="15.5" x14ac:dyDescent="0.7">
      <c r="A3" s="4" t="s">
        <v>0</v>
      </c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7"/>
    </row>
    <row r="4" spans="1:25" s="3" customFormat="1" ht="12.75" customHeight="1" x14ac:dyDescent="0.6">
      <c r="A4" s="8"/>
      <c r="B4" s="9" t="s">
        <v>1</v>
      </c>
      <c r="C4" s="10"/>
      <c r="D4" s="10"/>
      <c r="E4" s="10"/>
      <c r="F4" s="11"/>
      <c r="G4" s="9" t="s">
        <v>2</v>
      </c>
      <c r="H4" s="12"/>
      <c r="I4" s="12"/>
      <c r="J4" s="12"/>
      <c r="K4" s="11"/>
      <c r="L4" s="9" t="s">
        <v>3</v>
      </c>
      <c r="M4" s="12"/>
      <c r="N4" s="12"/>
      <c r="O4" s="13"/>
      <c r="Q4"/>
      <c r="R4"/>
      <c r="S4" t="s">
        <v>37</v>
      </c>
      <c r="T4" t="s">
        <v>37</v>
      </c>
      <c r="U4" s="18" t="s">
        <v>8</v>
      </c>
      <c r="V4" s="18" t="s">
        <v>9</v>
      </c>
      <c r="W4" s="18" t="s">
        <v>10</v>
      </c>
      <c r="X4"/>
    </row>
    <row r="5" spans="1:25" ht="25.5" customHeight="1" x14ac:dyDescent="0.6">
      <c r="A5" s="14"/>
      <c r="B5" s="15" t="s">
        <v>4</v>
      </c>
      <c r="C5" s="15" t="s">
        <v>5</v>
      </c>
      <c r="D5" s="15" t="s">
        <v>6</v>
      </c>
      <c r="E5" s="15" t="s">
        <v>7</v>
      </c>
      <c r="F5" s="16"/>
      <c r="G5" s="15" t="s">
        <v>4</v>
      </c>
      <c r="H5" s="15" t="s">
        <v>5</v>
      </c>
      <c r="I5" s="15" t="s">
        <v>6</v>
      </c>
      <c r="J5" s="15" t="s">
        <v>7</v>
      </c>
      <c r="K5" s="16"/>
      <c r="L5" s="15" t="s">
        <v>4</v>
      </c>
      <c r="M5" s="15" t="s">
        <v>5</v>
      </c>
      <c r="N5" s="15" t="s">
        <v>6</v>
      </c>
      <c r="O5" s="17" t="s">
        <v>7</v>
      </c>
      <c r="Q5" s="56" t="s">
        <v>35</v>
      </c>
      <c r="R5" s="56" t="s">
        <v>36</v>
      </c>
      <c r="S5" s="56" t="s">
        <v>35</v>
      </c>
      <c r="T5" s="56" t="s">
        <v>36</v>
      </c>
      <c r="U5" t="s">
        <v>12</v>
      </c>
      <c r="V5" t="s">
        <v>12</v>
      </c>
      <c r="W5" t="s">
        <v>12</v>
      </c>
      <c r="Y5" s="18" t="s">
        <v>11</v>
      </c>
    </row>
    <row r="6" spans="1:25" x14ac:dyDescent="0.6">
      <c r="A6" s="94" t="s">
        <v>23</v>
      </c>
      <c r="B6" s="15"/>
      <c r="C6" s="15"/>
      <c r="D6" s="15"/>
      <c r="E6" s="15"/>
      <c r="F6" s="16"/>
      <c r="G6" s="15"/>
      <c r="H6" s="15"/>
      <c r="I6" s="15"/>
      <c r="J6" s="15"/>
      <c r="K6" s="16"/>
      <c r="L6" s="15"/>
      <c r="M6" s="15"/>
      <c r="N6" s="15"/>
      <c r="O6" s="17"/>
      <c r="Y6">
        <v>18</v>
      </c>
    </row>
    <row r="7" spans="1:25" x14ac:dyDescent="0.6">
      <c r="A7" s="31" t="s">
        <v>102</v>
      </c>
      <c r="B7" s="15"/>
      <c r="C7" s="15"/>
      <c r="D7" s="15"/>
      <c r="E7" s="15"/>
      <c r="F7" s="16"/>
      <c r="G7" s="15"/>
      <c r="H7" s="15"/>
      <c r="I7" s="15"/>
      <c r="J7" s="15"/>
      <c r="K7" s="16"/>
      <c r="L7" s="15"/>
      <c r="M7" s="15"/>
      <c r="N7" s="15"/>
      <c r="O7" s="17"/>
    </row>
    <row r="8" spans="1:25" x14ac:dyDescent="0.6">
      <c r="A8" s="21" t="s">
        <v>13</v>
      </c>
      <c r="B8" s="76">
        <v>2.1315239099010568</v>
      </c>
      <c r="C8" s="76">
        <v>0</v>
      </c>
      <c r="D8" s="76">
        <v>0</v>
      </c>
      <c r="E8" s="65">
        <f t="shared" ref="E8:E13" si="0">SUM(B8:D8)</f>
        <v>2.1315239099010568</v>
      </c>
      <c r="F8" s="61"/>
      <c r="G8" s="62">
        <v>9.8028696253681602E-2</v>
      </c>
      <c r="H8" s="62">
        <v>0</v>
      </c>
      <c r="I8" s="62">
        <v>0</v>
      </c>
      <c r="J8" s="62">
        <f t="shared" ref="J8:J13" si="1">SUM(G8:I8)</f>
        <v>9.8028696253681602E-2</v>
      </c>
      <c r="K8" s="61"/>
      <c r="L8" s="25">
        <f t="shared" ref="L8:O14" si="2">IF(B8&lt;&gt;0,G8/B8,"--")</f>
        <v>4.5989958544838463E-2</v>
      </c>
      <c r="M8" s="25" t="str">
        <f t="shared" si="2"/>
        <v>--</v>
      </c>
      <c r="N8" s="25" t="str">
        <f t="shared" si="2"/>
        <v>--</v>
      </c>
      <c r="O8" s="26">
        <f t="shared" si="2"/>
        <v>4.5989958544838463E-2</v>
      </c>
      <c r="Q8">
        <v>28</v>
      </c>
      <c r="U8" s="27">
        <f>VLOOKUP($Y$6,FMap,5,FALSE)</f>
        <v>5</v>
      </c>
      <c r="V8" s="28">
        <f>VLOOKUP($Y$6,FMap,6,FALSE)</f>
        <v>27</v>
      </c>
      <c r="W8" s="29">
        <f>VLOOKUP($Y$6,FMap,7,FALSE)</f>
        <v>49</v>
      </c>
    </row>
    <row r="9" spans="1:25" x14ac:dyDescent="0.6">
      <c r="A9" s="30" t="s">
        <v>24</v>
      </c>
      <c r="B9" s="76">
        <v>2.1315239099010568</v>
      </c>
      <c r="C9" s="76">
        <v>0</v>
      </c>
      <c r="D9" s="76">
        <v>0</v>
      </c>
      <c r="E9" s="65">
        <f t="shared" si="0"/>
        <v>2.1315239099010568</v>
      </c>
      <c r="F9" s="61"/>
      <c r="G9" s="62">
        <v>1.4126955537336781E-2</v>
      </c>
      <c r="H9" s="62">
        <v>0</v>
      </c>
      <c r="I9" s="62">
        <v>0</v>
      </c>
      <c r="J9" s="62">
        <f t="shared" si="1"/>
        <v>1.4126955537336781E-2</v>
      </c>
      <c r="K9" s="61"/>
      <c r="L9" s="25">
        <f t="shared" si="2"/>
        <v>6.6276317482136717E-3</v>
      </c>
      <c r="M9" s="25" t="str">
        <f t="shared" si="2"/>
        <v>--</v>
      </c>
      <c r="N9" s="25" t="str">
        <f t="shared" si="2"/>
        <v>--</v>
      </c>
      <c r="O9" s="26">
        <f t="shared" si="2"/>
        <v>6.6276317482136717E-3</v>
      </c>
      <c r="Q9">
        <v>29</v>
      </c>
      <c r="U9">
        <f>$U$8</f>
        <v>5</v>
      </c>
      <c r="V9">
        <f>$V$8</f>
        <v>27</v>
      </c>
      <c r="W9">
        <f>$W$8</f>
        <v>49</v>
      </c>
    </row>
    <row r="10" spans="1:25" x14ac:dyDescent="0.6">
      <c r="A10" s="21" t="s">
        <v>25</v>
      </c>
      <c r="B10" s="65">
        <v>42.630478198021088</v>
      </c>
      <c r="C10" s="65">
        <v>0</v>
      </c>
      <c r="D10" s="65">
        <v>0</v>
      </c>
      <c r="E10" s="65">
        <f t="shared" si="0"/>
        <v>42.630478198021088</v>
      </c>
      <c r="F10" s="61"/>
      <c r="G10" s="62">
        <v>2.6063103704978894</v>
      </c>
      <c r="H10" s="62">
        <v>0</v>
      </c>
      <c r="I10" s="62">
        <v>0</v>
      </c>
      <c r="J10" s="62">
        <f t="shared" si="1"/>
        <v>2.6063103704978894</v>
      </c>
      <c r="K10" s="61"/>
      <c r="L10" s="25">
        <f t="shared" si="2"/>
        <v>6.1137253924092146E-2</v>
      </c>
      <c r="M10" s="25" t="str">
        <f t="shared" si="2"/>
        <v>--</v>
      </c>
      <c r="N10" s="25" t="str">
        <f t="shared" si="2"/>
        <v>--</v>
      </c>
      <c r="O10" s="26">
        <f t="shared" si="2"/>
        <v>6.1137253924092146E-2</v>
      </c>
      <c r="Q10">
        <v>30</v>
      </c>
      <c r="S10">
        <v>10</v>
      </c>
      <c r="U10">
        <f>$U$8</f>
        <v>5</v>
      </c>
      <c r="V10">
        <f>$V$8</f>
        <v>27</v>
      </c>
      <c r="W10">
        <f>$W$8</f>
        <v>49</v>
      </c>
    </row>
    <row r="11" spans="1:25" x14ac:dyDescent="0.6">
      <c r="A11" s="21" t="s">
        <v>26</v>
      </c>
      <c r="B11" s="65">
        <v>15.94765965824733</v>
      </c>
      <c r="C11" s="65">
        <v>0</v>
      </c>
      <c r="D11" s="65">
        <v>0</v>
      </c>
      <c r="E11" s="65">
        <f t="shared" si="0"/>
        <v>15.94765965824733</v>
      </c>
      <c r="F11" s="61"/>
      <c r="G11" s="62">
        <v>0</v>
      </c>
      <c r="H11" s="62">
        <v>0</v>
      </c>
      <c r="I11" s="62">
        <v>0</v>
      </c>
      <c r="J11" s="62">
        <f t="shared" si="1"/>
        <v>0</v>
      </c>
      <c r="K11" s="61"/>
      <c r="L11" s="25">
        <f t="shared" si="2"/>
        <v>0</v>
      </c>
      <c r="M11" s="25" t="str">
        <f t="shared" si="2"/>
        <v>--</v>
      </c>
      <c r="N11" s="25" t="str">
        <f t="shared" si="2"/>
        <v>--</v>
      </c>
      <c r="O11" s="26">
        <f t="shared" si="2"/>
        <v>0</v>
      </c>
      <c r="Q11">
        <v>31</v>
      </c>
      <c r="S11">
        <v>10</v>
      </c>
      <c r="U11">
        <f>$U$8</f>
        <v>5</v>
      </c>
      <c r="V11">
        <f>$V$8</f>
        <v>27</v>
      </c>
      <c r="W11">
        <f>$W$8</f>
        <v>49</v>
      </c>
    </row>
    <row r="12" spans="1:25" x14ac:dyDescent="0.6">
      <c r="A12" s="30" t="s">
        <v>92</v>
      </c>
      <c r="B12" s="65">
        <v>24.78710319806769</v>
      </c>
      <c r="C12" s="65">
        <v>0</v>
      </c>
      <c r="D12" s="65">
        <v>0</v>
      </c>
      <c r="E12" s="65">
        <f t="shared" si="0"/>
        <v>24.78710319806769</v>
      </c>
      <c r="F12" s="61"/>
      <c r="G12" s="62">
        <v>1.9008989848118008</v>
      </c>
      <c r="H12" s="62">
        <v>0</v>
      </c>
      <c r="I12" s="62">
        <v>0</v>
      </c>
      <c r="J12" s="62">
        <f t="shared" si="1"/>
        <v>1.9008989848118008</v>
      </c>
      <c r="K12" s="61"/>
      <c r="L12" s="25">
        <f t="shared" si="2"/>
        <v>7.6689033390557215E-2</v>
      </c>
      <c r="M12" s="25" t="str">
        <f t="shared" si="2"/>
        <v>--</v>
      </c>
      <c r="N12" s="25" t="str">
        <f t="shared" si="2"/>
        <v>--</v>
      </c>
      <c r="O12" s="26">
        <f t="shared" si="2"/>
        <v>7.6689033390557215E-2</v>
      </c>
      <c r="Q12">
        <f>Q11+1</f>
        <v>32</v>
      </c>
      <c r="R12">
        <v>33</v>
      </c>
      <c r="S12">
        <v>10</v>
      </c>
      <c r="U12">
        <f>$U$8</f>
        <v>5</v>
      </c>
      <c r="V12">
        <f>$V$8</f>
        <v>27</v>
      </c>
      <c r="W12">
        <f>$W$8</f>
        <v>49</v>
      </c>
    </row>
    <row r="13" spans="1:25" x14ac:dyDescent="0.6">
      <c r="A13" s="30" t="s">
        <v>93</v>
      </c>
      <c r="B13" s="65">
        <v>1.8957153417060686</v>
      </c>
      <c r="C13" s="65">
        <v>0</v>
      </c>
      <c r="D13" s="65">
        <v>0</v>
      </c>
      <c r="E13" s="65">
        <f t="shared" si="0"/>
        <v>1.8957153417060686</v>
      </c>
      <c r="F13" s="61"/>
      <c r="G13" s="62">
        <v>0.53716338724764234</v>
      </c>
      <c r="H13" s="62">
        <v>0</v>
      </c>
      <c r="I13" s="62">
        <v>0</v>
      </c>
      <c r="J13" s="62">
        <f t="shared" si="1"/>
        <v>0.53716338724764234</v>
      </c>
      <c r="K13" s="61"/>
      <c r="L13" s="25">
        <f t="shared" si="2"/>
        <v>0.28335656489661398</v>
      </c>
      <c r="M13" s="25" t="str">
        <f t="shared" si="2"/>
        <v>--</v>
      </c>
      <c r="N13" s="25" t="str">
        <f t="shared" si="2"/>
        <v>--</v>
      </c>
      <c r="O13" s="26">
        <f t="shared" si="2"/>
        <v>0.28335656489661398</v>
      </c>
      <c r="Q13">
        <v>35</v>
      </c>
      <c r="S13">
        <v>10</v>
      </c>
      <c r="U13">
        <f>$U$8</f>
        <v>5</v>
      </c>
      <c r="V13">
        <f>$V$8</f>
        <v>27</v>
      </c>
      <c r="W13">
        <f>$W$8</f>
        <v>49</v>
      </c>
    </row>
    <row r="14" spans="1:25" x14ac:dyDescent="0.6">
      <c r="A14" s="21" t="s">
        <v>17</v>
      </c>
      <c r="B14" s="65">
        <f>B10</f>
        <v>42.630478198021088</v>
      </c>
      <c r="C14" s="65">
        <f>C10</f>
        <v>0</v>
      </c>
      <c r="D14" s="65">
        <f>D10</f>
        <v>0</v>
      </c>
      <c r="E14" s="65">
        <f>E10</f>
        <v>42.630478198021088</v>
      </c>
      <c r="F14" s="61"/>
      <c r="G14" s="62">
        <f>SUM(G8:G13)</f>
        <v>5.1565283943483511</v>
      </c>
      <c r="H14" s="62">
        <f>SUM(H8:H13)</f>
        <v>0</v>
      </c>
      <c r="I14" s="62">
        <f>SUM(I8:I13)</f>
        <v>0</v>
      </c>
      <c r="J14" s="62">
        <f>SUM(J8:J13)</f>
        <v>5.1565283943483511</v>
      </c>
      <c r="K14" s="61"/>
      <c r="L14" s="25">
        <f t="shared" si="2"/>
        <v>0.12095872747183301</v>
      </c>
      <c r="M14" s="25" t="str">
        <f t="shared" si="2"/>
        <v>--</v>
      </c>
      <c r="N14" s="25" t="str">
        <f t="shared" si="2"/>
        <v>--</v>
      </c>
      <c r="O14" s="26">
        <f t="shared" si="2"/>
        <v>0.12095872747183301</v>
      </c>
    </row>
    <row r="15" spans="1:25" ht="5.15" customHeight="1" x14ac:dyDescent="0.6">
      <c r="A15" s="21"/>
      <c r="B15" s="65"/>
      <c r="C15" s="65"/>
      <c r="D15" s="65"/>
      <c r="E15" s="65"/>
      <c r="F15" s="61"/>
      <c r="G15" s="62"/>
      <c r="H15" s="62"/>
      <c r="I15" s="62"/>
      <c r="J15" s="62"/>
      <c r="K15" s="61"/>
      <c r="L15" s="60"/>
      <c r="M15" s="60"/>
      <c r="N15" s="60"/>
      <c r="O15" s="63"/>
    </row>
    <row r="16" spans="1:25" x14ac:dyDescent="0.6">
      <c r="A16" s="31" t="s">
        <v>28</v>
      </c>
      <c r="B16" s="65"/>
      <c r="C16" s="65"/>
      <c r="D16" s="65"/>
      <c r="E16" s="65"/>
      <c r="F16" s="61"/>
      <c r="G16" s="62"/>
      <c r="H16" s="62"/>
      <c r="I16" s="62"/>
      <c r="J16" s="62"/>
      <c r="K16" s="61"/>
      <c r="L16" s="60"/>
      <c r="M16" s="60"/>
      <c r="N16" s="60"/>
      <c r="O16" s="63"/>
    </row>
    <row r="17" spans="1:23" x14ac:dyDescent="0.6">
      <c r="A17" s="30" t="s">
        <v>29</v>
      </c>
      <c r="B17" s="65">
        <f>B14</f>
        <v>42.630478198021088</v>
      </c>
      <c r="C17" s="65">
        <f>C14</f>
        <v>0</v>
      </c>
      <c r="D17" s="65">
        <f>D14</f>
        <v>0</v>
      </c>
      <c r="E17" s="65">
        <f>SUM(B17:D17)</f>
        <v>42.630478198021088</v>
      </c>
      <c r="F17" s="61"/>
      <c r="G17" s="62">
        <v>4.653449917871666</v>
      </c>
      <c r="H17" s="62">
        <v>0</v>
      </c>
      <c r="I17" s="62">
        <v>0</v>
      </c>
      <c r="J17" s="62">
        <f>SUM(G17:I17)</f>
        <v>4.653449917871666</v>
      </c>
      <c r="K17" s="61"/>
      <c r="L17" s="25">
        <f t="shared" ref="L17:O19" si="3">IF(B17&lt;&gt;0,G17/B17,"--")</f>
        <v>0.10915781653342278</v>
      </c>
      <c r="M17" s="25" t="str">
        <f t="shared" si="3"/>
        <v>--</v>
      </c>
      <c r="N17" s="25" t="str">
        <f t="shared" si="3"/>
        <v>--</v>
      </c>
      <c r="O17" s="26">
        <f t="shared" si="3"/>
        <v>0.10915781653342278</v>
      </c>
      <c r="Q17">
        <v>38</v>
      </c>
      <c r="U17">
        <f>$U$8</f>
        <v>5</v>
      </c>
      <c r="V17">
        <f>$V$8</f>
        <v>27</v>
      </c>
      <c r="W17">
        <f>$W$8</f>
        <v>49</v>
      </c>
    </row>
    <row r="18" spans="1:23" x14ac:dyDescent="0.6">
      <c r="A18" s="30" t="s">
        <v>30</v>
      </c>
      <c r="B18" s="76">
        <v>0</v>
      </c>
      <c r="C18" s="76">
        <v>0</v>
      </c>
      <c r="D18" s="76">
        <v>0</v>
      </c>
      <c r="E18" s="65">
        <f>SUM(B18:D18)</f>
        <v>0</v>
      </c>
      <c r="F18" s="61"/>
      <c r="G18" s="62">
        <v>0</v>
      </c>
      <c r="H18" s="62">
        <v>0</v>
      </c>
      <c r="I18" s="62">
        <v>0</v>
      </c>
      <c r="J18" s="62">
        <f>SUM(G18:I18)</f>
        <v>0</v>
      </c>
      <c r="K18" s="61"/>
      <c r="L18" s="25" t="str">
        <f t="shared" si="3"/>
        <v>--</v>
      </c>
      <c r="M18" s="25" t="str">
        <f t="shared" si="3"/>
        <v>--</v>
      </c>
      <c r="N18" s="25" t="str">
        <f t="shared" si="3"/>
        <v>--</v>
      </c>
      <c r="O18" s="26" t="str">
        <f t="shared" si="3"/>
        <v>--</v>
      </c>
      <c r="Q18">
        <v>39</v>
      </c>
      <c r="U18">
        <f>$U$8</f>
        <v>5</v>
      </c>
      <c r="V18">
        <f>$V$8</f>
        <v>27</v>
      </c>
      <c r="W18">
        <f>$W$8</f>
        <v>49</v>
      </c>
    </row>
    <row r="19" spans="1:23" x14ac:dyDescent="0.6">
      <c r="A19" s="21" t="s">
        <v>17</v>
      </c>
      <c r="B19" s="65">
        <f>B17</f>
        <v>42.630478198021088</v>
      </c>
      <c r="C19" s="65">
        <f>C17</f>
        <v>0</v>
      </c>
      <c r="D19" s="65">
        <f>D17</f>
        <v>0</v>
      </c>
      <c r="E19" s="65">
        <f>E17</f>
        <v>42.630478198021088</v>
      </c>
      <c r="F19" s="61"/>
      <c r="G19" s="62">
        <f>SUM(G17:G18)</f>
        <v>4.653449917871666</v>
      </c>
      <c r="H19" s="62">
        <f>SUM(H17:H18)</f>
        <v>0</v>
      </c>
      <c r="I19" s="62">
        <f>SUM(I17:I18)</f>
        <v>0</v>
      </c>
      <c r="J19" s="62">
        <f>SUM(J17:J18)</f>
        <v>4.653449917871666</v>
      </c>
      <c r="K19" s="61"/>
      <c r="L19" s="25">
        <f t="shared" si="3"/>
        <v>0.10915781653342278</v>
      </c>
      <c r="M19" s="25" t="str">
        <f t="shared" si="3"/>
        <v>--</v>
      </c>
      <c r="N19" s="25" t="str">
        <f t="shared" si="3"/>
        <v>--</v>
      </c>
      <c r="O19" s="26">
        <f t="shared" si="3"/>
        <v>0.10915781653342278</v>
      </c>
    </row>
    <row r="20" spans="1:23" ht="5.15" customHeight="1" x14ac:dyDescent="0.6">
      <c r="A20" s="21"/>
      <c r="B20" s="65"/>
      <c r="C20" s="65"/>
      <c r="D20" s="65"/>
      <c r="E20" s="65"/>
      <c r="F20" s="61"/>
      <c r="G20" s="62"/>
      <c r="H20" s="62"/>
      <c r="I20" s="62"/>
      <c r="J20" s="62"/>
      <c r="K20" s="61"/>
      <c r="L20" s="60"/>
      <c r="M20" s="60"/>
      <c r="N20" s="60"/>
      <c r="O20" s="63"/>
    </row>
    <row r="21" spans="1:23" x14ac:dyDescent="0.6">
      <c r="A21" s="21" t="s">
        <v>31</v>
      </c>
      <c r="B21" s="65">
        <f>B19</f>
        <v>42.630478198021088</v>
      </c>
      <c r="C21" s="65">
        <f>C19</f>
        <v>0</v>
      </c>
      <c r="D21" s="65">
        <f>D19</f>
        <v>0</v>
      </c>
      <c r="E21" s="65">
        <f>E19</f>
        <v>42.630478198021088</v>
      </c>
      <c r="F21" s="61"/>
      <c r="G21" s="62">
        <f>SUM(G14,G19)</f>
        <v>9.8099783122200179</v>
      </c>
      <c r="H21" s="62">
        <f>SUM(H14,H19)</f>
        <v>0</v>
      </c>
      <c r="I21" s="62">
        <f>SUM(I14,I19)</f>
        <v>0</v>
      </c>
      <c r="J21" s="62">
        <f>SUM(J14,J19)</f>
        <v>9.8099783122200179</v>
      </c>
      <c r="K21" s="61"/>
      <c r="L21" s="25">
        <f>IF(B21&lt;&gt;0,G21/B21,"--")</f>
        <v>0.2301165440052558</v>
      </c>
      <c r="M21" s="25" t="str">
        <f>IF(C21&lt;&gt;0,H21/C21,"--")</f>
        <v>--</v>
      </c>
      <c r="N21" s="25" t="str">
        <f>IF(D21&lt;&gt;0,I21/D21,"--")</f>
        <v>--</v>
      </c>
      <c r="O21" s="26">
        <f>IF(E21&lt;&gt;0,J21/E21,"--")</f>
        <v>0.2301165440052558</v>
      </c>
    </row>
    <row r="22" spans="1:23" ht="5.15" customHeight="1" x14ac:dyDescent="0.6">
      <c r="A22" s="14"/>
      <c r="B22" s="65"/>
      <c r="C22" s="65"/>
      <c r="D22" s="65"/>
      <c r="E22" s="65"/>
      <c r="F22" s="61"/>
      <c r="G22" s="62"/>
      <c r="H22" s="62"/>
      <c r="I22" s="62"/>
      <c r="J22" s="62"/>
      <c r="K22" s="61"/>
      <c r="L22" s="60"/>
      <c r="M22" s="60"/>
      <c r="N22" s="60"/>
      <c r="O22" s="63"/>
    </row>
    <row r="23" spans="1:23" x14ac:dyDescent="0.6">
      <c r="A23" s="95" t="s">
        <v>32</v>
      </c>
      <c r="B23" s="65"/>
      <c r="C23" s="65"/>
      <c r="D23" s="65"/>
      <c r="E23" s="65"/>
      <c r="F23" s="61"/>
      <c r="G23" s="62"/>
      <c r="H23" s="62"/>
      <c r="I23" s="62"/>
      <c r="J23" s="62"/>
      <c r="K23" s="61"/>
      <c r="L23" s="60"/>
      <c r="M23" s="60"/>
      <c r="N23" s="60"/>
      <c r="O23" s="63"/>
    </row>
    <row r="24" spans="1:23" x14ac:dyDescent="0.6">
      <c r="A24" s="19" t="s">
        <v>94</v>
      </c>
      <c r="B24" s="76"/>
      <c r="C24" s="76"/>
      <c r="D24" s="76"/>
      <c r="E24" s="76"/>
      <c r="F24" s="61"/>
      <c r="G24" s="62"/>
      <c r="H24" s="62"/>
      <c r="I24" s="62"/>
      <c r="J24" s="62"/>
      <c r="K24" s="61"/>
      <c r="L24" s="61"/>
      <c r="M24" s="61"/>
      <c r="N24" s="61"/>
      <c r="O24" s="64"/>
    </row>
    <row r="25" spans="1:23" x14ac:dyDescent="0.6">
      <c r="A25" s="21" t="s">
        <v>13</v>
      </c>
      <c r="B25" s="76">
        <v>0</v>
      </c>
      <c r="C25" s="76">
        <v>594.61379733351305</v>
      </c>
      <c r="D25" s="76">
        <v>0</v>
      </c>
      <c r="E25" s="65">
        <f>SUM(B25:D25)</f>
        <v>594.61379733351305</v>
      </c>
      <c r="F25" s="61"/>
      <c r="G25" s="62">
        <v>0</v>
      </c>
      <c r="H25" s="62">
        <v>58.1557374318119</v>
      </c>
      <c r="I25" s="62">
        <v>0</v>
      </c>
      <c r="J25" s="62">
        <f>SUM(G25:I25)</f>
        <v>58.1557374318119</v>
      </c>
      <c r="K25" s="61"/>
      <c r="L25" s="25" t="str">
        <f t="shared" ref="L25:O28" si="4">IF(B25&lt;&gt;0,G25/B25,"--")</f>
        <v>--</v>
      </c>
      <c r="M25" s="25">
        <f t="shared" si="4"/>
        <v>9.7804217952233152E-2</v>
      </c>
      <c r="N25" s="25" t="str">
        <f t="shared" si="4"/>
        <v>--</v>
      </c>
      <c r="O25" s="26">
        <f t="shared" si="4"/>
        <v>9.7804217952233152E-2</v>
      </c>
      <c r="Q25">
        <v>1</v>
      </c>
      <c r="U25">
        <f>$U$8</f>
        <v>5</v>
      </c>
      <c r="V25">
        <f>$V$8</f>
        <v>27</v>
      </c>
      <c r="W25">
        <f>$W$8</f>
        <v>49</v>
      </c>
    </row>
    <row r="26" spans="1:23" x14ac:dyDescent="0.6">
      <c r="A26" s="30" t="s">
        <v>95</v>
      </c>
      <c r="B26" s="76">
        <v>0</v>
      </c>
      <c r="C26" s="76">
        <v>594.61379733351316</v>
      </c>
      <c r="D26" s="76">
        <v>0</v>
      </c>
      <c r="E26" s="65">
        <f>SUM(B26:D26)</f>
        <v>594.61379733351316</v>
      </c>
      <c r="F26" s="61"/>
      <c r="G26" s="62">
        <v>0</v>
      </c>
      <c r="H26" s="62">
        <v>171.09534142966265</v>
      </c>
      <c r="I26" s="62">
        <v>0</v>
      </c>
      <c r="J26" s="62">
        <f>SUM(G26:I26)</f>
        <v>171.09534142966265</v>
      </c>
      <c r="K26" s="61"/>
      <c r="L26" s="25" t="str">
        <f t="shared" si="4"/>
        <v>--</v>
      </c>
      <c r="M26" s="25">
        <f t="shared" si="4"/>
        <v>0.28774196326577489</v>
      </c>
      <c r="N26" s="25" t="str">
        <f t="shared" si="4"/>
        <v>--</v>
      </c>
      <c r="O26" s="26">
        <f t="shared" si="4"/>
        <v>0.28774196326577489</v>
      </c>
      <c r="Q26">
        <v>2</v>
      </c>
      <c r="U26">
        <f>$U$8</f>
        <v>5</v>
      </c>
      <c r="V26">
        <f>$V$8</f>
        <v>27</v>
      </c>
      <c r="W26">
        <f>$W$8</f>
        <v>49</v>
      </c>
    </row>
    <row r="27" spans="1:23" x14ac:dyDescent="0.6">
      <c r="A27" s="21" t="s">
        <v>14</v>
      </c>
      <c r="B27" s="76">
        <v>0</v>
      </c>
      <c r="C27" s="76">
        <v>0</v>
      </c>
      <c r="D27" s="76">
        <v>0</v>
      </c>
      <c r="E27" s="65">
        <f>SUM(B27:D27)</f>
        <v>0</v>
      </c>
      <c r="F27" s="61"/>
      <c r="G27" s="62">
        <v>0</v>
      </c>
      <c r="H27" s="62">
        <v>0</v>
      </c>
      <c r="I27" s="62">
        <v>0</v>
      </c>
      <c r="J27" s="62">
        <f>SUM(G27:I27)</f>
        <v>0</v>
      </c>
      <c r="K27" s="61"/>
      <c r="L27" s="25" t="str">
        <f t="shared" si="4"/>
        <v>--</v>
      </c>
      <c r="M27" s="25" t="str">
        <f t="shared" si="4"/>
        <v>--</v>
      </c>
      <c r="N27" s="25" t="str">
        <f t="shared" si="4"/>
        <v>--</v>
      </c>
      <c r="O27" s="26" t="str">
        <f t="shared" si="4"/>
        <v>--</v>
      </c>
      <c r="Q27">
        <v>5</v>
      </c>
      <c r="U27">
        <f>$U$8</f>
        <v>5</v>
      </c>
      <c r="V27">
        <f>$V$8</f>
        <v>27</v>
      </c>
      <c r="W27">
        <f>$W$8</f>
        <v>49</v>
      </c>
    </row>
    <row r="28" spans="1:23" x14ac:dyDescent="0.6">
      <c r="A28" s="21" t="s">
        <v>15</v>
      </c>
      <c r="B28" s="76">
        <f>B25</f>
        <v>0</v>
      </c>
      <c r="C28" s="76">
        <f>C25</f>
        <v>594.61379733351305</v>
      </c>
      <c r="D28" s="76">
        <f>D25</f>
        <v>0</v>
      </c>
      <c r="E28" s="76">
        <f>E25</f>
        <v>594.61379733351305</v>
      </c>
      <c r="F28" s="61"/>
      <c r="G28" s="62">
        <f>SUM(G25:G27)</f>
        <v>0</v>
      </c>
      <c r="H28" s="62">
        <f>SUM(H25:H27)</f>
        <v>229.25107886147455</v>
      </c>
      <c r="I28" s="62">
        <f>SUM(I25:I27)</f>
        <v>0</v>
      </c>
      <c r="J28" s="62">
        <f>SUM(J25:J27)</f>
        <v>229.25107886147455</v>
      </c>
      <c r="K28" s="61"/>
      <c r="L28" s="25" t="str">
        <f t="shared" si="4"/>
        <v>--</v>
      </c>
      <c r="M28" s="25">
        <f t="shared" si="4"/>
        <v>0.3855461812180081</v>
      </c>
      <c r="N28" s="25" t="str">
        <f t="shared" si="4"/>
        <v>--</v>
      </c>
      <c r="O28" s="26">
        <f t="shared" si="4"/>
        <v>0.3855461812180081</v>
      </c>
    </row>
    <row r="29" spans="1:23" ht="5.15" customHeight="1" x14ac:dyDescent="0.6">
      <c r="A29" s="14"/>
      <c r="B29" s="76"/>
      <c r="C29" s="76"/>
      <c r="D29" s="76"/>
      <c r="E29" s="76"/>
      <c r="F29" s="61"/>
      <c r="G29" s="62"/>
      <c r="H29" s="62"/>
      <c r="I29" s="62"/>
      <c r="J29" s="62"/>
      <c r="K29" s="61"/>
      <c r="L29" s="68"/>
      <c r="M29" s="68"/>
      <c r="N29" s="68"/>
      <c r="O29" s="69"/>
    </row>
    <row r="30" spans="1:23" x14ac:dyDescent="0.6">
      <c r="A30" s="31" t="s">
        <v>96</v>
      </c>
      <c r="B30" s="76"/>
      <c r="C30" s="76"/>
      <c r="D30" s="76"/>
      <c r="E30" s="76"/>
      <c r="F30" s="61"/>
      <c r="G30" s="62"/>
      <c r="H30" s="62"/>
      <c r="I30" s="62"/>
      <c r="J30" s="62"/>
      <c r="K30" s="61"/>
      <c r="L30" s="68"/>
      <c r="M30" s="68"/>
      <c r="N30" s="68"/>
      <c r="O30" s="69"/>
    </row>
    <row r="31" spans="1:23" x14ac:dyDescent="0.6">
      <c r="A31" s="21" t="s">
        <v>13</v>
      </c>
      <c r="B31" s="76">
        <v>0</v>
      </c>
      <c r="C31" s="76">
        <v>11173.974130079761</v>
      </c>
      <c r="D31" s="76">
        <v>37.397924652664834</v>
      </c>
      <c r="E31" s="65">
        <f>SUM(B31:D31)</f>
        <v>11211.372054732426</v>
      </c>
      <c r="F31" s="61"/>
      <c r="G31" s="62">
        <v>0</v>
      </c>
      <c r="H31" s="62">
        <v>767.24552161680799</v>
      </c>
      <c r="I31" s="62">
        <v>18.703492532996261</v>
      </c>
      <c r="J31" s="62">
        <f>SUM(G31:I31)</f>
        <v>785.94901414980427</v>
      </c>
      <c r="K31" s="61"/>
      <c r="L31" s="25" t="str">
        <f t="shared" ref="L31:O34" si="5">IF(B31&lt;&gt;0,G31/B31,"--")</f>
        <v>--</v>
      </c>
      <c r="M31" s="25">
        <f t="shared" si="5"/>
        <v>6.8663620721245697E-2</v>
      </c>
      <c r="N31" s="25">
        <f t="shared" si="5"/>
        <v>0.5001211352422873</v>
      </c>
      <c r="O31" s="26">
        <f t="shared" si="5"/>
        <v>7.0102839359260025E-2</v>
      </c>
      <c r="Q31">
        <v>0</v>
      </c>
      <c r="U31">
        <f>$U$8</f>
        <v>5</v>
      </c>
      <c r="V31">
        <f>$V$8</f>
        <v>27</v>
      </c>
      <c r="W31">
        <f>$W$8</f>
        <v>49</v>
      </c>
    </row>
    <row r="32" spans="1:23" x14ac:dyDescent="0.6">
      <c r="A32" s="30" t="s">
        <v>97</v>
      </c>
      <c r="B32" s="76">
        <v>0</v>
      </c>
      <c r="C32" s="76">
        <v>11173.974130079761</v>
      </c>
      <c r="D32" s="76">
        <v>37.397924652664834</v>
      </c>
      <c r="E32" s="65">
        <f>SUM(B32:D32)</f>
        <v>11211.372054732426</v>
      </c>
      <c r="F32" s="61"/>
      <c r="G32" s="62">
        <v>0</v>
      </c>
      <c r="H32" s="62">
        <v>3166.2189257430318</v>
      </c>
      <c r="I32" s="62">
        <v>10.596947463841504</v>
      </c>
      <c r="J32" s="62">
        <f>SUM(G32:I32)</f>
        <v>3176.8158732068732</v>
      </c>
      <c r="K32" s="61"/>
      <c r="L32" s="25" t="str">
        <f t="shared" si="5"/>
        <v>--</v>
      </c>
      <c r="M32" s="25">
        <f t="shared" si="5"/>
        <v>0.28335656489661398</v>
      </c>
      <c r="N32" s="25">
        <f t="shared" si="5"/>
        <v>0.28335656489661404</v>
      </c>
      <c r="O32" s="26">
        <f t="shared" si="5"/>
        <v>0.28335656489661398</v>
      </c>
      <c r="Q32">
        <v>3</v>
      </c>
      <c r="U32">
        <f>$U$8</f>
        <v>5</v>
      </c>
      <c r="V32">
        <f>$V$8</f>
        <v>27</v>
      </c>
      <c r="W32">
        <f>$W$8</f>
        <v>49</v>
      </c>
    </row>
    <row r="33" spans="1:23" x14ac:dyDescent="0.6">
      <c r="A33" s="30" t="s">
        <v>16</v>
      </c>
      <c r="B33" s="76">
        <v>0</v>
      </c>
      <c r="C33" s="76">
        <v>0</v>
      </c>
      <c r="D33" s="76">
        <v>0</v>
      </c>
      <c r="E33" s="65">
        <f>SUM(B33:D33)</f>
        <v>0</v>
      </c>
      <c r="F33" s="61"/>
      <c r="G33" s="62">
        <v>0</v>
      </c>
      <c r="H33" s="62">
        <v>0</v>
      </c>
      <c r="I33" s="62">
        <v>0</v>
      </c>
      <c r="J33" s="62">
        <f>SUM(G33:I33)</f>
        <v>0</v>
      </c>
      <c r="K33" s="61"/>
      <c r="L33" s="25" t="str">
        <f t="shared" si="5"/>
        <v>--</v>
      </c>
      <c r="M33" s="25" t="str">
        <f t="shared" si="5"/>
        <v>--</v>
      </c>
      <c r="N33" s="25" t="str">
        <f t="shared" si="5"/>
        <v>--</v>
      </c>
      <c r="O33" s="26" t="str">
        <f t="shared" si="5"/>
        <v>--</v>
      </c>
      <c r="Q33">
        <v>6</v>
      </c>
      <c r="U33">
        <f>$U$8</f>
        <v>5</v>
      </c>
      <c r="V33">
        <f>$V$8</f>
        <v>27</v>
      </c>
      <c r="W33">
        <f>$W$8</f>
        <v>49</v>
      </c>
    </row>
    <row r="34" spans="1:23" x14ac:dyDescent="0.6">
      <c r="A34" s="21" t="s">
        <v>15</v>
      </c>
      <c r="B34" s="76">
        <f>B31</f>
        <v>0</v>
      </c>
      <c r="C34" s="76">
        <f>C31</f>
        <v>11173.974130079761</v>
      </c>
      <c r="D34" s="76">
        <f>D31</f>
        <v>37.397924652664834</v>
      </c>
      <c r="E34" s="76">
        <f>E31</f>
        <v>11211.372054732426</v>
      </c>
      <c r="F34" s="61"/>
      <c r="G34" s="62">
        <f>SUM(G31:G33)</f>
        <v>0</v>
      </c>
      <c r="H34" s="62">
        <f>SUM(H31:H33)</f>
        <v>3933.4644473598401</v>
      </c>
      <c r="I34" s="62">
        <f>SUM(I31:I33)</f>
        <v>29.300439996837767</v>
      </c>
      <c r="J34" s="62">
        <f>SUM(J31:J33)</f>
        <v>3962.7648873566777</v>
      </c>
      <c r="K34" s="61"/>
      <c r="L34" s="25" t="str">
        <f t="shared" si="5"/>
        <v>--</v>
      </c>
      <c r="M34" s="25">
        <f t="shared" si="5"/>
        <v>0.35202018561785969</v>
      </c>
      <c r="N34" s="25">
        <f t="shared" si="5"/>
        <v>0.78347770013890139</v>
      </c>
      <c r="O34" s="26">
        <f t="shared" si="5"/>
        <v>0.35345940425587402</v>
      </c>
    </row>
    <row r="35" spans="1:23" ht="5.15" customHeight="1" x14ac:dyDescent="0.6">
      <c r="A35" s="14"/>
      <c r="B35" s="76"/>
      <c r="C35" s="76"/>
      <c r="D35" s="76"/>
      <c r="E35" s="76"/>
      <c r="F35" s="61"/>
      <c r="G35" s="62"/>
      <c r="H35" s="62"/>
      <c r="I35" s="62"/>
      <c r="J35" s="62"/>
      <c r="K35" s="61"/>
      <c r="L35" s="68"/>
      <c r="M35" s="68"/>
      <c r="N35" s="68"/>
      <c r="O35" s="69"/>
    </row>
    <row r="36" spans="1:23" x14ac:dyDescent="0.6">
      <c r="A36" s="31" t="s">
        <v>28</v>
      </c>
      <c r="B36" s="76"/>
      <c r="C36" s="76"/>
      <c r="D36" s="76"/>
      <c r="E36" s="76"/>
      <c r="F36" s="61"/>
      <c r="G36" s="62"/>
      <c r="H36" s="62"/>
      <c r="I36" s="62"/>
      <c r="J36" s="62"/>
      <c r="K36" s="61"/>
      <c r="L36" s="66"/>
      <c r="M36" s="66"/>
      <c r="N36" s="66"/>
      <c r="O36" s="67"/>
    </row>
    <row r="37" spans="1:23" ht="12.75" customHeight="1" x14ac:dyDescent="0.6">
      <c r="A37" s="30" t="s">
        <v>29</v>
      </c>
      <c r="B37" s="76">
        <f>B28+B34</f>
        <v>0</v>
      </c>
      <c r="C37" s="76">
        <f>C28+C34</f>
        <v>11768.587927413275</v>
      </c>
      <c r="D37" s="76">
        <f>D28+D34</f>
        <v>37.397924652664834</v>
      </c>
      <c r="E37" s="65">
        <f>SUM(B37:D37)</f>
        <v>11805.98585206594</v>
      </c>
      <c r="F37" s="61"/>
      <c r="G37" s="62">
        <v>0</v>
      </c>
      <c r="H37" s="62">
        <v>4358.1489332917963</v>
      </c>
      <c r="I37" s="62">
        <v>112.07073563730391</v>
      </c>
      <c r="J37" s="62">
        <f>SUM(G37:I37)</f>
        <v>4470.2196689291004</v>
      </c>
      <c r="K37" s="61"/>
      <c r="L37" s="25" t="str">
        <f t="shared" ref="L37:O39" si="6">IF(B37&lt;&gt;0,G37/B37,"--")</f>
        <v>--</v>
      </c>
      <c r="M37" s="25">
        <f t="shared" si="6"/>
        <v>0.3703204632681632</v>
      </c>
      <c r="N37" s="25">
        <f t="shared" si="6"/>
        <v>2.9967100227664152</v>
      </c>
      <c r="O37" s="26">
        <f t="shared" si="6"/>
        <v>0.37864010044928631</v>
      </c>
      <c r="Q37">
        <v>7</v>
      </c>
      <c r="U37">
        <f>$U$8</f>
        <v>5</v>
      </c>
      <c r="V37">
        <f>$V$8</f>
        <v>27</v>
      </c>
      <c r="W37">
        <f>$W$8</f>
        <v>49</v>
      </c>
    </row>
    <row r="38" spans="1:23" ht="12.75" customHeight="1" x14ac:dyDescent="0.6">
      <c r="A38" s="30" t="s">
        <v>30</v>
      </c>
      <c r="B38" s="76">
        <v>0</v>
      </c>
      <c r="C38" s="76">
        <v>0</v>
      </c>
      <c r="D38" s="76">
        <v>0</v>
      </c>
      <c r="E38" s="65">
        <f>SUM(B38:D38)</f>
        <v>0</v>
      </c>
      <c r="F38" s="61"/>
      <c r="G38" s="62">
        <v>0</v>
      </c>
      <c r="H38" s="62">
        <v>0</v>
      </c>
      <c r="I38" s="62">
        <v>0</v>
      </c>
      <c r="J38" s="62">
        <f>SUM(G38:I38)</f>
        <v>0</v>
      </c>
      <c r="K38" s="61"/>
      <c r="L38" s="25" t="str">
        <f t="shared" si="6"/>
        <v>--</v>
      </c>
      <c r="M38" s="25" t="str">
        <f t="shared" si="6"/>
        <v>--</v>
      </c>
      <c r="N38" s="25" t="str">
        <f t="shared" si="6"/>
        <v>--</v>
      </c>
      <c r="O38" s="26" t="str">
        <f t="shared" si="6"/>
        <v>--</v>
      </c>
      <c r="Q38">
        <v>8</v>
      </c>
      <c r="U38">
        <f>$U$8</f>
        <v>5</v>
      </c>
      <c r="V38">
        <f>$V$8</f>
        <v>27</v>
      </c>
      <c r="W38">
        <f>$W$8</f>
        <v>49</v>
      </c>
    </row>
    <row r="39" spans="1:23" x14ac:dyDescent="0.6">
      <c r="A39" s="21" t="s">
        <v>17</v>
      </c>
      <c r="B39" s="76">
        <f>B37</f>
        <v>0</v>
      </c>
      <c r="C39" s="76">
        <f>C37</f>
        <v>11768.587927413275</v>
      </c>
      <c r="D39" s="76">
        <f>D37</f>
        <v>37.397924652664834</v>
      </c>
      <c r="E39" s="76">
        <f>E37</f>
        <v>11805.98585206594</v>
      </c>
      <c r="F39" s="61"/>
      <c r="G39" s="62">
        <f>SUM(G37:G38)</f>
        <v>0</v>
      </c>
      <c r="H39" s="62">
        <f>SUM(H37:H38)</f>
        <v>4358.1489332917963</v>
      </c>
      <c r="I39" s="62">
        <f>SUM(I37:I38)</f>
        <v>112.07073563730391</v>
      </c>
      <c r="J39" s="62">
        <f>SUM(J37:J38)</f>
        <v>4470.2196689291004</v>
      </c>
      <c r="K39" s="61"/>
      <c r="L39" s="25" t="str">
        <f t="shared" si="6"/>
        <v>--</v>
      </c>
      <c r="M39" s="25">
        <f t="shared" si="6"/>
        <v>0.3703204632681632</v>
      </c>
      <c r="N39" s="25">
        <f t="shared" si="6"/>
        <v>2.9967100227664152</v>
      </c>
      <c r="O39" s="26">
        <f t="shared" si="6"/>
        <v>0.37864010044928631</v>
      </c>
    </row>
    <row r="40" spans="1:23" ht="5.15" customHeight="1" x14ac:dyDescent="0.6">
      <c r="A40" s="21"/>
      <c r="B40" s="76"/>
      <c r="C40" s="76"/>
      <c r="D40" s="76"/>
      <c r="E40" s="65"/>
      <c r="F40" s="61"/>
      <c r="G40" s="62"/>
      <c r="H40" s="62"/>
      <c r="I40" s="62"/>
      <c r="J40" s="62"/>
      <c r="K40" s="61"/>
      <c r="L40" s="66"/>
      <c r="M40" s="66"/>
      <c r="N40" s="66"/>
      <c r="O40" s="67"/>
    </row>
    <row r="41" spans="1:23" x14ac:dyDescent="0.6">
      <c r="A41" s="96" t="s">
        <v>33</v>
      </c>
      <c r="B41" s="83">
        <f>B39</f>
        <v>0</v>
      </c>
      <c r="C41" s="83">
        <f>C39</f>
        <v>11768.587927413275</v>
      </c>
      <c r="D41" s="83">
        <f>D39</f>
        <v>37.397924652664834</v>
      </c>
      <c r="E41" s="70">
        <f>SUM(B41:D41)</f>
        <v>11805.98585206594</v>
      </c>
      <c r="F41" s="71"/>
      <c r="G41" s="84">
        <f>SUM(G28,G34,G39)</f>
        <v>0</v>
      </c>
      <c r="H41" s="84">
        <f>SUM(H28,H34,H39)</f>
        <v>8520.8644595131118</v>
      </c>
      <c r="I41" s="84">
        <f>SUM(I28,I34,I39)</f>
        <v>141.37117563414168</v>
      </c>
      <c r="J41" s="84">
        <f>SUM(J28,J34,J39)</f>
        <v>8662.2356351472517</v>
      </c>
      <c r="K41" s="71"/>
      <c r="L41" s="35" t="str">
        <f t="shared" ref="L41:O42" si="7">IF(B41&lt;&gt;0,G41/B41,"--")</f>
        <v>--</v>
      </c>
      <c r="M41" s="35">
        <f t="shared" si="7"/>
        <v>0.72403456659952836</v>
      </c>
      <c r="N41" s="35">
        <f t="shared" si="7"/>
        <v>3.7801877229053167</v>
      </c>
      <c r="O41" s="36">
        <f t="shared" si="7"/>
        <v>0.7337155696854778</v>
      </c>
    </row>
    <row r="42" spans="1:23" ht="13.75" thickBot="1" x14ac:dyDescent="0.75">
      <c r="A42" s="37" t="s">
        <v>17</v>
      </c>
      <c r="B42" s="97">
        <f>B21+B41</f>
        <v>42.630478198021088</v>
      </c>
      <c r="C42" s="97">
        <f>C21+C41</f>
        <v>11768.587927413275</v>
      </c>
      <c r="D42" s="97">
        <f>D21+D41</f>
        <v>37.397924652664834</v>
      </c>
      <c r="E42" s="97">
        <f>E21+E41</f>
        <v>11848.616330263962</v>
      </c>
      <c r="F42" s="38"/>
      <c r="G42" s="98">
        <f>SUM(G21,G41)</f>
        <v>9.8099783122200179</v>
      </c>
      <c r="H42" s="98">
        <f>SUM(H21,H41)</f>
        <v>8520.8644595131118</v>
      </c>
      <c r="I42" s="98">
        <f>SUM(I21,I41)</f>
        <v>141.37117563414168</v>
      </c>
      <c r="J42" s="98">
        <f>SUM(J21,J41)</f>
        <v>8672.0456134594715</v>
      </c>
      <c r="K42" s="38"/>
      <c r="L42" s="47">
        <f t="shared" si="7"/>
        <v>0.2301165440052558</v>
      </c>
      <c r="M42" s="47">
        <f t="shared" si="7"/>
        <v>0.72403456659952836</v>
      </c>
      <c r="N42" s="47">
        <f t="shared" si="7"/>
        <v>3.7801877229053167</v>
      </c>
      <c r="O42" s="48">
        <f t="shared" si="7"/>
        <v>0.73190365623614362</v>
      </c>
    </row>
    <row r="43" spans="1:23" ht="5.15" customHeight="1" thickBot="1" x14ac:dyDescent="0.75">
      <c r="A43" s="16"/>
      <c r="B43" s="77"/>
      <c r="C43" s="77"/>
      <c r="D43" s="77"/>
      <c r="E43" s="77"/>
      <c r="F43" s="16"/>
      <c r="G43" s="62"/>
      <c r="H43" s="62"/>
      <c r="I43" s="62"/>
      <c r="J43" s="62"/>
      <c r="K43" s="16"/>
      <c r="L43" s="16"/>
      <c r="M43" s="16"/>
      <c r="N43" s="16"/>
      <c r="O43" s="16"/>
    </row>
    <row r="44" spans="1:23" ht="15.5" x14ac:dyDescent="0.7">
      <c r="A44" s="4" t="s">
        <v>18</v>
      </c>
      <c r="B44" s="121" t="s">
        <v>1</v>
      </c>
      <c r="C44" s="128"/>
      <c r="D44" s="128"/>
      <c r="E44" s="128"/>
      <c r="F44" s="6"/>
      <c r="G44" s="121" t="s">
        <v>2</v>
      </c>
      <c r="H44" s="122"/>
      <c r="I44" s="122"/>
      <c r="J44" s="122"/>
      <c r="K44" s="6"/>
      <c r="L44" s="121" t="s">
        <v>3</v>
      </c>
      <c r="M44" s="122"/>
      <c r="N44" s="122"/>
      <c r="O44" s="123"/>
    </row>
    <row r="45" spans="1:23" ht="12.75" customHeight="1" x14ac:dyDescent="0.6">
      <c r="A45" s="94" t="s">
        <v>23</v>
      </c>
      <c r="B45" s="15" t="s">
        <v>4</v>
      </c>
      <c r="C45" s="15" t="s">
        <v>5</v>
      </c>
      <c r="D45" s="15" t="s">
        <v>6</v>
      </c>
      <c r="E45" s="15" t="s">
        <v>173</v>
      </c>
      <c r="F45" s="16"/>
      <c r="G45" s="15" t="s">
        <v>4</v>
      </c>
      <c r="H45" s="15" t="s">
        <v>5</v>
      </c>
      <c r="I45" s="15" t="s">
        <v>6</v>
      </c>
      <c r="J45" s="15" t="s">
        <v>173</v>
      </c>
      <c r="K45" s="16"/>
      <c r="L45" s="15" t="s">
        <v>4</v>
      </c>
      <c r="M45" s="15" t="s">
        <v>5</v>
      </c>
      <c r="N45" s="15" t="s">
        <v>6</v>
      </c>
      <c r="O45" s="17" t="s">
        <v>173</v>
      </c>
    </row>
    <row r="46" spans="1:23" x14ac:dyDescent="0.6">
      <c r="A46" s="21" t="s">
        <v>19</v>
      </c>
      <c r="B46" s="78">
        <v>6.73738766271389</v>
      </c>
      <c r="C46" s="78">
        <v>0</v>
      </c>
      <c r="D46" s="78">
        <v>0</v>
      </c>
      <c r="E46" s="65">
        <f>SUM(B46:D46)</f>
        <v>6.73738766271389</v>
      </c>
      <c r="F46" s="40"/>
      <c r="G46" s="62">
        <v>0.36995656562093643</v>
      </c>
      <c r="H46" s="62">
        <v>0</v>
      </c>
      <c r="I46" s="62">
        <v>0</v>
      </c>
      <c r="J46" s="62">
        <f>SUM(G46:I46)</f>
        <v>0.36995656562093643</v>
      </c>
      <c r="K46" s="42"/>
      <c r="L46" s="25">
        <f t="shared" ref="L46:O48" si="8">IF(B46&lt;&gt;0,G46/B46,"--")</f>
        <v>5.4910980953100458E-2</v>
      </c>
      <c r="M46" s="25" t="str">
        <f t="shared" si="8"/>
        <v>--</v>
      </c>
      <c r="N46" s="25" t="str">
        <f t="shared" si="8"/>
        <v>--</v>
      </c>
      <c r="O46" s="26">
        <f t="shared" si="8"/>
        <v>5.4910980953100458E-2</v>
      </c>
      <c r="Q46">
        <v>118</v>
      </c>
      <c r="U46">
        <f>$U$8</f>
        <v>5</v>
      </c>
      <c r="V46">
        <f>$V$8</f>
        <v>27</v>
      </c>
      <c r="W46">
        <f>$W$8</f>
        <v>49</v>
      </c>
    </row>
    <row r="47" spans="1:23" ht="12.75" customHeight="1" x14ac:dyDescent="0.6">
      <c r="A47" s="21" t="s">
        <v>220</v>
      </c>
      <c r="B47" s="78">
        <v>0</v>
      </c>
      <c r="C47" s="78">
        <v>0</v>
      </c>
      <c r="D47" s="78">
        <v>0</v>
      </c>
      <c r="E47" s="65">
        <f>SUM(B47:D47)</f>
        <v>0</v>
      </c>
      <c r="F47" s="40"/>
      <c r="G47" s="62">
        <v>0</v>
      </c>
      <c r="H47" s="62">
        <v>0</v>
      </c>
      <c r="I47" s="62">
        <v>0</v>
      </c>
      <c r="J47" s="62">
        <f>SUM(G47:I47)</f>
        <v>0</v>
      </c>
      <c r="K47" s="42"/>
      <c r="L47" s="25" t="str">
        <f t="shared" si="8"/>
        <v>--</v>
      </c>
      <c r="M47" s="25" t="str">
        <f t="shared" si="8"/>
        <v>--</v>
      </c>
      <c r="N47" s="25" t="str">
        <f t="shared" si="8"/>
        <v>--</v>
      </c>
      <c r="O47" s="26" t="str">
        <f t="shared" si="8"/>
        <v>--</v>
      </c>
      <c r="Q47">
        <v>120</v>
      </c>
      <c r="U47">
        <f>$U$8</f>
        <v>5</v>
      </c>
      <c r="V47">
        <f>$V$8</f>
        <v>27</v>
      </c>
      <c r="W47">
        <f>$W$8</f>
        <v>49</v>
      </c>
    </row>
    <row r="48" spans="1:23" ht="12.75" customHeight="1" x14ac:dyDescent="0.6">
      <c r="A48" s="21" t="s">
        <v>31</v>
      </c>
      <c r="B48" s="78">
        <f>SUM(B46:B47)</f>
        <v>6.73738766271389</v>
      </c>
      <c r="C48" s="78">
        <f>SUM(C46:C47)</f>
        <v>0</v>
      </c>
      <c r="D48" s="78">
        <f>SUM(D46:D47)</f>
        <v>0</v>
      </c>
      <c r="E48" s="78">
        <f>SUM(E46:E47)</f>
        <v>6.73738766271389</v>
      </c>
      <c r="F48" s="40"/>
      <c r="G48" s="62">
        <f>SUM(G46:G47)</f>
        <v>0.36995656562093643</v>
      </c>
      <c r="H48" s="62">
        <f>SUM(H46:H47)</f>
        <v>0</v>
      </c>
      <c r="I48" s="62">
        <f>SUM(I46:I47)</f>
        <v>0</v>
      </c>
      <c r="J48" s="62">
        <f>SUM(J46:J47)</f>
        <v>0.36995656562093643</v>
      </c>
      <c r="K48" s="42"/>
      <c r="L48" s="25">
        <f t="shared" si="8"/>
        <v>5.4910980953100458E-2</v>
      </c>
      <c r="M48" s="25" t="str">
        <f t="shared" si="8"/>
        <v>--</v>
      </c>
      <c r="N48" s="25" t="str">
        <f t="shared" si="8"/>
        <v>--</v>
      </c>
      <c r="O48" s="26">
        <f t="shared" si="8"/>
        <v>5.4910980953100458E-2</v>
      </c>
    </row>
    <row r="49" spans="1:23" ht="12.75" customHeight="1" x14ac:dyDescent="0.6">
      <c r="A49" s="95" t="s">
        <v>32</v>
      </c>
      <c r="B49" s="78"/>
      <c r="C49" s="78"/>
      <c r="D49" s="78"/>
      <c r="E49" s="80"/>
      <c r="F49" s="40"/>
      <c r="G49" s="62"/>
      <c r="H49" s="62"/>
      <c r="I49" s="62"/>
      <c r="J49" s="62"/>
      <c r="K49" s="42"/>
      <c r="L49" s="42"/>
      <c r="M49" s="40"/>
      <c r="N49" s="41"/>
      <c r="O49" s="20"/>
    </row>
    <row r="50" spans="1:23" x14ac:dyDescent="0.6">
      <c r="A50" s="21" t="s">
        <v>19</v>
      </c>
      <c r="B50" s="76">
        <v>0</v>
      </c>
      <c r="C50" s="76">
        <v>8974.1415987539895</v>
      </c>
      <c r="D50" s="76">
        <v>32.267613244199055</v>
      </c>
      <c r="E50" s="23">
        <f>SUM(B50:D50)</f>
        <v>9006.4092119981888</v>
      </c>
      <c r="F50" s="40"/>
      <c r="G50" s="62">
        <v>0</v>
      </c>
      <c r="H50" s="62">
        <v>4676.1383608447295</v>
      </c>
      <c r="I50" s="62">
        <v>16.813621942966734</v>
      </c>
      <c r="J50" s="62">
        <f>SUM(G50:I50)</f>
        <v>4692.9519827876966</v>
      </c>
      <c r="K50" s="42"/>
      <c r="L50" s="25" t="str">
        <f t="shared" ref="L50:O53" si="9">IF(B50&lt;&gt;0,G50/B50,"--")</f>
        <v>--</v>
      </c>
      <c r="M50" s="25">
        <f t="shared" si="9"/>
        <v>0.52106803858476958</v>
      </c>
      <c r="N50" s="25">
        <f t="shared" si="9"/>
        <v>0.52106803858476958</v>
      </c>
      <c r="O50" s="26">
        <f t="shared" si="9"/>
        <v>0.52106803858476958</v>
      </c>
      <c r="Q50">
        <v>95</v>
      </c>
      <c r="U50">
        <f>$U$8</f>
        <v>5</v>
      </c>
      <c r="V50">
        <f>$V$8</f>
        <v>27</v>
      </c>
      <c r="W50">
        <f>$W$8</f>
        <v>49</v>
      </c>
    </row>
    <row r="51" spans="1:23" x14ac:dyDescent="0.6">
      <c r="A51" s="21" t="s">
        <v>220</v>
      </c>
      <c r="B51" s="76">
        <v>0</v>
      </c>
      <c r="C51" s="76">
        <v>0</v>
      </c>
      <c r="D51" s="76">
        <v>0</v>
      </c>
      <c r="E51" s="23">
        <f>SUM(B51:D51)</f>
        <v>0</v>
      </c>
      <c r="F51" s="40"/>
      <c r="G51" s="62">
        <v>0</v>
      </c>
      <c r="H51" s="62">
        <v>0</v>
      </c>
      <c r="I51" s="62">
        <v>0</v>
      </c>
      <c r="J51" s="62">
        <f>SUM(G51:I51)</f>
        <v>0</v>
      </c>
      <c r="K51" s="42"/>
      <c r="L51" s="25" t="str">
        <f t="shared" si="9"/>
        <v>--</v>
      </c>
      <c r="M51" s="25" t="str">
        <f t="shared" si="9"/>
        <v>--</v>
      </c>
      <c r="N51" s="25" t="str">
        <f t="shared" si="9"/>
        <v>--</v>
      </c>
      <c r="O51" s="26" t="str">
        <f t="shared" si="9"/>
        <v>--</v>
      </c>
      <c r="Q51">
        <v>97</v>
      </c>
      <c r="U51">
        <f>$U$8</f>
        <v>5</v>
      </c>
      <c r="V51">
        <f>$V$8</f>
        <v>27</v>
      </c>
      <c r="W51">
        <f>$W$8</f>
        <v>49</v>
      </c>
    </row>
    <row r="52" spans="1:23" x14ac:dyDescent="0.6">
      <c r="A52" s="96" t="s">
        <v>33</v>
      </c>
      <c r="B52" s="126">
        <f>SUM(B50:B51)</f>
        <v>0</v>
      </c>
      <c r="C52" s="126">
        <f>SUM(C50:C51)</f>
        <v>8974.1415987539895</v>
      </c>
      <c r="D52" s="126">
        <f>SUM(D50:D51)</f>
        <v>32.267613244199055</v>
      </c>
      <c r="E52" s="126">
        <f>SUM(E50:E51)</f>
        <v>9006.4092119981888</v>
      </c>
      <c r="F52" s="124"/>
      <c r="G52" s="84">
        <f>SUM(G50:G51)</f>
        <v>0</v>
      </c>
      <c r="H52" s="84">
        <f>SUM(H50:H51)</f>
        <v>4676.1383608447295</v>
      </c>
      <c r="I52" s="84">
        <f>SUM(I50:I51)</f>
        <v>16.813621942966734</v>
      </c>
      <c r="J52" s="84">
        <f>SUM(J50:J51)</f>
        <v>4692.9519827876966</v>
      </c>
      <c r="K52" s="125"/>
      <c r="L52" s="35" t="str">
        <f t="shared" si="9"/>
        <v>--</v>
      </c>
      <c r="M52" s="35">
        <f t="shared" si="9"/>
        <v>0.52106803858476958</v>
      </c>
      <c r="N52" s="35">
        <f t="shared" si="9"/>
        <v>0.52106803858476958</v>
      </c>
      <c r="O52" s="36">
        <f t="shared" si="9"/>
        <v>0.52106803858476958</v>
      </c>
    </row>
    <row r="53" spans="1:23" ht="13.75" thickBot="1" x14ac:dyDescent="0.75">
      <c r="A53" s="43" t="s">
        <v>17</v>
      </c>
      <c r="B53" s="99">
        <f>SUM(B48,B52)</f>
        <v>6.73738766271389</v>
      </c>
      <c r="C53" s="99">
        <f>SUM(C48,C52)</f>
        <v>8974.1415987539895</v>
      </c>
      <c r="D53" s="99">
        <f>SUM(D48,D52)</f>
        <v>32.267613244199055</v>
      </c>
      <c r="E53" s="99">
        <f>SUM(E48,E52)</f>
        <v>9013.1465996609022</v>
      </c>
      <c r="F53" s="45"/>
      <c r="G53" s="98">
        <f>SUM(G48,G52)</f>
        <v>0.36995656562093643</v>
      </c>
      <c r="H53" s="98">
        <f>SUM(H48,H52)</f>
        <v>4676.1383608447295</v>
      </c>
      <c r="I53" s="98">
        <f>SUM(I48,I52)</f>
        <v>16.813621942966734</v>
      </c>
      <c r="J53" s="98">
        <f>SUM(J48,J52)</f>
        <v>4693.3219393533172</v>
      </c>
      <c r="K53" s="44"/>
      <c r="L53" s="47">
        <f t="shared" si="9"/>
        <v>5.4910980953100458E-2</v>
      </c>
      <c r="M53" s="47">
        <f t="shared" si="9"/>
        <v>0.52106803858476958</v>
      </c>
      <c r="N53" s="47">
        <f t="shared" si="9"/>
        <v>0.52106803858476958</v>
      </c>
      <c r="O53" s="48">
        <f t="shared" si="9"/>
        <v>0.52071958305103927</v>
      </c>
    </row>
    <row r="54" spans="1:23" ht="5.15" customHeight="1" x14ac:dyDescent="0.6">
      <c r="A54" s="49"/>
      <c r="B54" s="78"/>
      <c r="C54" s="78"/>
      <c r="D54" s="78"/>
      <c r="E54" s="81"/>
      <c r="F54" s="40"/>
      <c r="G54" s="62"/>
      <c r="H54" s="62"/>
      <c r="I54" s="62"/>
      <c r="J54" s="62"/>
      <c r="K54" s="42"/>
      <c r="L54" s="42"/>
      <c r="M54" s="40"/>
      <c r="N54" s="41"/>
    </row>
    <row r="55" spans="1:23" x14ac:dyDescent="0.6">
      <c r="A55" s="49" t="s">
        <v>21</v>
      </c>
      <c r="B55" s="78">
        <f>B42</f>
        <v>42.630478198021088</v>
      </c>
      <c r="C55" s="78">
        <f>C42</f>
        <v>11768.587927413275</v>
      </c>
      <c r="D55" s="78">
        <f>D42</f>
        <v>37.397924652664834</v>
      </c>
      <c r="E55" s="78">
        <f>E42</f>
        <v>11848.616330263962</v>
      </c>
      <c r="F55" s="49"/>
      <c r="G55" s="62">
        <f>G42+G53</f>
        <v>10.179934877840955</v>
      </c>
      <c r="H55" s="62">
        <f>H42+H53</f>
        <v>13197.00282035784</v>
      </c>
      <c r="I55" s="62">
        <f>I42+I53</f>
        <v>158.18479757710841</v>
      </c>
      <c r="J55" s="62">
        <f>J42+J53</f>
        <v>13365.36755281279</v>
      </c>
      <c r="K55" s="42"/>
      <c r="L55" s="25">
        <f>IF(B55&lt;&gt;0,G55/B55,"--")</f>
        <v>0.23879476159180191</v>
      </c>
      <c r="M55" s="25">
        <f>IF(C55&lt;&gt;0,H55/C55,"--")</f>
        <v>1.1213752152556276</v>
      </c>
      <c r="N55" s="25">
        <f>IF(D55&lt;&gt;0,I55/D55,"--")</f>
        <v>4.2297747547827305</v>
      </c>
      <c r="O55" s="25">
        <f>IF(E55&lt;&gt;0,J55/E55,"--")</f>
        <v>1.1280108309925365</v>
      </c>
    </row>
    <row r="56" spans="1:23" hidden="1" x14ac:dyDescent="0.6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</row>
    <row r="57" spans="1:23" hidden="1" x14ac:dyDescent="0.6">
      <c r="A57" s="107" t="s">
        <v>115</v>
      </c>
      <c r="B57" s="72">
        <f>B10-SUM(B11:B13)</f>
        <v>0</v>
      </c>
      <c r="C57" s="72">
        <f>C10-SUM(C11:C13)</f>
        <v>0</v>
      </c>
      <c r="D57" s="72">
        <f>D10-SUM(D11:D13)</f>
        <v>0</v>
      </c>
      <c r="E57" s="87"/>
      <c r="G57" s="72">
        <v>0</v>
      </c>
      <c r="H57" s="72">
        <v>0</v>
      </c>
      <c r="I57" s="72">
        <v>0</v>
      </c>
      <c r="K57" s="53"/>
      <c r="L57" s="72">
        <v>2.7755575615628914E-17</v>
      </c>
      <c r="M57" s="72">
        <v>0</v>
      </c>
      <c r="N57" s="72">
        <v>0</v>
      </c>
      <c r="Q57">
        <v>117</v>
      </c>
      <c r="U57">
        <f>$U$8</f>
        <v>5</v>
      </c>
      <c r="V57">
        <f>$V$8</f>
        <v>27</v>
      </c>
      <c r="W57">
        <f>$W$8</f>
        <v>49</v>
      </c>
    </row>
    <row r="58" spans="1:23" hidden="1" x14ac:dyDescent="0.6">
      <c r="G58" s="72">
        <v>0</v>
      </c>
      <c r="H58" s="72">
        <v>0</v>
      </c>
      <c r="I58" s="72">
        <v>0</v>
      </c>
      <c r="K58" s="53"/>
      <c r="L58" s="72">
        <v>0</v>
      </c>
      <c r="M58" s="72">
        <v>0</v>
      </c>
      <c r="N58" s="72">
        <v>0</v>
      </c>
      <c r="Q58">
        <v>94</v>
      </c>
      <c r="U58">
        <f>$U$8</f>
        <v>5</v>
      </c>
      <c r="V58">
        <f>$V$8</f>
        <v>27</v>
      </c>
      <c r="W58">
        <f>$W$8</f>
        <v>49</v>
      </c>
    </row>
    <row r="59" spans="1:23" hidden="1" x14ac:dyDescent="0.6">
      <c r="B59" s="50"/>
      <c r="G59" s="72">
        <v>0</v>
      </c>
      <c r="H59" s="72">
        <v>0</v>
      </c>
      <c r="I59" s="72">
        <v>0</v>
      </c>
      <c r="L59" s="72">
        <v>2.7755575615628914E-17</v>
      </c>
      <c r="M59" s="72">
        <v>0</v>
      </c>
      <c r="N59" s="72">
        <v>0</v>
      </c>
      <c r="Q59">
        <v>47</v>
      </c>
      <c r="S59">
        <v>31</v>
      </c>
      <c r="U59">
        <f>$U$8</f>
        <v>5</v>
      </c>
      <c r="V59">
        <f>$V$8</f>
        <v>27</v>
      </c>
      <c r="W59">
        <f>$W$8</f>
        <v>49</v>
      </c>
    </row>
    <row r="60" spans="1:23" x14ac:dyDescent="0.6">
      <c r="A60" s="33"/>
      <c r="B60" s="33"/>
      <c r="C60" s="33"/>
      <c r="D60" s="33"/>
      <c r="E60" s="33"/>
    </row>
    <row r="61" spans="1:23" x14ac:dyDescent="0.6">
      <c r="A61" s="54" t="s">
        <v>22</v>
      </c>
      <c r="K61" s="53"/>
      <c r="L61" s="52"/>
      <c r="M61" s="52"/>
      <c r="N61" s="52"/>
    </row>
    <row r="62" spans="1:23" x14ac:dyDescent="0.6">
      <c r="A62" s="109" t="s">
        <v>264</v>
      </c>
      <c r="K62" s="53"/>
      <c r="L62" s="52"/>
      <c r="M62" s="52"/>
      <c r="N62" s="52"/>
    </row>
    <row r="63" spans="1:23" x14ac:dyDescent="0.6">
      <c r="A63" s="56" t="s">
        <v>107</v>
      </c>
      <c r="K63" s="53"/>
      <c r="L63" s="52"/>
      <c r="M63" s="52"/>
      <c r="N63" s="52"/>
    </row>
    <row r="64" spans="1:23" x14ac:dyDescent="0.6">
      <c r="A64" s="55" t="s">
        <v>98</v>
      </c>
    </row>
    <row r="65" spans="1:6" x14ac:dyDescent="0.6">
      <c r="A65" s="55" t="s">
        <v>99</v>
      </c>
    </row>
    <row r="66" spans="1:6" x14ac:dyDescent="0.6">
      <c r="A66" s="56" t="s">
        <v>100</v>
      </c>
    </row>
    <row r="67" spans="1:6" x14ac:dyDescent="0.6">
      <c r="A67" s="55" t="s">
        <v>101</v>
      </c>
    </row>
    <row r="68" spans="1:6" x14ac:dyDescent="0.6">
      <c r="A68" s="55"/>
    </row>
    <row r="69" spans="1:6" x14ac:dyDescent="0.6">
      <c r="A69" s="56"/>
    </row>
    <row r="70" spans="1:6" x14ac:dyDescent="0.6">
      <c r="A70" s="55"/>
    </row>
    <row r="71" spans="1:6" x14ac:dyDescent="0.6">
      <c r="A71" s="55"/>
      <c r="B71" s="41"/>
      <c r="C71" s="41"/>
      <c r="D71" s="41"/>
      <c r="E71" s="41"/>
      <c r="F71" s="41"/>
    </row>
    <row r="72" spans="1:6" x14ac:dyDescent="0.6">
      <c r="A72" s="56"/>
      <c r="B72" s="41"/>
      <c r="C72" s="41"/>
      <c r="D72" s="41"/>
      <c r="E72" s="41"/>
      <c r="F72" s="41"/>
    </row>
    <row r="73" spans="1:6" x14ac:dyDescent="0.6">
      <c r="A73" s="56"/>
    </row>
    <row r="75" spans="1:6" x14ac:dyDescent="0.6">
      <c r="A75" s="16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43" max="14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1:AD87"/>
  <sheetViews>
    <sheetView zoomScale="70" zoomScaleNormal="70" workbookViewId="0"/>
  </sheetViews>
  <sheetFormatPr defaultRowHeight="13" x14ac:dyDescent="0.6"/>
  <cols>
    <col min="1" max="1" width="36.86328125" customWidth="1"/>
    <col min="2" max="5" width="10.6796875" customWidth="1"/>
    <col min="6" max="6" width="2.6796875" customWidth="1"/>
    <col min="7" max="10" width="10.6796875" customWidth="1"/>
    <col min="11" max="11" width="2.6796875" customWidth="1"/>
    <col min="12" max="15" width="8.6796875" customWidth="1"/>
    <col min="17" max="32" width="0" hidden="1" customWidth="1"/>
  </cols>
  <sheetData>
    <row r="1" spans="1:25" s="3" customFormat="1" ht="15.5" x14ac:dyDescent="0.7">
      <c r="A1" s="1" t="str">
        <f>VLOOKUP(Y6,TabName,5,FALSE)</f>
        <v>Table 4.19 - Cost of Returned-to-Sender UAA Mail -- Periodicals, Automation (1), PARS Environment, FY 21</v>
      </c>
    </row>
    <row r="2" spans="1:25" ht="8.15" customHeight="1" thickBot="1" x14ac:dyDescent="0.75"/>
    <row r="3" spans="1:25" ht="15.5" x14ac:dyDescent="0.7">
      <c r="A3" s="4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39"/>
    </row>
    <row r="4" spans="1:25" ht="12.75" customHeight="1" x14ac:dyDescent="0.6">
      <c r="A4" s="14"/>
      <c r="B4" s="9" t="s">
        <v>1</v>
      </c>
      <c r="C4" s="10"/>
      <c r="D4" s="10"/>
      <c r="E4" s="10"/>
      <c r="F4" s="11"/>
      <c r="G4" s="9" t="s">
        <v>2</v>
      </c>
      <c r="H4" s="12"/>
      <c r="I4" s="12"/>
      <c r="J4" s="12"/>
      <c r="K4" s="11"/>
      <c r="L4" s="9" t="s">
        <v>3</v>
      </c>
      <c r="M4" s="12"/>
      <c r="N4" s="12"/>
      <c r="O4" s="13"/>
      <c r="S4" t="s">
        <v>37</v>
      </c>
      <c r="T4" t="s">
        <v>37</v>
      </c>
      <c r="U4" s="18" t="s">
        <v>8</v>
      </c>
      <c r="V4" s="18" t="s">
        <v>9</v>
      </c>
      <c r="W4" s="18" t="s">
        <v>10</v>
      </c>
      <c r="Y4" s="3"/>
    </row>
    <row r="5" spans="1:25" ht="25.5" customHeight="1" x14ac:dyDescent="0.6">
      <c r="A5" s="14"/>
      <c r="B5" s="15" t="s">
        <v>4</v>
      </c>
      <c r="C5" s="15" t="s">
        <v>5</v>
      </c>
      <c r="D5" s="15" t="s">
        <v>6</v>
      </c>
      <c r="E5" s="15" t="s">
        <v>7</v>
      </c>
      <c r="F5" s="16"/>
      <c r="G5" s="15" t="s">
        <v>4</v>
      </c>
      <c r="H5" s="15" t="s">
        <v>5</v>
      </c>
      <c r="I5" s="15" t="s">
        <v>6</v>
      </c>
      <c r="J5" s="15" t="s">
        <v>7</v>
      </c>
      <c r="K5" s="16"/>
      <c r="L5" s="15" t="s">
        <v>4</v>
      </c>
      <c r="M5" s="15" t="s">
        <v>5</v>
      </c>
      <c r="N5" s="15" t="s">
        <v>6</v>
      </c>
      <c r="O5" s="17" t="s">
        <v>7</v>
      </c>
      <c r="Q5" s="56" t="s">
        <v>35</v>
      </c>
      <c r="R5" s="56" t="s">
        <v>36</v>
      </c>
      <c r="S5" s="56" t="s">
        <v>35</v>
      </c>
      <c r="T5" s="56" t="s">
        <v>36</v>
      </c>
      <c r="U5" t="s">
        <v>12</v>
      </c>
      <c r="V5" t="s">
        <v>12</v>
      </c>
      <c r="W5" t="s">
        <v>12</v>
      </c>
      <c r="Y5" s="18" t="s">
        <v>11</v>
      </c>
    </row>
    <row r="6" spans="1:25" ht="12.75" customHeight="1" x14ac:dyDescent="0.6">
      <c r="A6" s="94" t="s">
        <v>23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20"/>
      <c r="Y6">
        <v>19</v>
      </c>
    </row>
    <row r="7" spans="1:25" ht="12.75" customHeight="1" x14ac:dyDescent="0.6">
      <c r="A7" s="31" t="s">
        <v>103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20"/>
    </row>
    <row r="8" spans="1:25" ht="12.75" customHeight="1" x14ac:dyDescent="0.6">
      <c r="A8" s="21" t="s">
        <v>13</v>
      </c>
      <c r="B8" s="22">
        <v>0.20369267753270259</v>
      </c>
      <c r="C8" s="22">
        <v>0</v>
      </c>
      <c r="D8" s="22">
        <v>0</v>
      </c>
      <c r="E8" s="22">
        <f t="shared" ref="E8:E13" si="0">SUM(B8:D8)</f>
        <v>0.20369267753270259</v>
      </c>
      <c r="F8" s="16"/>
      <c r="G8" s="62">
        <v>8.7997323301221477E-3</v>
      </c>
      <c r="H8" s="62">
        <v>0</v>
      </c>
      <c r="I8" s="62">
        <v>0</v>
      </c>
      <c r="J8" s="24">
        <f t="shared" ref="J8:J13" si="1">SUM(G8:I8)</f>
        <v>8.7997323301221477E-3</v>
      </c>
      <c r="K8" s="16"/>
      <c r="L8" s="25">
        <f t="shared" ref="L8:O14" si="2">IF(B8&lt;&gt;0,G8/B8,"--")</f>
        <v>4.3201024389840241E-2</v>
      </c>
      <c r="M8" s="25" t="str">
        <f t="shared" si="2"/>
        <v>--</v>
      </c>
      <c r="N8" s="25" t="str">
        <f t="shared" si="2"/>
        <v>--</v>
      </c>
      <c r="O8" s="26">
        <f t="shared" si="2"/>
        <v>4.3201024389840241E-2</v>
      </c>
      <c r="Q8">
        <v>38</v>
      </c>
      <c r="U8" s="27">
        <f>VLOOKUP($Y$6,RMap,4,FALSE)</f>
        <v>5</v>
      </c>
      <c r="V8" s="28">
        <f>VLOOKUP($Y$6,RMap,5,FALSE)</f>
        <v>27</v>
      </c>
      <c r="W8" s="29">
        <f>VLOOKUP($Y$6,RMap,6,FALSE)</f>
        <v>49</v>
      </c>
    </row>
    <row r="9" spans="1:25" ht="12.75" customHeight="1" x14ac:dyDescent="0.6">
      <c r="A9" s="30" t="s">
        <v>24</v>
      </c>
      <c r="B9" s="22">
        <v>0.20369267753270259</v>
      </c>
      <c r="C9" s="22">
        <v>0</v>
      </c>
      <c r="D9" s="22">
        <v>0</v>
      </c>
      <c r="E9" s="22">
        <f t="shared" si="0"/>
        <v>0.20369267753270259</v>
      </c>
      <c r="F9" s="16"/>
      <c r="G9" s="62">
        <v>1.3500000564943893E-3</v>
      </c>
      <c r="H9" s="62">
        <v>0</v>
      </c>
      <c r="I9" s="62">
        <v>0</v>
      </c>
      <c r="J9" s="24">
        <f t="shared" si="1"/>
        <v>1.3500000564943893E-3</v>
      </c>
      <c r="K9" s="16"/>
      <c r="L9" s="25">
        <f t="shared" si="2"/>
        <v>6.6276317482136717E-3</v>
      </c>
      <c r="M9" s="25" t="str">
        <f t="shared" si="2"/>
        <v>--</v>
      </c>
      <c r="N9" s="25" t="str">
        <f t="shared" si="2"/>
        <v>--</v>
      </c>
      <c r="O9" s="26">
        <f t="shared" si="2"/>
        <v>6.6276317482136717E-3</v>
      </c>
      <c r="Q9">
        <v>39</v>
      </c>
      <c r="U9">
        <f>$U$8</f>
        <v>5</v>
      </c>
      <c r="V9">
        <f>$V$8</f>
        <v>27</v>
      </c>
      <c r="W9">
        <f>$W$8</f>
        <v>49</v>
      </c>
    </row>
    <row r="10" spans="1:25" ht="12.75" customHeight="1" x14ac:dyDescent="0.6">
      <c r="A10" s="21" t="s">
        <v>25</v>
      </c>
      <c r="B10" s="22">
        <v>4.0738535506540483</v>
      </c>
      <c r="C10" s="22">
        <v>0</v>
      </c>
      <c r="D10" s="22">
        <v>0</v>
      </c>
      <c r="E10" s="22">
        <f t="shared" si="0"/>
        <v>4.0738535506540483</v>
      </c>
      <c r="F10" s="16"/>
      <c r="G10" s="62">
        <v>0.24906421897590095</v>
      </c>
      <c r="H10" s="62">
        <v>0</v>
      </c>
      <c r="I10" s="62">
        <v>0</v>
      </c>
      <c r="J10" s="24">
        <f t="shared" si="1"/>
        <v>0.24906421897590095</v>
      </c>
      <c r="K10" s="16"/>
      <c r="L10" s="25">
        <f t="shared" si="2"/>
        <v>6.1137253924092146E-2</v>
      </c>
      <c r="M10" s="25" t="str">
        <f t="shared" si="2"/>
        <v>--</v>
      </c>
      <c r="N10" s="25" t="str">
        <f t="shared" si="2"/>
        <v>--</v>
      </c>
      <c r="O10" s="26">
        <f t="shared" si="2"/>
        <v>6.1137253924092146E-2</v>
      </c>
      <c r="Q10">
        <v>40</v>
      </c>
      <c r="S10">
        <v>10</v>
      </c>
      <c r="U10">
        <f>$U$8</f>
        <v>5</v>
      </c>
      <c r="V10">
        <f>$V$8</f>
        <v>27</v>
      </c>
      <c r="W10">
        <f>$W$8</f>
        <v>49</v>
      </c>
    </row>
    <row r="11" spans="1:25" ht="12.75" customHeight="1" x14ac:dyDescent="0.6">
      <c r="A11" s="21" t="s">
        <v>26</v>
      </c>
      <c r="B11" s="22">
        <v>1.5151679818270072</v>
      </c>
      <c r="C11" s="22">
        <v>0</v>
      </c>
      <c r="D11" s="22">
        <v>0</v>
      </c>
      <c r="E11" s="22">
        <f t="shared" si="0"/>
        <v>1.5151679818270072</v>
      </c>
      <c r="F11" s="16"/>
      <c r="G11" s="62">
        <v>0</v>
      </c>
      <c r="H11" s="62">
        <v>0</v>
      </c>
      <c r="I11" s="62">
        <v>0</v>
      </c>
      <c r="J11" s="24">
        <f t="shared" si="1"/>
        <v>0</v>
      </c>
      <c r="K11" s="16"/>
      <c r="L11" s="25">
        <f t="shared" si="2"/>
        <v>0</v>
      </c>
      <c r="M11" s="25" t="str">
        <f t="shared" si="2"/>
        <v>--</v>
      </c>
      <c r="N11" s="25" t="str">
        <f t="shared" si="2"/>
        <v>--</v>
      </c>
      <c r="O11" s="26">
        <f t="shared" si="2"/>
        <v>0</v>
      </c>
      <c r="Q11">
        <v>41</v>
      </c>
      <c r="S11">
        <v>10</v>
      </c>
      <c r="U11">
        <f>$U$8</f>
        <v>5</v>
      </c>
      <c r="V11">
        <f>$V$8</f>
        <v>27</v>
      </c>
      <c r="W11">
        <f>$W$8</f>
        <v>49</v>
      </c>
    </row>
    <row r="12" spans="1:25" ht="12.75" customHeight="1" x14ac:dyDescent="0.6">
      <c r="A12" s="30" t="s">
        <v>92</v>
      </c>
      <c r="B12" s="22">
        <v>2.354992891294339</v>
      </c>
      <c r="C12" s="22">
        <v>0</v>
      </c>
      <c r="D12" s="22">
        <v>0</v>
      </c>
      <c r="E12" s="22">
        <f t="shared" si="0"/>
        <v>2.354992891294339</v>
      </c>
      <c r="F12" s="16"/>
      <c r="G12" s="62">
        <v>0.19661821187306236</v>
      </c>
      <c r="H12" s="62">
        <v>0</v>
      </c>
      <c r="I12" s="62">
        <v>0</v>
      </c>
      <c r="J12" s="24">
        <f t="shared" si="1"/>
        <v>0.19661821187306236</v>
      </c>
      <c r="K12" s="16"/>
      <c r="L12" s="25">
        <f t="shared" si="2"/>
        <v>8.3489938589580232E-2</v>
      </c>
      <c r="M12" s="25" t="str">
        <f t="shared" si="2"/>
        <v>--</v>
      </c>
      <c r="N12" s="25" t="str">
        <f t="shared" si="2"/>
        <v>--</v>
      </c>
      <c r="O12" s="26">
        <f t="shared" si="2"/>
        <v>8.3489938589580232E-2</v>
      </c>
      <c r="Q12">
        <v>42</v>
      </c>
      <c r="R12">
        <v>43</v>
      </c>
      <c r="S12">
        <v>10</v>
      </c>
      <c r="U12">
        <f>$U$8</f>
        <v>5</v>
      </c>
      <c r="V12">
        <f>$V$8</f>
        <v>27</v>
      </c>
      <c r="W12">
        <f>$W$8</f>
        <v>49</v>
      </c>
    </row>
    <row r="13" spans="1:25" ht="12.75" customHeight="1" x14ac:dyDescent="0.6">
      <c r="A13" s="30" t="s">
        <v>104</v>
      </c>
      <c r="B13" s="22">
        <v>0.2036926775327024</v>
      </c>
      <c r="C13" s="22">
        <v>0</v>
      </c>
      <c r="D13" s="22">
        <v>0</v>
      </c>
      <c r="E13" s="22">
        <f t="shared" si="0"/>
        <v>0.2036926775327024</v>
      </c>
      <c r="F13" s="16"/>
      <c r="G13" s="62">
        <v>5.7717657400260261E-2</v>
      </c>
      <c r="H13" s="62">
        <v>0</v>
      </c>
      <c r="I13" s="62">
        <v>0</v>
      </c>
      <c r="J13" s="24">
        <f t="shared" si="1"/>
        <v>5.7717657400260261E-2</v>
      </c>
      <c r="K13" s="16"/>
      <c r="L13" s="25">
        <f t="shared" si="2"/>
        <v>0.28335656489661404</v>
      </c>
      <c r="M13" s="25" t="str">
        <f t="shared" si="2"/>
        <v>--</v>
      </c>
      <c r="N13" s="25" t="str">
        <f t="shared" si="2"/>
        <v>--</v>
      </c>
      <c r="O13" s="26">
        <f t="shared" si="2"/>
        <v>0.28335656489661404</v>
      </c>
      <c r="Q13">
        <v>45</v>
      </c>
      <c r="S13">
        <v>10</v>
      </c>
      <c r="U13">
        <f>$U$8</f>
        <v>5</v>
      </c>
      <c r="V13">
        <f>$V$8</f>
        <v>27</v>
      </c>
      <c r="W13">
        <f>$W$8</f>
        <v>49</v>
      </c>
    </row>
    <row r="14" spans="1:25" ht="12.75" customHeight="1" x14ac:dyDescent="0.6">
      <c r="A14" s="21" t="s">
        <v>17</v>
      </c>
      <c r="B14" s="22">
        <f>B10</f>
        <v>4.0738535506540483</v>
      </c>
      <c r="C14" s="22">
        <f>C10</f>
        <v>0</v>
      </c>
      <c r="D14" s="22">
        <f>D10</f>
        <v>0</v>
      </c>
      <c r="E14" s="22">
        <f>E10</f>
        <v>4.0738535506540483</v>
      </c>
      <c r="F14" s="16"/>
      <c r="G14" s="24">
        <f>SUM(G8:G13)</f>
        <v>0.51354982063584009</v>
      </c>
      <c r="H14" s="24">
        <f>SUM(H8:H13)</f>
        <v>0</v>
      </c>
      <c r="I14" s="24">
        <f>SUM(I8:I13)</f>
        <v>0</v>
      </c>
      <c r="J14" s="24">
        <f>SUM(J8:J13)</f>
        <v>0.51354982063584009</v>
      </c>
      <c r="K14" s="16"/>
      <c r="L14" s="25">
        <f t="shared" si="2"/>
        <v>0.12605996122599714</v>
      </c>
      <c r="M14" s="25" t="str">
        <f t="shared" si="2"/>
        <v>--</v>
      </c>
      <c r="N14" s="25" t="str">
        <f t="shared" si="2"/>
        <v>--</v>
      </c>
      <c r="O14" s="26">
        <f t="shared" si="2"/>
        <v>0.12605996122599714</v>
      </c>
    </row>
    <row r="15" spans="1:25" ht="5.15" customHeight="1" x14ac:dyDescent="0.6">
      <c r="A15" s="21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20"/>
    </row>
    <row r="16" spans="1:25" ht="12.75" customHeight="1" x14ac:dyDescent="0.6">
      <c r="A16" s="31" t="s">
        <v>105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20"/>
    </row>
    <row r="17" spans="1:30" ht="12.75" customHeight="1" x14ac:dyDescent="0.6">
      <c r="A17" s="21" t="s">
        <v>13</v>
      </c>
      <c r="B17" s="22">
        <v>99.803035113317122</v>
      </c>
      <c r="C17" s="22">
        <v>0</v>
      </c>
      <c r="D17" s="22">
        <v>0</v>
      </c>
      <c r="E17" s="22">
        <f t="shared" ref="E17:E22" si="3">SUM(B17:D17)</f>
        <v>99.803035113317122</v>
      </c>
      <c r="F17" s="16"/>
      <c r="G17" s="62">
        <v>5.5842835502048818</v>
      </c>
      <c r="H17" s="62">
        <v>0</v>
      </c>
      <c r="I17" s="62">
        <v>0</v>
      </c>
      <c r="J17" s="24">
        <f t="shared" ref="J17:J22" si="4">SUM(G17:I17)</f>
        <v>5.5842835502048818</v>
      </c>
      <c r="K17" s="16"/>
      <c r="L17" s="25">
        <f t="shared" ref="L17:O23" si="5">IF(B17&lt;&gt;0,G17/B17,"--")</f>
        <v>5.5953043350479709E-2</v>
      </c>
      <c r="M17" s="25" t="str">
        <f t="shared" si="5"/>
        <v>--</v>
      </c>
      <c r="N17" s="25" t="str">
        <f t="shared" si="5"/>
        <v>--</v>
      </c>
      <c r="O17" s="26">
        <f t="shared" si="5"/>
        <v>5.5953043350479709E-2</v>
      </c>
      <c r="Q17">
        <v>48</v>
      </c>
      <c r="R17">
        <v>65</v>
      </c>
      <c r="U17">
        <f t="shared" ref="U17:U22" si="6">$U$8</f>
        <v>5</v>
      </c>
      <c r="V17">
        <f t="shared" ref="V17:V22" si="7">$V$8</f>
        <v>27</v>
      </c>
      <c r="W17">
        <f t="shared" ref="W17:W22" si="8">$W$8</f>
        <v>49</v>
      </c>
    </row>
    <row r="18" spans="1:30" ht="12.75" customHeight="1" x14ac:dyDescent="0.6">
      <c r="A18" s="30" t="s">
        <v>24</v>
      </c>
      <c r="B18" s="22">
        <v>99.803035113317122</v>
      </c>
      <c r="C18" s="22">
        <v>0</v>
      </c>
      <c r="D18" s="22">
        <v>0</v>
      </c>
      <c r="E18" s="22">
        <f t="shared" si="3"/>
        <v>99.803035113317122</v>
      </c>
      <c r="F18" s="16"/>
      <c r="G18" s="62">
        <v>1.7194388296915735</v>
      </c>
      <c r="H18" s="62">
        <v>0</v>
      </c>
      <c r="I18" s="62">
        <v>0</v>
      </c>
      <c r="J18" s="24">
        <f t="shared" si="4"/>
        <v>1.7194388296915735</v>
      </c>
      <c r="K18" s="16"/>
      <c r="L18" s="25">
        <f t="shared" si="5"/>
        <v>1.722832204190293E-2</v>
      </c>
      <c r="M18" s="25" t="str">
        <f t="shared" si="5"/>
        <v>--</v>
      </c>
      <c r="N18" s="25" t="str">
        <f t="shared" si="5"/>
        <v>--</v>
      </c>
      <c r="O18" s="26">
        <f t="shared" si="5"/>
        <v>1.722832204190293E-2</v>
      </c>
      <c r="Q18">
        <v>49</v>
      </c>
      <c r="R18">
        <v>66</v>
      </c>
      <c r="U18">
        <f t="shared" si="6"/>
        <v>5</v>
      </c>
      <c r="V18">
        <f t="shared" si="7"/>
        <v>27</v>
      </c>
      <c r="W18">
        <f t="shared" si="8"/>
        <v>49</v>
      </c>
    </row>
    <row r="19" spans="1:30" ht="12.75" customHeight="1" x14ac:dyDescent="0.6">
      <c r="A19" s="21" t="s">
        <v>25</v>
      </c>
      <c r="B19" s="22">
        <v>99.803035113317122</v>
      </c>
      <c r="C19" s="22">
        <v>0</v>
      </c>
      <c r="D19" s="22">
        <v>0</v>
      </c>
      <c r="E19" s="22">
        <f t="shared" si="3"/>
        <v>99.803035113317122</v>
      </c>
      <c r="F19" s="16"/>
      <c r="G19" s="62">
        <v>-2.925417987401806</v>
      </c>
      <c r="H19" s="62">
        <v>0</v>
      </c>
      <c r="I19" s="62">
        <v>0</v>
      </c>
      <c r="J19" s="24">
        <f t="shared" si="4"/>
        <v>-2.925417987401806</v>
      </c>
      <c r="K19" s="16"/>
      <c r="L19" s="25">
        <f t="shared" si="5"/>
        <v>-2.9311914052315785E-2</v>
      </c>
      <c r="M19" s="25" t="str">
        <f t="shared" si="5"/>
        <v>--</v>
      </c>
      <c r="N19" s="25" t="str">
        <f t="shared" si="5"/>
        <v>--</v>
      </c>
      <c r="O19" s="26">
        <f t="shared" si="5"/>
        <v>-2.9311914052315785E-2</v>
      </c>
      <c r="Q19">
        <v>50</v>
      </c>
      <c r="R19">
        <v>67</v>
      </c>
      <c r="S19">
        <v>27</v>
      </c>
      <c r="T19">
        <v>10</v>
      </c>
      <c r="U19">
        <f t="shared" si="6"/>
        <v>5</v>
      </c>
      <c r="V19">
        <f t="shared" si="7"/>
        <v>27</v>
      </c>
      <c r="W19">
        <f t="shared" si="8"/>
        <v>49</v>
      </c>
    </row>
    <row r="20" spans="1:30" ht="12.75" customHeight="1" x14ac:dyDescent="0.6">
      <c r="A20" s="21" t="s">
        <v>26</v>
      </c>
      <c r="B20" s="22">
        <v>37.925153343060515</v>
      </c>
      <c r="C20" s="22">
        <v>0</v>
      </c>
      <c r="D20" s="22">
        <v>0</v>
      </c>
      <c r="E20" s="22">
        <f t="shared" si="3"/>
        <v>37.925153343060515</v>
      </c>
      <c r="F20" s="16"/>
      <c r="G20" s="62">
        <v>0</v>
      </c>
      <c r="H20" s="62">
        <v>0</v>
      </c>
      <c r="I20" s="62">
        <v>0</v>
      </c>
      <c r="J20" s="24">
        <f t="shared" si="4"/>
        <v>0</v>
      </c>
      <c r="K20" s="16"/>
      <c r="L20" s="25">
        <f t="shared" si="5"/>
        <v>0</v>
      </c>
      <c r="M20" s="25" t="str">
        <f t="shared" si="5"/>
        <v>--</v>
      </c>
      <c r="N20" s="25" t="str">
        <f t="shared" si="5"/>
        <v>--</v>
      </c>
      <c r="O20" s="26">
        <f t="shared" si="5"/>
        <v>0</v>
      </c>
      <c r="Q20">
        <v>51</v>
      </c>
      <c r="R20">
        <v>68</v>
      </c>
      <c r="S20">
        <v>27</v>
      </c>
      <c r="T20">
        <v>10</v>
      </c>
      <c r="U20">
        <f t="shared" si="6"/>
        <v>5</v>
      </c>
      <c r="V20">
        <f t="shared" si="7"/>
        <v>27</v>
      </c>
      <c r="W20">
        <f t="shared" si="8"/>
        <v>49</v>
      </c>
    </row>
    <row r="21" spans="1:30" ht="12.75" customHeight="1" x14ac:dyDescent="0.6">
      <c r="A21" s="30" t="s">
        <v>92</v>
      </c>
      <c r="B21" s="22">
        <v>56.887730014590751</v>
      </c>
      <c r="C21" s="22">
        <v>0</v>
      </c>
      <c r="D21" s="22">
        <v>0</v>
      </c>
      <c r="E21" s="22">
        <f t="shared" si="3"/>
        <v>56.887730014590751</v>
      </c>
      <c r="F21" s="16"/>
      <c r="G21" s="62">
        <v>-1.0188230337045534</v>
      </c>
      <c r="H21" s="62">
        <v>0</v>
      </c>
      <c r="I21" s="62">
        <v>0</v>
      </c>
      <c r="J21" s="24">
        <f t="shared" si="4"/>
        <v>-1.0188230337045534</v>
      </c>
      <c r="K21" s="16"/>
      <c r="L21" s="25">
        <f t="shared" si="5"/>
        <v>-1.7909363468066705E-2</v>
      </c>
      <c r="M21" s="25" t="str">
        <f t="shared" si="5"/>
        <v>--</v>
      </c>
      <c r="N21" s="25" t="str">
        <f t="shared" si="5"/>
        <v>--</v>
      </c>
      <c r="O21" s="26">
        <f t="shared" si="5"/>
        <v>-1.7909363468066705E-2</v>
      </c>
      <c r="Q21">
        <v>52</v>
      </c>
      <c r="R21">
        <v>70</v>
      </c>
      <c r="S21">
        <v>27</v>
      </c>
      <c r="T21">
        <v>10</v>
      </c>
      <c r="U21">
        <f t="shared" si="6"/>
        <v>5</v>
      </c>
      <c r="V21">
        <f t="shared" si="7"/>
        <v>27</v>
      </c>
      <c r="W21">
        <f t="shared" si="8"/>
        <v>49</v>
      </c>
    </row>
    <row r="22" spans="1:30" ht="12.75" customHeight="1" x14ac:dyDescent="0.6">
      <c r="A22" s="30" t="s">
        <v>104</v>
      </c>
      <c r="B22" s="22">
        <v>4.9901517556658561</v>
      </c>
      <c r="C22" s="22">
        <v>0</v>
      </c>
      <c r="D22" s="22">
        <v>0</v>
      </c>
      <c r="E22" s="22">
        <f t="shared" si="3"/>
        <v>4.9901517556658561</v>
      </c>
      <c r="F22" s="16"/>
      <c r="G22" s="62">
        <v>0.69905397115281442</v>
      </c>
      <c r="H22" s="62">
        <v>0</v>
      </c>
      <c r="I22" s="62">
        <v>0</v>
      </c>
      <c r="J22" s="24">
        <f t="shared" si="4"/>
        <v>0.69905397115281442</v>
      </c>
      <c r="K22" s="16"/>
      <c r="L22" s="25">
        <f t="shared" si="5"/>
        <v>0.14008671587173741</v>
      </c>
      <c r="M22" s="25" t="str">
        <f t="shared" si="5"/>
        <v>--</v>
      </c>
      <c r="N22" s="25" t="str">
        <f t="shared" si="5"/>
        <v>--</v>
      </c>
      <c r="O22" s="26">
        <f t="shared" si="5"/>
        <v>0.14008671587173741</v>
      </c>
      <c r="Q22">
        <v>55</v>
      </c>
      <c r="R22">
        <v>72</v>
      </c>
      <c r="S22">
        <v>27</v>
      </c>
      <c r="T22">
        <v>10</v>
      </c>
      <c r="U22">
        <f t="shared" si="6"/>
        <v>5</v>
      </c>
      <c r="V22">
        <f t="shared" si="7"/>
        <v>27</v>
      </c>
      <c r="W22">
        <f t="shared" si="8"/>
        <v>49</v>
      </c>
      <c r="AA22" s="24">
        <v>0.69905397115281442</v>
      </c>
      <c r="AB22" s="24">
        <v>0</v>
      </c>
      <c r="AC22" s="24">
        <v>0</v>
      </c>
      <c r="AD22" t="s">
        <v>178</v>
      </c>
    </row>
    <row r="23" spans="1:30" ht="12.75" customHeight="1" x14ac:dyDescent="0.6">
      <c r="A23" s="21" t="s">
        <v>17</v>
      </c>
      <c r="B23" s="22">
        <f>B19</f>
        <v>99.803035113317122</v>
      </c>
      <c r="C23" s="22">
        <f>C19</f>
        <v>0</v>
      </c>
      <c r="D23" s="22">
        <f>D19</f>
        <v>0</v>
      </c>
      <c r="E23" s="22">
        <f>E19</f>
        <v>99.803035113317122</v>
      </c>
      <c r="F23" s="16"/>
      <c r="G23" s="24">
        <f>SUM(G17:G22)</f>
        <v>4.0585353299429103</v>
      </c>
      <c r="H23" s="24">
        <f>SUM(H17:H22)</f>
        <v>0</v>
      </c>
      <c r="I23" s="24">
        <f>SUM(I17:I22)</f>
        <v>0</v>
      </c>
      <c r="J23" s="24">
        <f>SUM(J17:J22)</f>
        <v>4.0585353299429103</v>
      </c>
      <c r="K23" s="16"/>
      <c r="L23" s="25">
        <f t="shared" si="5"/>
        <v>4.0665449956855705E-2</v>
      </c>
      <c r="M23" s="25" t="str">
        <f t="shared" si="5"/>
        <v>--</v>
      </c>
      <c r="N23" s="25" t="str">
        <f t="shared" si="5"/>
        <v>--</v>
      </c>
      <c r="O23" s="26">
        <f t="shared" si="5"/>
        <v>4.0665449956855705E-2</v>
      </c>
      <c r="AA23" s="24">
        <v>0</v>
      </c>
      <c r="AB23" s="24">
        <v>0</v>
      </c>
      <c r="AC23" s="24">
        <v>0</v>
      </c>
      <c r="AD23" s="56" t="s">
        <v>179</v>
      </c>
    </row>
    <row r="24" spans="1:30" ht="5.15" customHeight="1" x14ac:dyDescent="0.6">
      <c r="A24" s="21"/>
      <c r="B24" s="22"/>
      <c r="C24" s="22"/>
      <c r="D24" s="22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20"/>
    </row>
    <row r="25" spans="1:30" ht="12.75" customHeight="1" x14ac:dyDescent="0.6">
      <c r="A25" s="31" t="s">
        <v>28</v>
      </c>
      <c r="B25" s="22"/>
      <c r="C25" s="22"/>
      <c r="D25" s="22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20"/>
    </row>
    <row r="26" spans="1:30" ht="12.75" customHeight="1" x14ac:dyDescent="0.6">
      <c r="A26" s="30" t="s">
        <v>29</v>
      </c>
      <c r="B26" s="65">
        <f>B14+B23</f>
        <v>103.87688866397117</v>
      </c>
      <c r="C26" s="65">
        <f>C14+C23</f>
        <v>0</v>
      </c>
      <c r="D26" s="65">
        <f>D14+D23</f>
        <v>0</v>
      </c>
      <c r="E26" s="22">
        <f>SUM(B26:D26)</f>
        <v>103.87688866397117</v>
      </c>
      <c r="F26" s="16"/>
      <c r="G26" s="62">
        <v>41.14698049947696</v>
      </c>
      <c r="H26" s="62">
        <v>0</v>
      </c>
      <c r="I26" s="62">
        <v>0</v>
      </c>
      <c r="J26" s="24">
        <f>SUM(G26:I26)</f>
        <v>41.14698049947696</v>
      </c>
      <c r="K26" s="16"/>
      <c r="L26" s="25">
        <f t="shared" ref="L26:O28" si="9">IF(B26&lt;&gt;0,G26/B26,"--")</f>
        <v>0.39611294705391425</v>
      </c>
      <c r="M26" s="25" t="str">
        <f t="shared" si="9"/>
        <v>--</v>
      </c>
      <c r="N26" s="25" t="str">
        <f t="shared" si="9"/>
        <v>--</v>
      </c>
      <c r="O26" s="26">
        <f t="shared" si="9"/>
        <v>0.39611294705391425</v>
      </c>
      <c r="Q26">
        <v>75</v>
      </c>
      <c r="U26">
        <f>$U$8</f>
        <v>5</v>
      </c>
      <c r="V26">
        <f>$V$8</f>
        <v>27</v>
      </c>
      <c r="W26">
        <f>$W$8</f>
        <v>49</v>
      </c>
    </row>
    <row r="27" spans="1:30" ht="12.75" customHeight="1" x14ac:dyDescent="0.6">
      <c r="A27" s="30" t="s">
        <v>30</v>
      </c>
      <c r="B27" s="22">
        <v>4.0738535506540483</v>
      </c>
      <c r="C27" s="22">
        <v>0</v>
      </c>
      <c r="D27" s="22">
        <v>0</v>
      </c>
      <c r="E27" s="22">
        <f>SUM(B27:D27)</f>
        <v>4.0738535506540483</v>
      </c>
      <c r="F27" s="16"/>
      <c r="G27" s="62">
        <v>14.517510006020364</v>
      </c>
      <c r="H27" s="62">
        <v>0</v>
      </c>
      <c r="I27" s="62">
        <v>0</v>
      </c>
      <c r="J27" s="24">
        <f>SUM(G27:I27)</f>
        <v>14.517510006020364</v>
      </c>
      <c r="K27" s="16"/>
      <c r="L27" s="25">
        <f t="shared" si="9"/>
        <v>3.5635817109060315</v>
      </c>
      <c r="M27" s="25" t="str">
        <f t="shared" si="9"/>
        <v>--</v>
      </c>
      <c r="N27" s="25" t="str">
        <f t="shared" si="9"/>
        <v>--</v>
      </c>
      <c r="O27" s="26">
        <f t="shared" si="9"/>
        <v>3.5635817109060315</v>
      </c>
      <c r="Q27">
        <v>76</v>
      </c>
      <c r="U27">
        <f>$U$8</f>
        <v>5</v>
      </c>
      <c r="V27">
        <f>$V$8</f>
        <v>27</v>
      </c>
      <c r="W27">
        <f>$W$8</f>
        <v>49</v>
      </c>
    </row>
    <row r="28" spans="1:30" ht="12.75" customHeight="1" x14ac:dyDescent="0.6">
      <c r="A28" s="21" t="s">
        <v>17</v>
      </c>
      <c r="B28" s="22">
        <f>B26</f>
        <v>103.87688866397117</v>
      </c>
      <c r="C28" s="22">
        <f>C26</f>
        <v>0</v>
      </c>
      <c r="D28" s="22">
        <f>D26</f>
        <v>0</v>
      </c>
      <c r="E28" s="22">
        <f>E26</f>
        <v>103.87688866397117</v>
      </c>
      <c r="F28" s="16"/>
      <c r="G28" s="24">
        <f>SUM(G26:G27)</f>
        <v>55.664490505497326</v>
      </c>
      <c r="H28" s="24">
        <f>SUM(H26:H27)</f>
        <v>0</v>
      </c>
      <c r="I28" s="24">
        <f>SUM(I26:I27)</f>
        <v>0</v>
      </c>
      <c r="J28" s="24">
        <f>SUM(J26:J27)</f>
        <v>55.664490505497326</v>
      </c>
      <c r="K28" s="16"/>
      <c r="L28" s="25">
        <f t="shared" si="9"/>
        <v>0.53586982842319275</v>
      </c>
      <c r="M28" s="25" t="str">
        <f t="shared" si="9"/>
        <v>--</v>
      </c>
      <c r="N28" s="25" t="str">
        <f t="shared" si="9"/>
        <v>--</v>
      </c>
      <c r="O28" s="26">
        <f t="shared" si="9"/>
        <v>0.53586982842319275</v>
      </c>
    </row>
    <row r="29" spans="1:30" ht="5.15" customHeight="1" x14ac:dyDescent="0.6">
      <c r="A29" s="21"/>
      <c r="B29" s="22"/>
      <c r="C29" s="22"/>
      <c r="D29" s="22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20"/>
    </row>
    <row r="30" spans="1:30" ht="12.75" customHeight="1" x14ac:dyDescent="0.6">
      <c r="A30" s="21" t="s">
        <v>31</v>
      </c>
      <c r="B30" s="22">
        <f>B28</f>
        <v>103.87688866397117</v>
      </c>
      <c r="C30" s="22">
        <f>C28</f>
        <v>0</v>
      </c>
      <c r="D30" s="22">
        <f>D28</f>
        <v>0</v>
      </c>
      <c r="E30" s="22">
        <f>E28</f>
        <v>103.87688866397117</v>
      </c>
      <c r="F30" s="16"/>
      <c r="G30" s="24">
        <f>SUM(G14,G23,G28)</f>
        <v>60.236575656076077</v>
      </c>
      <c r="H30" s="24">
        <f>SUM(H14,H23,H28)</f>
        <v>0</v>
      </c>
      <c r="I30" s="24">
        <f>SUM(I14,I23,I28)</f>
        <v>0</v>
      </c>
      <c r="J30" s="24">
        <f>SUM(J14,J23,J28)</f>
        <v>60.236575656076077</v>
      </c>
      <c r="K30" s="16"/>
      <c r="L30" s="25">
        <f>IF(B30&lt;&gt;0,G30/B30,"--")</f>
        <v>0.57988428832263084</v>
      </c>
      <c r="M30" s="25" t="str">
        <f>IF(C30&lt;&gt;0,H30/C30,"--")</f>
        <v>--</v>
      </c>
      <c r="N30" s="25" t="str">
        <f>IF(D30&lt;&gt;0,I30/D30,"--")</f>
        <v>--</v>
      </c>
      <c r="O30" s="26">
        <f>IF(E30&lt;&gt;0,J30/E30,"--")</f>
        <v>0.57988428832263084</v>
      </c>
    </row>
    <row r="31" spans="1:30" ht="5.15" customHeight="1" x14ac:dyDescent="0.6">
      <c r="A31" s="21"/>
      <c r="B31" s="22"/>
      <c r="C31" s="22"/>
      <c r="D31" s="22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20"/>
    </row>
    <row r="32" spans="1:30" ht="12.75" customHeight="1" x14ac:dyDescent="0.6">
      <c r="A32" s="95" t="s">
        <v>32</v>
      </c>
      <c r="B32" s="22"/>
      <c r="C32" s="22"/>
      <c r="D32" s="22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20"/>
    </row>
    <row r="33" spans="1:23" ht="12.75" customHeight="1" x14ac:dyDescent="0.6">
      <c r="A33" s="31" t="s">
        <v>106</v>
      </c>
      <c r="B33" s="22"/>
      <c r="C33" s="22"/>
      <c r="D33" s="22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20"/>
    </row>
    <row r="34" spans="1:23" ht="12.75" customHeight="1" x14ac:dyDescent="0.6">
      <c r="A34" s="21" t="s">
        <v>13</v>
      </c>
      <c r="B34" s="22">
        <v>0</v>
      </c>
      <c r="C34" s="22">
        <v>2477.4637874626983</v>
      </c>
      <c r="D34" s="22">
        <v>0</v>
      </c>
      <c r="E34" s="22">
        <f>SUM(B34:D34)</f>
        <v>2477.4637874626983</v>
      </c>
      <c r="F34" s="16"/>
      <c r="G34" s="62">
        <v>0</v>
      </c>
      <c r="H34" s="62">
        <v>239.72548068959679</v>
      </c>
      <c r="I34" s="62">
        <v>0</v>
      </c>
      <c r="J34" s="24">
        <f>SUM(G34:I34)</f>
        <v>239.72548068959679</v>
      </c>
      <c r="K34" s="16"/>
      <c r="L34" s="25" t="str">
        <f t="shared" ref="L34:O37" si="10">IF(B34&lt;&gt;0,G34/B34,"--")</f>
        <v>--</v>
      </c>
      <c r="M34" s="25">
        <f t="shared" si="10"/>
        <v>9.676245598532536E-2</v>
      </c>
      <c r="N34" s="25" t="str">
        <f t="shared" si="10"/>
        <v>--</v>
      </c>
      <c r="O34" s="26">
        <f t="shared" si="10"/>
        <v>9.676245598532536E-2</v>
      </c>
      <c r="Q34">
        <v>0</v>
      </c>
      <c r="U34">
        <f>$U$8</f>
        <v>5</v>
      </c>
      <c r="V34">
        <f>$V$8</f>
        <v>27</v>
      </c>
      <c r="W34">
        <f>$W$8</f>
        <v>49</v>
      </c>
    </row>
    <row r="35" spans="1:23" ht="12.75" customHeight="1" x14ac:dyDescent="0.6">
      <c r="A35" s="30" t="s">
        <v>111</v>
      </c>
      <c r="B35" s="22">
        <v>0</v>
      </c>
      <c r="C35" s="22">
        <v>2477.4637874626983</v>
      </c>
      <c r="D35" s="22">
        <v>0</v>
      </c>
      <c r="E35" s="22">
        <f>SUM(B35:D35)</f>
        <v>2477.4637874626983</v>
      </c>
      <c r="F35" s="16"/>
      <c r="G35" s="62">
        <v>0</v>
      </c>
      <c r="H35" s="62">
        <v>1132.5895510561606</v>
      </c>
      <c r="I35" s="62">
        <v>0</v>
      </c>
      <c r="J35" s="24">
        <f>SUM(G35:I35)</f>
        <v>1132.5895510561606</v>
      </c>
      <c r="K35" s="16"/>
      <c r="L35" s="25" t="str">
        <f t="shared" si="10"/>
        <v>--</v>
      </c>
      <c r="M35" s="25">
        <f t="shared" si="10"/>
        <v>0.45715685403260947</v>
      </c>
      <c r="N35" s="25" t="str">
        <f t="shared" si="10"/>
        <v>--</v>
      </c>
      <c r="O35" s="26">
        <f t="shared" si="10"/>
        <v>0.45715685403260947</v>
      </c>
      <c r="Q35">
        <v>3</v>
      </c>
      <c r="U35">
        <f>$U$8</f>
        <v>5</v>
      </c>
      <c r="V35">
        <f>$V$8</f>
        <v>27</v>
      </c>
      <c r="W35">
        <f>$W$8</f>
        <v>49</v>
      </c>
    </row>
    <row r="36" spans="1:23" ht="12.75" customHeight="1" x14ac:dyDescent="0.6">
      <c r="A36" s="21" t="s">
        <v>14</v>
      </c>
      <c r="B36" s="22">
        <v>0</v>
      </c>
      <c r="C36" s="22">
        <v>1.3976772821448289</v>
      </c>
      <c r="D36" s="22">
        <v>0</v>
      </c>
      <c r="E36" s="22">
        <f>SUM(B36:D36)</f>
        <v>1.3976772821448289</v>
      </c>
      <c r="F36" s="16"/>
      <c r="G36" s="62">
        <v>0</v>
      </c>
      <c r="H36" s="62">
        <v>0.57555842475167152</v>
      </c>
      <c r="I36" s="62">
        <v>0</v>
      </c>
      <c r="J36" s="24">
        <f>SUM(G36:I36)</f>
        <v>0.57555842475167152</v>
      </c>
      <c r="K36" s="16"/>
      <c r="L36" s="25" t="str">
        <f t="shared" si="10"/>
        <v>--</v>
      </c>
      <c r="M36" s="25">
        <f t="shared" si="10"/>
        <v>0.41179636537301284</v>
      </c>
      <c r="N36" s="25" t="str">
        <f t="shared" si="10"/>
        <v>--</v>
      </c>
      <c r="O36" s="26">
        <f t="shared" si="10"/>
        <v>0.41179636537301284</v>
      </c>
      <c r="Q36">
        <v>9</v>
      </c>
      <c r="U36">
        <f>$U$8</f>
        <v>5</v>
      </c>
      <c r="V36">
        <f>$V$8</f>
        <v>27</v>
      </c>
      <c r="W36">
        <f>$W$8</f>
        <v>49</v>
      </c>
    </row>
    <row r="37" spans="1:23" ht="12.75" customHeight="1" x14ac:dyDescent="0.6">
      <c r="A37" s="21" t="s">
        <v>17</v>
      </c>
      <c r="B37" s="22">
        <f>B34</f>
        <v>0</v>
      </c>
      <c r="C37" s="22">
        <f>C34</f>
        <v>2477.4637874626983</v>
      </c>
      <c r="D37" s="22">
        <f>D34</f>
        <v>0</v>
      </c>
      <c r="E37" s="22">
        <f>E34</f>
        <v>2477.4637874626983</v>
      </c>
      <c r="F37" s="16"/>
      <c r="G37" s="24">
        <f>SUM(G34:G36)</f>
        <v>0</v>
      </c>
      <c r="H37" s="24">
        <f>SUM(H34:H36)</f>
        <v>1372.8905901705093</v>
      </c>
      <c r="I37" s="24">
        <f>SUM(I34:I36)</f>
        <v>0</v>
      </c>
      <c r="J37" s="24">
        <f>SUM(J34:J36)</f>
        <v>1372.8905901705093</v>
      </c>
      <c r="K37" s="16"/>
      <c r="L37" s="25" t="str">
        <f t="shared" si="10"/>
        <v>--</v>
      </c>
      <c r="M37" s="25">
        <f t="shared" si="10"/>
        <v>0.55415162761129966</v>
      </c>
      <c r="N37" s="25" t="str">
        <f t="shared" si="10"/>
        <v>--</v>
      </c>
      <c r="O37" s="26">
        <f t="shared" si="10"/>
        <v>0.55415162761129966</v>
      </c>
    </row>
    <row r="38" spans="1:23" ht="5.15" customHeight="1" x14ac:dyDescent="0.6">
      <c r="A38" s="21"/>
      <c r="B38" s="22"/>
      <c r="C38" s="22"/>
      <c r="D38" s="22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20"/>
    </row>
    <row r="39" spans="1:23" ht="12.75" customHeight="1" x14ac:dyDescent="0.6">
      <c r="A39" s="31" t="s">
        <v>112</v>
      </c>
      <c r="B39" s="22"/>
      <c r="C39" s="22"/>
      <c r="D39" s="22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20"/>
    </row>
    <row r="40" spans="1:23" ht="12.75" customHeight="1" x14ac:dyDescent="0.6">
      <c r="A40" s="21" t="s">
        <v>13</v>
      </c>
      <c r="B40" s="22">
        <v>0</v>
      </c>
      <c r="C40" s="22">
        <v>136.57143984160234</v>
      </c>
      <c r="D40" s="22">
        <v>0</v>
      </c>
      <c r="E40" s="22">
        <f>SUM(B40:D40)</f>
        <v>136.57143984160234</v>
      </c>
      <c r="F40" s="16"/>
      <c r="G40" s="62">
        <v>0</v>
      </c>
      <c r="H40" s="62">
        <v>9.7095472583843367</v>
      </c>
      <c r="I40" s="62">
        <v>0</v>
      </c>
      <c r="J40" s="24">
        <f>SUM(G40:I40)</f>
        <v>9.7095472583843367</v>
      </c>
      <c r="K40" s="16"/>
      <c r="L40" s="25" t="str">
        <f t="shared" ref="L40:O43" si="11">IF(B40&lt;&gt;0,G40/B40,"--")</f>
        <v>--</v>
      </c>
      <c r="M40" s="25">
        <f t="shared" si="11"/>
        <v>7.1095005439245712E-2</v>
      </c>
      <c r="N40" s="25" t="str">
        <f t="shared" si="11"/>
        <v>--</v>
      </c>
      <c r="O40" s="26">
        <f t="shared" si="11"/>
        <v>7.1095005439245712E-2</v>
      </c>
      <c r="Q40">
        <v>1</v>
      </c>
      <c r="R40">
        <v>2</v>
      </c>
      <c r="U40">
        <f>$U$8</f>
        <v>5</v>
      </c>
      <c r="V40">
        <f>$V$8</f>
        <v>27</v>
      </c>
      <c r="W40">
        <f>$W$8</f>
        <v>49</v>
      </c>
    </row>
    <row r="41" spans="1:23" ht="12.75" customHeight="1" x14ac:dyDescent="0.6">
      <c r="A41" s="30" t="s">
        <v>97</v>
      </c>
      <c r="B41" s="22">
        <v>0</v>
      </c>
      <c r="C41" s="22">
        <v>136.57143984160231</v>
      </c>
      <c r="D41" s="22">
        <v>0</v>
      </c>
      <c r="E41" s="22">
        <f>SUM(B41:D41)</f>
        <v>136.57143984160231</v>
      </c>
      <c r="F41" s="16"/>
      <c r="G41" s="62">
        <v>0</v>
      </c>
      <c r="H41" s="62">
        <v>38.321566853659405</v>
      </c>
      <c r="I41" s="62">
        <v>0</v>
      </c>
      <c r="J41" s="24">
        <f>SUM(G41:I41)</f>
        <v>38.321566853659405</v>
      </c>
      <c r="K41" s="16"/>
      <c r="L41" s="25" t="str">
        <f t="shared" si="11"/>
        <v>--</v>
      </c>
      <c r="M41" s="25">
        <f t="shared" si="11"/>
        <v>0.2805972236809201</v>
      </c>
      <c r="N41" s="25" t="str">
        <f t="shared" si="11"/>
        <v>--</v>
      </c>
      <c r="O41" s="26">
        <f t="shared" si="11"/>
        <v>0.2805972236809201</v>
      </c>
      <c r="Q41">
        <v>5</v>
      </c>
      <c r="R41">
        <v>7</v>
      </c>
      <c r="U41">
        <f>$U$8</f>
        <v>5</v>
      </c>
      <c r="V41">
        <f>$V$8</f>
        <v>27</v>
      </c>
      <c r="W41">
        <f>$W$8</f>
        <v>49</v>
      </c>
    </row>
    <row r="42" spans="1:23" ht="12.75" customHeight="1" x14ac:dyDescent="0.6">
      <c r="A42" s="21" t="s">
        <v>16</v>
      </c>
      <c r="B42" s="22">
        <v>0</v>
      </c>
      <c r="C42" s="22">
        <v>135.12499839850355</v>
      </c>
      <c r="D42" s="22">
        <v>0</v>
      </c>
      <c r="E42" s="22">
        <f>SUM(B42:D42)</f>
        <v>135.12499839850355</v>
      </c>
      <c r="F42" s="16"/>
      <c r="G42" s="62">
        <v>0</v>
      </c>
      <c r="H42" s="62">
        <v>50.653406307631521</v>
      </c>
      <c r="I42" s="62">
        <v>0</v>
      </c>
      <c r="J42" s="24">
        <f>SUM(G42:I42)</f>
        <v>50.653406307631521</v>
      </c>
      <c r="K42" s="16"/>
      <c r="L42" s="25" t="str">
        <f t="shared" si="11"/>
        <v>--</v>
      </c>
      <c r="M42" s="25">
        <f t="shared" si="11"/>
        <v>0.37486332586844628</v>
      </c>
      <c r="N42" s="25" t="str">
        <f t="shared" si="11"/>
        <v>--</v>
      </c>
      <c r="O42" s="26">
        <f t="shared" si="11"/>
        <v>0.37486332586844628</v>
      </c>
      <c r="Q42">
        <v>10</v>
      </c>
      <c r="U42">
        <f>$U$8</f>
        <v>5</v>
      </c>
      <c r="V42">
        <f>$V$8</f>
        <v>27</v>
      </c>
      <c r="W42">
        <f>$W$8</f>
        <v>49</v>
      </c>
    </row>
    <row r="43" spans="1:23" ht="12.75" customHeight="1" x14ac:dyDescent="0.6">
      <c r="A43" s="21" t="s">
        <v>17</v>
      </c>
      <c r="B43" s="22">
        <f>B40</f>
        <v>0</v>
      </c>
      <c r="C43" s="22">
        <f>C40</f>
        <v>136.57143984160234</v>
      </c>
      <c r="D43" s="22">
        <f>D40</f>
        <v>0</v>
      </c>
      <c r="E43" s="22">
        <f>E40</f>
        <v>136.57143984160234</v>
      </c>
      <c r="F43" s="16"/>
      <c r="G43" s="24">
        <f>SUM(G40:G42)</f>
        <v>0</v>
      </c>
      <c r="H43" s="24">
        <f>SUM(H40:H42)</f>
        <v>98.684520419675266</v>
      </c>
      <c r="I43" s="24">
        <f>SUM(I40:I42)</f>
        <v>0</v>
      </c>
      <c r="J43" s="24">
        <f>SUM(J40:J42)</f>
        <v>98.684520419675266</v>
      </c>
      <c r="K43" s="16"/>
      <c r="L43" s="25" t="str">
        <f t="shared" si="11"/>
        <v>--</v>
      </c>
      <c r="M43" s="25">
        <f t="shared" si="11"/>
        <v>0.72258534093314897</v>
      </c>
      <c r="N43" s="25" t="str">
        <f t="shared" si="11"/>
        <v>--</v>
      </c>
      <c r="O43" s="26">
        <f t="shared" si="11"/>
        <v>0.72258534093314897</v>
      </c>
    </row>
    <row r="44" spans="1:23" ht="5.15" customHeight="1" x14ac:dyDescent="0.6">
      <c r="A44" s="21"/>
      <c r="B44" s="22"/>
      <c r="C44" s="22"/>
      <c r="D44" s="22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20"/>
    </row>
    <row r="45" spans="1:23" ht="12.75" customHeight="1" x14ac:dyDescent="0.6">
      <c r="A45" s="31" t="s">
        <v>28</v>
      </c>
      <c r="B45" s="22"/>
      <c r="C45" s="22"/>
      <c r="D45" s="22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20"/>
    </row>
    <row r="46" spans="1:23" ht="12.75" customHeight="1" x14ac:dyDescent="0.6">
      <c r="A46" s="30" t="s">
        <v>29</v>
      </c>
      <c r="B46" s="76">
        <f>B37+B43</f>
        <v>0</v>
      </c>
      <c r="C46" s="76">
        <f>C37+C43</f>
        <v>2614.0352273043009</v>
      </c>
      <c r="D46" s="76">
        <f>D37+D43</f>
        <v>0</v>
      </c>
      <c r="E46" s="22">
        <f>SUM(B46:D46)</f>
        <v>2614.0352273043009</v>
      </c>
      <c r="F46" s="16"/>
      <c r="G46" s="62">
        <v>0</v>
      </c>
      <c r="H46" s="62">
        <v>2934.9071814410895</v>
      </c>
      <c r="I46" s="62">
        <v>0</v>
      </c>
      <c r="J46" s="24">
        <f>SUM(G46:I46)</f>
        <v>2934.9071814410895</v>
      </c>
      <c r="K46" s="16"/>
      <c r="L46" s="25" t="str">
        <f t="shared" ref="L46:O48" si="12">IF(B46&lt;&gt;0,G46/B46,"--")</f>
        <v>--</v>
      </c>
      <c r="M46" s="25">
        <f t="shared" si="12"/>
        <v>1.1227496671755586</v>
      </c>
      <c r="N46" s="25" t="str">
        <f t="shared" si="12"/>
        <v>--</v>
      </c>
      <c r="O46" s="26">
        <f t="shared" si="12"/>
        <v>1.1227496671755586</v>
      </c>
      <c r="Q46">
        <v>11</v>
      </c>
      <c r="U46">
        <f>$U$8</f>
        <v>5</v>
      </c>
      <c r="V46">
        <f>$V$8</f>
        <v>27</v>
      </c>
      <c r="W46">
        <f>$W$8</f>
        <v>49</v>
      </c>
    </row>
    <row r="47" spans="1:23" ht="12.75" customHeight="1" x14ac:dyDescent="0.6">
      <c r="A47" s="30" t="s">
        <v>30</v>
      </c>
      <c r="B47" s="22">
        <v>0</v>
      </c>
      <c r="C47" s="22">
        <v>136.52267568064838</v>
      </c>
      <c r="D47" s="22">
        <v>0</v>
      </c>
      <c r="E47" s="22">
        <f>SUM(B47:D47)</f>
        <v>136.52267568064838</v>
      </c>
      <c r="F47" s="16"/>
      <c r="G47" s="62">
        <v>0</v>
      </c>
      <c r="H47" s="62">
        <v>486.50971017951434</v>
      </c>
      <c r="I47" s="62">
        <v>0</v>
      </c>
      <c r="J47" s="24">
        <f>SUM(G47:I47)</f>
        <v>486.50971017951434</v>
      </c>
      <c r="K47" s="16"/>
      <c r="L47" s="25" t="str">
        <f t="shared" si="12"/>
        <v>--</v>
      </c>
      <c r="M47" s="25">
        <f t="shared" si="12"/>
        <v>3.5635817109060324</v>
      </c>
      <c r="N47" s="25" t="str">
        <f t="shared" si="12"/>
        <v>--</v>
      </c>
      <c r="O47" s="26">
        <f t="shared" si="12"/>
        <v>3.5635817109060324</v>
      </c>
      <c r="Q47">
        <v>12</v>
      </c>
      <c r="U47">
        <f>$U$8</f>
        <v>5</v>
      </c>
      <c r="V47">
        <f>$V$8</f>
        <v>27</v>
      </c>
      <c r="W47">
        <f>$W$8</f>
        <v>49</v>
      </c>
    </row>
    <row r="48" spans="1:23" ht="12.75" customHeight="1" x14ac:dyDescent="0.6">
      <c r="A48" s="21" t="s">
        <v>17</v>
      </c>
      <c r="B48" s="22">
        <f>B46</f>
        <v>0</v>
      </c>
      <c r="C48" s="22">
        <f>C46</f>
        <v>2614.0352273043009</v>
      </c>
      <c r="D48" s="22">
        <f>D46</f>
        <v>0</v>
      </c>
      <c r="E48" s="22">
        <f>E46</f>
        <v>2614.0352273043009</v>
      </c>
      <c r="F48" s="16"/>
      <c r="G48" s="24">
        <f>SUM(G46:G47)</f>
        <v>0</v>
      </c>
      <c r="H48" s="24">
        <f>SUM(H46:H47)</f>
        <v>3421.416891620604</v>
      </c>
      <c r="I48" s="24">
        <f>SUM(I46:I47)</f>
        <v>0</v>
      </c>
      <c r="J48" s="24">
        <f>SUM(J46:J47)</f>
        <v>3421.416891620604</v>
      </c>
      <c r="K48" s="16"/>
      <c r="L48" s="25" t="str">
        <f t="shared" si="12"/>
        <v>--</v>
      </c>
      <c r="M48" s="25">
        <f t="shared" si="12"/>
        <v>1.3088641101248311</v>
      </c>
      <c r="N48" s="25" t="str">
        <f t="shared" si="12"/>
        <v>--</v>
      </c>
      <c r="O48" s="26">
        <f t="shared" si="12"/>
        <v>1.3088641101248311</v>
      </c>
    </row>
    <row r="49" spans="1:23" ht="5.15" customHeight="1" x14ac:dyDescent="0.6">
      <c r="A49" s="21"/>
      <c r="B49" s="22"/>
      <c r="C49" s="22"/>
      <c r="D49" s="22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20"/>
    </row>
    <row r="50" spans="1:23" ht="12.75" customHeight="1" x14ac:dyDescent="0.6">
      <c r="A50" s="96" t="s">
        <v>33</v>
      </c>
      <c r="B50" s="32">
        <f>B48</f>
        <v>0</v>
      </c>
      <c r="C50" s="32">
        <f>C48</f>
        <v>2614.0352273043009</v>
      </c>
      <c r="D50" s="32">
        <f>D48</f>
        <v>0</v>
      </c>
      <c r="E50" s="32">
        <f>E48</f>
        <v>2614.0352273043009</v>
      </c>
      <c r="F50" s="33"/>
      <c r="G50" s="34">
        <f>SUM(G37,G43,G48)</f>
        <v>0</v>
      </c>
      <c r="H50" s="34">
        <f>SUM(H37,H43,H48)</f>
        <v>4892.992002210789</v>
      </c>
      <c r="I50" s="34">
        <f>SUM(I37,I43,I48)</f>
        <v>0</v>
      </c>
      <c r="J50" s="34">
        <f>SUM(J37,J43,J48)</f>
        <v>4892.992002210789</v>
      </c>
      <c r="K50" s="33"/>
      <c r="L50" s="35" t="str">
        <f t="shared" ref="L50:O51" si="13">IF(B50&lt;&gt;0,G50/B50,"--")</f>
        <v>--</v>
      </c>
      <c r="M50" s="35">
        <f t="shared" si="13"/>
        <v>1.871815632437609</v>
      </c>
      <c r="N50" s="35" t="str">
        <f t="shared" si="13"/>
        <v>--</v>
      </c>
      <c r="O50" s="36">
        <f t="shared" si="13"/>
        <v>1.871815632437609</v>
      </c>
    </row>
    <row r="51" spans="1:23" ht="12.75" customHeight="1" thickBot="1" x14ac:dyDescent="0.75">
      <c r="A51" s="37" t="s">
        <v>17</v>
      </c>
      <c r="B51" s="101">
        <f>SUM(B30,B50)</f>
        <v>103.87688866397117</v>
      </c>
      <c r="C51" s="101">
        <f>SUM(C30,C50)</f>
        <v>2614.0352273043009</v>
      </c>
      <c r="D51" s="101">
        <f>SUM(D30,D50)</f>
        <v>0</v>
      </c>
      <c r="E51" s="101">
        <f>SUM(E30,E50)</f>
        <v>2717.9121159682722</v>
      </c>
      <c r="F51" s="102"/>
      <c r="G51" s="46">
        <f>SUM(G30,G50)</f>
        <v>60.236575656076077</v>
      </c>
      <c r="H51" s="46">
        <f>SUM(H30,H50)</f>
        <v>4892.992002210789</v>
      </c>
      <c r="I51" s="46">
        <f>SUM(I30,I50)</f>
        <v>0</v>
      </c>
      <c r="J51" s="46">
        <f>SUM(J30,J50)</f>
        <v>4953.2285778668647</v>
      </c>
      <c r="K51" s="102"/>
      <c r="L51" s="47">
        <f t="shared" si="13"/>
        <v>0.57988428832263084</v>
      </c>
      <c r="M51" s="47">
        <f t="shared" si="13"/>
        <v>1.871815632437609</v>
      </c>
      <c r="N51" s="47" t="str">
        <f t="shared" si="13"/>
        <v>--</v>
      </c>
      <c r="O51" s="48">
        <f t="shared" si="13"/>
        <v>1.8224388304410821</v>
      </c>
    </row>
    <row r="52" spans="1:23" ht="5.15" customHeight="1" thickBot="1" x14ac:dyDescent="0.75">
      <c r="A52" s="16"/>
      <c r="B52" s="50"/>
      <c r="C52" s="50"/>
      <c r="D52" s="50"/>
    </row>
    <row r="53" spans="1:23" ht="15.5" x14ac:dyDescent="0.7">
      <c r="A53" s="4" t="s">
        <v>18</v>
      </c>
      <c r="B53" s="121" t="s">
        <v>1</v>
      </c>
      <c r="C53" s="128"/>
      <c r="D53" s="128"/>
      <c r="E53" s="128"/>
      <c r="F53" s="6"/>
      <c r="G53" s="121" t="s">
        <v>2</v>
      </c>
      <c r="H53" s="122"/>
      <c r="I53" s="122"/>
      <c r="J53" s="122"/>
      <c r="K53" s="6"/>
      <c r="L53" s="121" t="s">
        <v>3</v>
      </c>
      <c r="M53" s="122"/>
      <c r="N53" s="122"/>
      <c r="O53" s="123"/>
    </row>
    <row r="54" spans="1:23" ht="12.75" customHeight="1" x14ac:dyDescent="0.6">
      <c r="A54" s="94" t="s">
        <v>23</v>
      </c>
      <c r="B54" s="15" t="s">
        <v>4</v>
      </c>
      <c r="C54" s="15" t="s">
        <v>5</v>
      </c>
      <c r="D54" s="15" t="s">
        <v>6</v>
      </c>
      <c r="E54" s="15" t="s">
        <v>173</v>
      </c>
      <c r="F54" s="16"/>
      <c r="G54" s="15" t="s">
        <v>4</v>
      </c>
      <c r="H54" s="15" t="s">
        <v>5</v>
      </c>
      <c r="I54" s="15" t="s">
        <v>6</v>
      </c>
      <c r="J54" s="15" t="s">
        <v>173</v>
      </c>
      <c r="K54" s="16"/>
      <c r="L54" s="15" t="s">
        <v>4</v>
      </c>
      <c r="M54" s="15" t="s">
        <v>5</v>
      </c>
      <c r="N54" s="15" t="s">
        <v>6</v>
      </c>
      <c r="O54" s="17" t="s">
        <v>173</v>
      </c>
    </row>
    <row r="55" spans="1:23" x14ac:dyDescent="0.6">
      <c r="A55" s="21" t="s">
        <v>19</v>
      </c>
      <c r="B55" s="22">
        <v>0</v>
      </c>
      <c r="C55" s="22">
        <v>0</v>
      </c>
      <c r="D55" s="22">
        <v>0</v>
      </c>
      <c r="E55" s="22">
        <f>SUM(B55:D55)</f>
        <v>0</v>
      </c>
      <c r="F55" s="16"/>
      <c r="G55" s="62">
        <v>0</v>
      </c>
      <c r="H55" s="62">
        <v>0</v>
      </c>
      <c r="I55" s="62">
        <v>0</v>
      </c>
      <c r="J55" s="24">
        <f>SUM(G55:I55)</f>
        <v>0</v>
      </c>
      <c r="K55" s="16"/>
      <c r="L55" s="25" t="str">
        <f t="shared" ref="L55:O57" si="14">IF(B55&lt;&gt;0,G55/B55,"--")</f>
        <v>--</v>
      </c>
      <c r="M55" s="25" t="str">
        <f t="shared" si="14"/>
        <v>--</v>
      </c>
      <c r="N55" s="25" t="str">
        <f t="shared" si="14"/>
        <v>--</v>
      </c>
      <c r="O55" s="26" t="str">
        <f t="shared" si="14"/>
        <v>--</v>
      </c>
      <c r="Q55">
        <v>158</v>
      </c>
      <c r="U55">
        <f>$U$8</f>
        <v>5</v>
      </c>
      <c r="V55">
        <f>$V$8</f>
        <v>27</v>
      </c>
      <c r="W55">
        <f>$W$8</f>
        <v>49</v>
      </c>
    </row>
    <row r="56" spans="1:23" x14ac:dyDescent="0.6">
      <c r="A56" s="21" t="s">
        <v>220</v>
      </c>
      <c r="B56" s="22">
        <v>0</v>
      </c>
      <c r="C56" s="22">
        <v>0</v>
      </c>
      <c r="D56" s="22">
        <v>0</v>
      </c>
      <c r="E56" s="22">
        <f>SUM(B56:D56)</f>
        <v>0</v>
      </c>
      <c r="F56" s="16"/>
      <c r="G56" s="62">
        <v>0</v>
      </c>
      <c r="H56" s="62">
        <v>0</v>
      </c>
      <c r="I56" s="62">
        <v>0</v>
      </c>
      <c r="J56" s="24">
        <f>SUM(G56:I56)</f>
        <v>0</v>
      </c>
      <c r="K56" s="16"/>
      <c r="L56" s="25" t="str">
        <f t="shared" si="14"/>
        <v>--</v>
      </c>
      <c r="M56" s="25" t="str">
        <f t="shared" si="14"/>
        <v>--</v>
      </c>
      <c r="N56" s="25" t="str">
        <f t="shared" si="14"/>
        <v>--</v>
      </c>
      <c r="O56" s="26" t="str">
        <f t="shared" si="14"/>
        <v>--</v>
      </c>
      <c r="Q56">
        <v>160</v>
      </c>
      <c r="U56">
        <f>$U$8</f>
        <v>5</v>
      </c>
      <c r="V56">
        <f>$V$8</f>
        <v>27</v>
      </c>
      <c r="W56">
        <f>$W$8</f>
        <v>49</v>
      </c>
    </row>
    <row r="57" spans="1:23" ht="12.75" customHeight="1" x14ac:dyDescent="0.6">
      <c r="A57" s="21" t="s">
        <v>31</v>
      </c>
      <c r="B57" s="22">
        <f>SUM(B55:B56)</f>
        <v>0</v>
      </c>
      <c r="C57" s="22">
        <f>SUM(C55:C56)</f>
        <v>0</v>
      </c>
      <c r="D57" s="22">
        <f>SUM(D55:D56)</f>
        <v>0</v>
      </c>
      <c r="E57" s="22">
        <f>SUM(E55:E56)</f>
        <v>0</v>
      </c>
      <c r="F57" s="16"/>
      <c r="G57" s="24">
        <f>SUM(G55:G56)</f>
        <v>0</v>
      </c>
      <c r="H57" s="24">
        <f>SUM(H55:H56)</f>
        <v>0</v>
      </c>
      <c r="I57" s="24">
        <f>SUM(I55:I56)</f>
        <v>0</v>
      </c>
      <c r="J57" s="24">
        <f>SUM(J55:J56)</f>
        <v>0</v>
      </c>
      <c r="K57" s="16"/>
      <c r="L57" s="25" t="str">
        <f t="shared" si="14"/>
        <v>--</v>
      </c>
      <c r="M57" s="25" t="str">
        <f t="shared" si="14"/>
        <v>--</v>
      </c>
      <c r="N57" s="25" t="str">
        <f t="shared" si="14"/>
        <v>--</v>
      </c>
      <c r="O57" s="26" t="str">
        <f t="shared" si="14"/>
        <v>--</v>
      </c>
    </row>
    <row r="58" spans="1:23" ht="12.75" customHeight="1" x14ac:dyDescent="0.6">
      <c r="A58" s="95" t="s">
        <v>32</v>
      </c>
      <c r="B58" s="22"/>
      <c r="C58" s="22"/>
      <c r="D58" s="22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0"/>
    </row>
    <row r="59" spans="1:23" x14ac:dyDescent="0.6">
      <c r="A59" s="21" t="s">
        <v>19</v>
      </c>
      <c r="B59" s="22">
        <v>0</v>
      </c>
      <c r="C59" s="22">
        <v>1.4464414430987669</v>
      </c>
      <c r="D59" s="22">
        <v>0</v>
      </c>
      <c r="E59" s="22">
        <f>SUM(B59:D59)</f>
        <v>1.4464414430987669</v>
      </c>
      <c r="F59" s="16"/>
      <c r="G59" s="62">
        <v>0</v>
      </c>
      <c r="H59" s="62">
        <v>1.0801765457624151</v>
      </c>
      <c r="I59" s="62">
        <v>0</v>
      </c>
      <c r="J59" s="24">
        <f>SUM(G59:I59)</f>
        <v>1.0801765457624151</v>
      </c>
      <c r="K59" s="16"/>
      <c r="L59" s="25" t="str">
        <f t="shared" ref="L59:O62" si="15">IF(B59&lt;&gt;0,G59/B59,"--")</f>
        <v>--</v>
      </c>
      <c r="M59" s="25">
        <f t="shared" si="15"/>
        <v>0.74678207743295266</v>
      </c>
      <c r="N59" s="25" t="str">
        <f t="shared" si="15"/>
        <v>--</v>
      </c>
      <c r="O59" s="26">
        <f t="shared" si="15"/>
        <v>0.74678207743295266</v>
      </c>
      <c r="Q59">
        <v>135</v>
      </c>
      <c r="U59">
        <f>$U$8</f>
        <v>5</v>
      </c>
      <c r="V59">
        <f>$V$8</f>
        <v>27</v>
      </c>
      <c r="W59">
        <f>$W$8</f>
        <v>49</v>
      </c>
    </row>
    <row r="60" spans="1:23" x14ac:dyDescent="0.6">
      <c r="A60" s="21" t="s">
        <v>220</v>
      </c>
      <c r="B60" s="22">
        <v>0</v>
      </c>
      <c r="C60" s="22">
        <v>0</v>
      </c>
      <c r="D60" s="22">
        <v>0</v>
      </c>
      <c r="E60" s="22">
        <f>SUM(B60:D60)</f>
        <v>0</v>
      </c>
      <c r="F60" s="16"/>
      <c r="G60" s="62">
        <v>0</v>
      </c>
      <c r="H60" s="62">
        <v>0</v>
      </c>
      <c r="I60" s="62">
        <v>0</v>
      </c>
      <c r="J60" s="24">
        <f>SUM(G60:I60)</f>
        <v>0</v>
      </c>
      <c r="K60" s="16"/>
      <c r="L60" s="25" t="str">
        <f t="shared" si="15"/>
        <v>--</v>
      </c>
      <c r="M60" s="25" t="str">
        <f t="shared" si="15"/>
        <v>--</v>
      </c>
      <c r="N60" s="25" t="str">
        <f t="shared" si="15"/>
        <v>--</v>
      </c>
      <c r="O60" s="26" t="str">
        <f t="shared" si="15"/>
        <v>--</v>
      </c>
      <c r="Q60">
        <v>137</v>
      </c>
      <c r="U60">
        <f>$U$8</f>
        <v>5</v>
      </c>
      <c r="V60">
        <f>$V$8</f>
        <v>27</v>
      </c>
      <c r="W60">
        <f>$W$8</f>
        <v>49</v>
      </c>
    </row>
    <row r="61" spans="1:23" x14ac:dyDescent="0.6">
      <c r="A61" s="96" t="s">
        <v>33</v>
      </c>
      <c r="B61" s="32">
        <f>SUM(B59:B60)</f>
        <v>0</v>
      </c>
      <c r="C61" s="32">
        <f>SUM(C59:C60)</f>
        <v>1.4464414430987669</v>
      </c>
      <c r="D61" s="32">
        <f>SUM(D59:D60)</f>
        <v>0</v>
      </c>
      <c r="E61" s="32">
        <f>SUM(E59:E60)</f>
        <v>1.4464414430987669</v>
      </c>
      <c r="F61" s="33"/>
      <c r="G61" s="84">
        <f>SUM(G59:G60)</f>
        <v>0</v>
      </c>
      <c r="H61" s="84">
        <f>SUM(H59:H60)</f>
        <v>1.0801765457624151</v>
      </c>
      <c r="I61" s="84">
        <f>SUM(I59:I60)</f>
        <v>0</v>
      </c>
      <c r="J61" s="34">
        <f>SUM(J59:J60)</f>
        <v>1.0801765457624151</v>
      </c>
      <c r="K61" s="33"/>
      <c r="L61" s="35" t="str">
        <f t="shared" si="15"/>
        <v>--</v>
      </c>
      <c r="M61" s="35">
        <f t="shared" si="15"/>
        <v>0.74678207743295266</v>
      </c>
      <c r="N61" s="35" t="str">
        <f t="shared" si="15"/>
        <v>--</v>
      </c>
      <c r="O61" s="36">
        <f t="shared" si="15"/>
        <v>0.74678207743295266</v>
      </c>
    </row>
    <row r="62" spans="1:23" ht="13.75" thickBot="1" x14ac:dyDescent="0.75">
      <c r="A62" s="43" t="s">
        <v>17</v>
      </c>
      <c r="B62" s="101">
        <f>SUM(B57,B61)</f>
        <v>0</v>
      </c>
      <c r="C62" s="101">
        <f>SUM(C57,C61)</f>
        <v>1.4464414430987669</v>
      </c>
      <c r="D62" s="101">
        <f>SUM(D57,D61)</f>
        <v>0</v>
      </c>
      <c r="E62" s="101">
        <f>SUM(E57,E61)</f>
        <v>1.4464414430987669</v>
      </c>
      <c r="F62" s="102"/>
      <c r="G62" s="46">
        <f>SUM(G57,G61)</f>
        <v>0</v>
      </c>
      <c r="H62" s="46">
        <f>SUM(H57,H61)</f>
        <v>1.0801765457624151</v>
      </c>
      <c r="I62" s="46">
        <f>SUM(I57,I61)</f>
        <v>0</v>
      </c>
      <c r="J62" s="46">
        <f>SUM(J57,J61)</f>
        <v>1.0801765457624151</v>
      </c>
      <c r="K62" s="102"/>
      <c r="L62" s="47" t="str">
        <f t="shared" si="15"/>
        <v>--</v>
      </c>
      <c r="M62" s="47">
        <f t="shared" si="15"/>
        <v>0.74678207743295266</v>
      </c>
      <c r="N62" s="47" t="str">
        <f t="shared" si="15"/>
        <v>--</v>
      </c>
      <c r="O62" s="48">
        <f t="shared" si="15"/>
        <v>0.74678207743295266</v>
      </c>
    </row>
    <row r="63" spans="1:23" ht="5.15" customHeight="1" x14ac:dyDescent="0.6">
      <c r="A63" s="49"/>
    </row>
    <row r="64" spans="1:23" x14ac:dyDescent="0.6">
      <c r="A64" s="49" t="s">
        <v>21</v>
      </c>
      <c r="B64" s="50">
        <f>B51</f>
        <v>103.87688866397117</v>
      </c>
      <c r="C64" s="50">
        <f>C51</f>
        <v>2614.0352273043009</v>
      </c>
      <c r="D64" s="50">
        <f>D51</f>
        <v>0</v>
      </c>
      <c r="E64" s="50">
        <f>E51</f>
        <v>2717.9121159682722</v>
      </c>
      <c r="G64" s="82">
        <f>SUM(G51,G62)</f>
        <v>60.236575656076077</v>
      </c>
      <c r="H64" s="82">
        <f>SUM(H51,H62)</f>
        <v>4894.0721787565517</v>
      </c>
      <c r="I64" s="82">
        <f>SUM(I51,I62)</f>
        <v>0</v>
      </c>
      <c r="J64" s="82">
        <f>SUM(J51,J62)</f>
        <v>4954.3087544126274</v>
      </c>
      <c r="L64" s="25">
        <f>IF(B64&lt;&gt;0,G64/B64,"--")</f>
        <v>0.57988428832263084</v>
      </c>
      <c r="M64" s="25">
        <f>IF(C64&lt;&gt;0,H64/C64,"--")</f>
        <v>1.8722288543156005</v>
      </c>
      <c r="N64" s="25" t="str">
        <f>IF(D64&lt;&gt;0,I64/D64,"--")</f>
        <v>--</v>
      </c>
      <c r="O64" s="25">
        <f>IF(E64&lt;&gt;0,J64/E64,"--")</f>
        <v>1.8228362592392453</v>
      </c>
    </row>
    <row r="65" spans="1:23" hidden="1" x14ac:dyDescent="0.6">
      <c r="A65" s="49"/>
      <c r="B65" s="50"/>
      <c r="C65" s="50"/>
      <c r="D65" s="50"/>
      <c r="E65" s="50"/>
      <c r="G65" s="82"/>
      <c r="H65" s="82"/>
      <c r="I65" s="82"/>
      <c r="J65" s="82"/>
      <c r="L65" s="25"/>
      <c r="M65" s="25"/>
      <c r="N65" s="25"/>
      <c r="O65" s="25"/>
    </row>
    <row r="66" spans="1:23" hidden="1" x14ac:dyDescent="0.6">
      <c r="A66" s="107" t="s">
        <v>115</v>
      </c>
      <c r="B66" s="85">
        <f>B10-SUM(B11:B13)</f>
        <v>0</v>
      </c>
      <c r="C66" s="85">
        <f>C10-SUM(C11:C13)</f>
        <v>0</v>
      </c>
      <c r="D66" s="85">
        <f>D10-SUM(D11:D13)</f>
        <v>0</v>
      </c>
      <c r="G66" s="85">
        <v>0</v>
      </c>
      <c r="H66" s="85">
        <v>0</v>
      </c>
      <c r="I66" s="85">
        <v>0</v>
      </c>
      <c r="J66" s="86"/>
      <c r="L66" s="85">
        <v>0</v>
      </c>
      <c r="M66" s="85">
        <v>0</v>
      </c>
      <c r="N66" s="85">
        <v>0</v>
      </c>
      <c r="O66" s="86"/>
      <c r="Q66">
        <v>157</v>
      </c>
      <c r="U66">
        <f>$U$8</f>
        <v>5</v>
      </c>
      <c r="V66">
        <f>$V$8</f>
        <v>27</v>
      </c>
      <c r="W66">
        <f>$W$8</f>
        <v>49</v>
      </c>
    </row>
    <row r="67" spans="1:23" hidden="1" x14ac:dyDescent="0.6">
      <c r="A67" s="16"/>
      <c r="B67" s="85">
        <f>B19-SUM(B20:B22)</f>
        <v>0</v>
      </c>
      <c r="C67" s="85">
        <f>C19-SUM(C20:C22)</f>
        <v>0</v>
      </c>
      <c r="D67" s="85">
        <f>D19-SUM(D20:D22)</f>
        <v>0</v>
      </c>
      <c r="G67" s="85">
        <v>0</v>
      </c>
      <c r="H67" s="85">
        <v>0</v>
      </c>
      <c r="I67" s="85">
        <v>0</v>
      </c>
      <c r="J67" s="86"/>
      <c r="L67" s="85">
        <v>0</v>
      </c>
      <c r="M67" s="85">
        <v>0</v>
      </c>
      <c r="N67" s="85">
        <v>0</v>
      </c>
      <c r="Q67">
        <v>134</v>
      </c>
      <c r="U67">
        <f>$U$8</f>
        <v>5</v>
      </c>
      <c r="V67">
        <f>$V$8</f>
        <v>27</v>
      </c>
      <c r="W67">
        <f>$W$8</f>
        <v>49</v>
      </c>
    </row>
    <row r="68" spans="1:23" hidden="1" x14ac:dyDescent="0.6">
      <c r="A68" s="16"/>
      <c r="B68" s="16"/>
      <c r="C68" s="16"/>
      <c r="D68" s="16"/>
      <c r="E68" s="16"/>
      <c r="G68" s="85">
        <v>0</v>
      </c>
      <c r="H68" s="85">
        <v>0</v>
      </c>
      <c r="I68" s="85">
        <v>0</v>
      </c>
      <c r="J68" s="86"/>
      <c r="K68" s="108"/>
      <c r="L68" s="85">
        <v>0</v>
      </c>
      <c r="M68" s="85">
        <v>0</v>
      </c>
      <c r="N68" s="85">
        <v>0</v>
      </c>
      <c r="Q68">
        <v>84</v>
      </c>
      <c r="R68">
        <v>19</v>
      </c>
      <c r="U68">
        <f>$U$8</f>
        <v>5</v>
      </c>
      <c r="V68">
        <f>$V$8</f>
        <v>27</v>
      </c>
      <c r="W68">
        <f>$W$8</f>
        <v>49</v>
      </c>
    </row>
    <row r="69" spans="1:23" x14ac:dyDescent="0.6">
      <c r="A69" s="33"/>
      <c r="B69" s="33"/>
      <c r="C69" s="33"/>
      <c r="D69" s="33"/>
      <c r="E69" s="33"/>
      <c r="G69" s="86"/>
      <c r="H69" s="86"/>
      <c r="I69" s="86"/>
      <c r="J69" s="86"/>
      <c r="K69" s="108"/>
      <c r="L69" s="86"/>
      <c r="M69" s="86"/>
      <c r="N69" s="86"/>
    </row>
    <row r="70" spans="1:23" x14ac:dyDescent="0.6">
      <c r="A70" s="54" t="s">
        <v>22</v>
      </c>
    </row>
    <row r="71" spans="1:23" x14ac:dyDescent="0.6">
      <c r="A71" s="109" t="s">
        <v>264</v>
      </c>
    </row>
    <row r="72" spans="1:23" x14ac:dyDescent="0.6">
      <c r="A72" s="56" t="s">
        <v>108</v>
      </c>
    </row>
    <row r="73" spans="1:23" x14ac:dyDescent="0.6">
      <c r="A73" s="55" t="s">
        <v>98</v>
      </c>
    </row>
    <row r="74" spans="1:23" x14ac:dyDescent="0.6">
      <c r="A74" s="56" t="s">
        <v>109</v>
      </c>
    </row>
    <row r="75" spans="1:23" x14ac:dyDescent="0.6">
      <c r="A75" s="55" t="s">
        <v>113</v>
      </c>
    </row>
    <row r="76" spans="1:23" x14ac:dyDescent="0.6">
      <c r="A76" s="56" t="s">
        <v>110</v>
      </c>
      <c r="B76" s="41"/>
      <c r="C76" s="41"/>
      <c r="D76" s="41"/>
      <c r="E76" s="41"/>
    </row>
    <row r="77" spans="1:23" x14ac:dyDescent="0.6">
      <c r="A77" s="55" t="s">
        <v>114</v>
      </c>
      <c r="B77" s="41"/>
      <c r="C77" s="41"/>
      <c r="D77" s="41"/>
      <c r="E77" s="41"/>
    </row>
    <row r="78" spans="1:23" x14ac:dyDescent="0.6">
      <c r="A78" s="56"/>
    </row>
    <row r="79" spans="1:23" x14ac:dyDescent="0.6">
      <c r="A79" s="55"/>
    </row>
    <row r="80" spans="1:23" x14ac:dyDescent="0.6">
      <c r="A80" s="55"/>
    </row>
    <row r="81" spans="1:1" x14ac:dyDescent="0.6">
      <c r="A81" s="55"/>
    </row>
    <row r="82" spans="1:1" x14ac:dyDescent="0.6">
      <c r="A82" s="16"/>
    </row>
    <row r="83" spans="1:1" x14ac:dyDescent="0.6">
      <c r="A83" s="16"/>
    </row>
    <row r="84" spans="1:1" x14ac:dyDescent="0.6">
      <c r="A84" s="16"/>
    </row>
    <row r="85" spans="1:1" x14ac:dyDescent="0.6">
      <c r="A85" s="16"/>
    </row>
    <row r="86" spans="1:1" x14ac:dyDescent="0.6">
      <c r="A86" s="16"/>
    </row>
    <row r="87" spans="1:1" x14ac:dyDescent="0.6">
      <c r="A87" s="16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52" max="14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:Y85"/>
  <sheetViews>
    <sheetView zoomScale="70" zoomScaleNormal="70" workbookViewId="0"/>
  </sheetViews>
  <sheetFormatPr defaultRowHeight="13" x14ac:dyDescent="0.6"/>
  <cols>
    <col min="1" max="1" width="36.86328125" customWidth="1"/>
    <col min="2" max="5" width="10.6796875" customWidth="1"/>
    <col min="6" max="6" width="2.6796875" customWidth="1"/>
    <col min="7" max="10" width="10.6796875" customWidth="1"/>
    <col min="11" max="11" width="2.6796875" customWidth="1"/>
    <col min="12" max="15" width="8.6796875" customWidth="1"/>
    <col min="17" max="25" width="0" hidden="1" customWidth="1"/>
  </cols>
  <sheetData>
    <row r="1" spans="1:25" s="3" customFormat="1" ht="15.5" x14ac:dyDescent="0.7">
      <c r="A1" s="1" t="str">
        <f>VLOOKUP(Y6,TabName,5,FALSE)</f>
        <v>Table 4.20 - Cost of Wasted UAA Mail -- Periodicals, Automation (1), PARS Environment, FY 21</v>
      </c>
    </row>
    <row r="2" spans="1:25" ht="8.15" customHeight="1" thickBot="1" x14ac:dyDescent="0.75"/>
    <row r="3" spans="1:25" ht="15.5" x14ac:dyDescent="0.7">
      <c r="A3" s="4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39"/>
    </row>
    <row r="4" spans="1:25" ht="12.75" customHeight="1" x14ac:dyDescent="0.6">
      <c r="A4" s="14"/>
      <c r="B4" s="9" t="s">
        <v>1</v>
      </c>
      <c r="C4" s="10"/>
      <c r="D4" s="10"/>
      <c r="E4" s="10"/>
      <c r="F4" s="11"/>
      <c r="G4" s="9" t="s">
        <v>2</v>
      </c>
      <c r="H4" s="12"/>
      <c r="I4" s="12"/>
      <c r="J4" s="12"/>
      <c r="K4" s="11"/>
      <c r="L4" s="9" t="s">
        <v>3</v>
      </c>
      <c r="M4" s="12"/>
      <c r="N4" s="12"/>
      <c r="O4" s="13"/>
      <c r="S4" t="s">
        <v>37</v>
      </c>
      <c r="T4" t="s">
        <v>37</v>
      </c>
      <c r="U4" s="18" t="s">
        <v>8</v>
      </c>
      <c r="V4" s="18" t="s">
        <v>9</v>
      </c>
      <c r="W4" s="18" t="s">
        <v>10</v>
      </c>
      <c r="Y4" s="3"/>
    </row>
    <row r="5" spans="1:25" ht="25.5" customHeight="1" x14ac:dyDescent="0.6">
      <c r="A5" s="14"/>
      <c r="B5" s="15" t="s">
        <v>4</v>
      </c>
      <c r="C5" s="15" t="s">
        <v>5</v>
      </c>
      <c r="D5" s="15" t="s">
        <v>6</v>
      </c>
      <c r="E5" s="15" t="s">
        <v>7</v>
      </c>
      <c r="F5" s="16"/>
      <c r="G5" s="15" t="s">
        <v>4</v>
      </c>
      <c r="H5" s="15" t="s">
        <v>5</v>
      </c>
      <c r="I5" s="15" t="s">
        <v>6</v>
      </c>
      <c r="J5" s="15" t="s">
        <v>7</v>
      </c>
      <c r="K5" s="16"/>
      <c r="L5" s="15" t="s">
        <v>4</v>
      </c>
      <c r="M5" s="15" t="s">
        <v>5</v>
      </c>
      <c r="N5" s="15" t="s">
        <v>6</v>
      </c>
      <c r="O5" s="17" t="s">
        <v>7</v>
      </c>
      <c r="Q5" s="56" t="s">
        <v>35</v>
      </c>
      <c r="R5" s="56" t="s">
        <v>36</v>
      </c>
      <c r="S5" s="56" t="s">
        <v>35</v>
      </c>
      <c r="T5" s="56" t="s">
        <v>36</v>
      </c>
      <c r="U5" t="s">
        <v>12</v>
      </c>
      <c r="V5" t="s">
        <v>12</v>
      </c>
      <c r="W5" t="s">
        <v>12</v>
      </c>
      <c r="Y5" s="18" t="s">
        <v>11</v>
      </c>
    </row>
    <row r="6" spans="1:25" ht="12.75" customHeight="1" x14ac:dyDescent="0.6">
      <c r="A6" s="94" t="s">
        <v>23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20"/>
      <c r="Y6">
        <v>20</v>
      </c>
    </row>
    <row r="7" spans="1:25" ht="12.75" customHeight="1" x14ac:dyDescent="0.6">
      <c r="A7" s="31" t="s">
        <v>116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20"/>
    </row>
    <row r="8" spans="1:25" ht="12.75" customHeight="1" x14ac:dyDescent="0.6">
      <c r="A8" s="21" t="s">
        <v>13</v>
      </c>
      <c r="B8" s="22">
        <v>26.126772478510965</v>
      </c>
      <c r="C8" s="22">
        <v>0</v>
      </c>
      <c r="D8" s="22">
        <v>0</v>
      </c>
      <c r="E8" s="22">
        <f t="shared" ref="E8:E13" si="0">SUM(B8:D8)</f>
        <v>26.126772478510965</v>
      </c>
      <c r="F8" s="16"/>
      <c r="G8" s="62">
        <v>1.2162690193380685</v>
      </c>
      <c r="H8" s="62">
        <v>0</v>
      </c>
      <c r="I8" s="62">
        <v>0</v>
      </c>
      <c r="J8" s="62">
        <f t="shared" ref="J8:J13" si="1">SUM(G8:I8)</f>
        <v>1.2162690193380685</v>
      </c>
      <c r="K8" s="16"/>
      <c r="L8" s="25">
        <f t="shared" ref="L8:O14" si="2">IF(B8&lt;&gt;0,G8/B8,"--")</f>
        <v>4.6552593525987139E-2</v>
      </c>
      <c r="M8" s="25" t="str">
        <f t="shared" si="2"/>
        <v>--</v>
      </c>
      <c r="N8" s="25" t="str">
        <f t="shared" si="2"/>
        <v>--</v>
      </c>
      <c r="O8" s="26">
        <f t="shared" si="2"/>
        <v>4.6552593525987139E-2</v>
      </c>
      <c r="Q8">
        <v>32</v>
      </c>
      <c r="U8" s="27">
        <f>VLOOKUP($Y$6,WMap,3,FALSE)</f>
        <v>5</v>
      </c>
      <c r="V8" s="28">
        <f>VLOOKUP($Y$6,WMap,4,FALSE)</f>
        <v>27</v>
      </c>
      <c r="W8" s="29">
        <f>VLOOKUP($Y$6,WMap,5,FALSE)</f>
        <v>49</v>
      </c>
    </row>
    <row r="9" spans="1:25" ht="12.75" customHeight="1" x14ac:dyDescent="0.6">
      <c r="A9" s="30" t="s">
        <v>24</v>
      </c>
      <c r="B9" s="22">
        <v>26.126772478510965</v>
      </c>
      <c r="C9" s="22">
        <v>0</v>
      </c>
      <c r="D9" s="22">
        <v>0</v>
      </c>
      <c r="E9" s="22">
        <f t="shared" si="0"/>
        <v>26.126772478510965</v>
      </c>
      <c r="F9" s="16"/>
      <c r="G9" s="62">
        <v>0.17315862675693444</v>
      </c>
      <c r="H9" s="62">
        <v>0</v>
      </c>
      <c r="I9" s="62">
        <v>0</v>
      </c>
      <c r="J9" s="62">
        <f t="shared" si="1"/>
        <v>0.17315862675693444</v>
      </c>
      <c r="K9" s="16"/>
      <c r="L9" s="25">
        <f t="shared" si="2"/>
        <v>6.6276317482136709E-3</v>
      </c>
      <c r="M9" s="25" t="str">
        <f t="shared" si="2"/>
        <v>--</v>
      </c>
      <c r="N9" s="25" t="str">
        <f t="shared" si="2"/>
        <v>--</v>
      </c>
      <c r="O9" s="26">
        <f t="shared" si="2"/>
        <v>6.6276317482136709E-3</v>
      </c>
      <c r="Q9">
        <v>33</v>
      </c>
      <c r="U9">
        <f>$U$8</f>
        <v>5</v>
      </c>
      <c r="V9">
        <f>$V$8</f>
        <v>27</v>
      </c>
      <c r="W9">
        <f>$W$8</f>
        <v>49</v>
      </c>
    </row>
    <row r="10" spans="1:25" ht="12.75" customHeight="1" x14ac:dyDescent="0.6">
      <c r="A10" s="21" t="s">
        <v>25</v>
      </c>
      <c r="B10" s="22">
        <v>522.53544957021882</v>
      </c>
      <c r="C10" s="22">
        <v>0</v>
      </c>
      <c r="D10" s="22">
        <v>0</v>
      </c>
      <c r="E10" s="22">
        <f t="shared" si="0"/>
        <v>522.53544957021882</v>
      </c>
      <c r="F10" s="16"/>
      <c r="G10" s="62">
        <v>31.946382464714119</v>
      </c>
      <c r="H10" s="62">
        <v>0</v>
      </c>
      <c r="I10" s="62">
        <v>0</v>
      </c>
      <c r="J10" s="62">
        <f t="shared" si="1"/>
        <v>31.946382464714119</v>
      </c>
      <c r="K10" s="16"/>
      <c r="L10" s="25">
        <f t="shared" si="2"/>
        <v>6.1137253924092159E-2</v>
      </c>
      <c r="M10" s="25" t="str">
        <f t="shared" si="2"/>
        <v>--</v>
      </c>
      <c r="N10" s="25" t="str">
        <f t="shared" si="2"/>
        <v>--</v>
      </c>
      <c r="O10" s="26">
        <f t="shared" si="2"/>
        <v>6.1137253924092159E-2</v>
      </c>
      <c r="Q10">
        <v>34</v>
      </c>
      <c r="S10">
        <v>10</v>
      </c>
      <c r="U10">
        <f>$U$8</f>
        <v>5</v>
      </c>
      <c r="V10">
        <f>$V$8</f>
        <v>27</v>
      </c>
      <c r="W10">
        <f>$W$8</f>
        <v>49</v>
      </c>
    </row>
    <row r="11" spans="1:25" ht="12.75" customHeight="1" x14ac:dyDescent="0.6">
      <c r="A11" s="21" t="s">
        <v>26</v>
      </c>
      <c r="B11" s="22">
        <v>195.70386529947453</v>
      </c>
      <c r="C11" s="22">
        <v>0</v>
      </c>
      <c r="D11" s="22">
        <v>0</v>
      </c>
      <c r="E11" s="22">
        <f t="shared" si="0"/>
        <v>195.70386529947453</v>
      </c>
      <c r="F11" s="16"/>
      <c r="G11" s="62">
        <v>0</v>
      </c>
      <c r="H11" s="62">
        <v>0</v>
      </c>
      <c r="I11" s="62">
        <v>0</v>
      </c>
      <c r="J11" s="62">
        <f t="shared" si="1"/>
        <v>0</v>
      </c>
      <c r="K11" s="16"/>
      <c r="L11" s="25">
        <f t="shared" si="2"/>
        <v>0</v>
      </c>
      <c r="M11" s="25" t="str">
        <f t="shared" si="2"/>
        <v>--</v>
      </c>
      <c r="N11" s="25" t="str">
        <f t="shared" si="2"/>
        <v>--</v>
      </c>
      <c r="O11" s="26">
        <f t="shared" si="2"/>
        <v>0</v>
      </c>
      <c r="Q11">
        <v>35</v>
      </c>
      <c r="S11">
        <v>10</v>
      </c>
      <c r="U11">
        <f>$U$8</f>
        <v>5</v>
      </c>
      <c r="V11">
        <f>$V$8</f>
        <v>27</v>
      </c>
      <c r="W11">
        <f>$W$8</f>
        <v>49</v>
      </c>
    </row>
    <row r="12" spans="1:25" ht="12.75" customHeight="1" x14ac:dyDescent="0.6">
      <c r="A12" s="30" t="s">
        <v>92</v>
      </c>
      <c r="B12" s="22">
        <v>304.17829383072871</v>
      </c>
      <c r="C12" s="22">
        <v>0</v>
      </c>
      <c r="D12" s="22">
        <v>0</v>
      </c>
      <c r="E12" s="22">
        <f t="shared" si="0"/>
        <v>304.17829383072871</v>
      </c>
      <c r="F12" s="16"/>
      <c r="G12" s="62">
        <v>22.912705561521051</v>
      </c>
      <c r="H12" s="62">
        <v>0</v>
      </c>
      <c r="I12" s="62">
        <v>0</v>
      </c>
      <c r="J12" s="62">
        <f t="shared" si="1"/>
        <v>22.912705561521051</v>
      </c>
      <c r="K12" s="16"/>
      <c r="L12" s="25">
        <f t="shared" si="2"/>
        <v>7.5326563486715056E-2</v>
      </c>
      <c r="M12" s="25" t="str">
        <f t="shared" si="2"/>
        <v>--</v>
      </c>
      <c r="N12" s="25" t="str">
        <f t="shared" si="2"/>
        <v>--</v>
      </c>
      <c r="O12" s="26">
        <f t="shared" si="2"/>
        <v>7.5326563486715056E-2</v>
      </c>
      <c r="Q12">
        <v>36</v>
      </c>
      <c r="R12">
        <v>37</v>
      </c>
      <c r="S12">
        <v>10</v>
      </c>
      <c r="U12">
        <f>$U$8</f>
        <v>5</v>
      </c>
      <c r="V12">
        <f>$V$8</f>
        <v>27</v>
      </c>
      <c r="W12">
        <f>$W$8</f>
        <v>49</v>
      </c>
    </row>
    <row r="13" spans="1:25" ht="12.75" customHeight="1" x14ac:dyDescent="0.6">
      <c r="A13" s="30" t="s">
        <v>104</v>
      </c>
      <c r="B13" s="22">
        <v>22.65329044001556</v>
      </c>
      <c r="C13" s="22">
        <v>0</v>
      </c>
      <c r="D13" s="22">
        <v>0</v>
      </c>
      <c r="E13" s="22">
        <f t="shared" si="0"/>
        <v>22.65329044001556</v>
      </c>
      <c r="F13" s="16"/>
      <c r="G13" s="62">
        <v>6.4189585626881147</v>
      </c>
      <c r="H13" s="62">
        <v>0</v>
      </c>
      <c r="I13" s="62">
        <v>0</v>
      </c>
      <c r="J13" s="62">
        <f t="shared" si="1"/>
        <v>6.4189585626881147</v>
      </c>
      <c r="K13" s="16"/>
      <c r="L13" s="25">
        <f t="shared" si="2"/>
        <v>0.28335656489661398</v>
      </c>
      <c r="M13" s="25" t="str">
        <f t="shared" si="2"/>
        <v>--</v>
      </c>
      <c r="N13" s="25" t="str">
        <f t="shared" si="2"/>
        <v>--</v>
      </c>
      <c r="O13" s="26">
        <f t="shared" si="2"/>
        <v>0.28335656489661398</v>
      </c>
      <c r="Q13">
        <v>39</v>
      </c>
      <c r="S13">
        <v>10</v>
      </c>
      <c r="U13">
        <f>$U$8</f>
        <v>5</v>
      </c>
      <c r="V13">
        <f>$V$8</f>
        <v>27</v>
      </c>
      <c r="W13">
        <f>$W$8</f>
        <v>49</v>
      </c>
    </row>
    <row r="14" spans="1:25" ht="12.75" customHeight="1" x14ac:dyDescent="0.6">
      <c r="A14" s="21" t="s">
        <v>17</v>
      </c>
      <c r="B14" s="22">
        <f>B10</f>
        <v>522.53544957021882</v>
      </c>
      <c r="C14" s="22">
        <f>C10</f>
        <v>0</v>
      </c>
      <c r="D14" s="22">
        <f>D10</f>
        <v>0</v>
      </c>
      <c r="E14" s="22">
        <f>E10</f>
        <v>522.53544957021882</v>
      </c>
      <c r="F14" s="16"/>
      <c r="G14" s="62">
        <f>SUM(G8:G13)</f>
        <v>62.66747423501829</v>
      </c>
      <c r="H14" s="62">
        <f>SUM(H8:H13)</f>
        <v>0</v>
      </c>
      <c r="I14" s="62">
        <f>SUM(I8:I13)</f>
        <v>0</v>
      </c>
      <c r="J14" s="62">
        <f>SUM(J8:J13)</f>
        <v>62.66747423501829</v>
      </c>
      <c r="K14" s="16"/>
      <c r="L14" s="25">
        <f t="shared" si="2"/>
        <v>0.11992961297948643</v>
      </c>
      <c r="M14" s="25" t="str">
        <f t="shared" si="2"/>
        <v>--</v>
      </c>
      <c r="N14" s="25" t="str">
        <f t="shared" si="2"/>
        <v>--</v>
      </c>
      <c r="O14" s="26">
        <f t="shared" si="2"/>
        <v>0.11992961297948643</v>
      </c>
    </row>
    <row r="15" spans="1:25" ht="5.15" customHeight="1" x14ac:dyDescent="0.6">
      <c r="A15" s="21"/>
      <c r="B15" s="22"/>
      <c r="C15" s="22"/>
      <c r="D15" s="22"/>
      <c r="E15" s="22"/>
      <c r="F15" s="16"/>
      <c r="G15" s="62"/>
      <c r="H15" s="62"/>
      <c r="I15" s="62"/>
      <c r="J15" s="62"/>
      <c r="K15" s="16"/>
      <c r="L15" s="16"/>
      <c r="M15" s="16"/>
      <c r="N15" s="16"/>
      <c r="O15" s="20"/>
    </row>
    <row r="16" spans="1:25" ht="12.75" customHeight="1" x14ac:dyDescent="0.6">
      <c r="A16" s="31" t="s">
        <v>117</v>
      </c>
      <c r="B16" s="22"/>
      <c r="C16" s="22"/>
      <c r="D16" s="22"/>
      <c r="E16" s="22"/>
      <c r="F16" s="16"/>
      <c r="G16" s="62"/>
      <c r="H16" s="62"/>
      <c r="I16" s="62"/>
      <c r="J16" s="62"/>
      <c r="K16" s="16"/>
      <c r="L16" s="16"/>
      <c r="M16" s="16"/>
      <c r="N16" s="16"/>
      <c r="O16" s="20"/>
    </row>
    <row r="17" spans="1:23" ht="12.75" customHeight="1" x14ac:dyDescent="0.6">
      <c r="A17" s="21" t="s">
        <v>25</v>
      </c>
      <c r="B17" s="22">
        <v>0</v>
      </c>
      <c r="C17" s="22">
        <v>0</v>
      </c>
      <c r="D17" s="22">
        <v>0</v>
      </c>
      <c r="E17" s="22">
        <f>SUM(B17:D17)</f>
        <v>0</v>
      </c>
      <c r="F17" s="16"/>
      <c r="G17" s="62">
        <v>0</v>
      </c>
      <c r="H17" s="62">
        <v>0</v>
      </c>
      <c r="I17" s="62">
        <v>0</v>
      </c>
      <c r="J17" s="62">
        <f>SUM(G17:I17)</f>
        <v>0</v>
      </c>
      <c r="K17" s="16"/>
      <c r="L17" s="25" t="str">
        <f t="shared" ref="L17:O21" si="3">IF(B17&lt;&gt;0,G17/B17,"--")</f>
        <v>--</v>
      </c>
      <c r="M17" s="25" t="str">
        <f t="shared" si="3"/>
        <v>--</v>
      </c>
      <c r="N17" s="25" t="str">
        <f t="shared" si="3"/>
        <v>--</v>
      </c>
      <c r="O17" s="26" t="str">
        <f t="shared" si="3"/>
        <v>--</v>
      </c>
      <c r="Q17">
        <v>17</v>
      </c>
      <c r="U17">
        <f>$U$8</f>
        <v>5</v>
      </c>
      <c r="V17">
        <f>$V$8</f>
        <v>27</v>
      </c>
      <c r="W17">
        <f>$W$8</f>
        <v>49</v>
      </c>
    </row>
    <row r="18" spans="1:23" ht="12.75" customHeight="1" x14ac:dyDescent="0.6">
      <c r="A18" s="21" t="s">
        <v>26</v>
      </c>
      <c r="B18" s="22">
        <v>0</v>
      </c>
      <c r="C18" s="22">
        <v>0</v>
      </c>
      <c r="D18" s="22">
        <v>0</v>
      </c>
      <c r="E18" s="22">
        <f>SUM(B18:D18)</f>
        <v>0</v>
      </c>
      <c r="F18" s="16"/>
      <c r="G18" s="62">
        <v>0</v>
      </c>
      <c r="H18" s="62">
        <v>0</v>
      </c>
      <c r="I18" s="62">
        <v>0</v>
      </c>
      <c r="J18" s="62">
        <f>SUM(G18:I18)</f>
        <v>0</v>
      </c>
      <c r="K18" s="16"/>
      <c r="L18" s="25" t="str">
        <f t="shared" si="3"/>
        <v>--</v>
      </c>
      <c r="M18" s="25" t="str">
        <f t="shared" si="3"/>
        <v>--</v>
      </c>
      <c r="N18" s="25" t="str">
        <f t="shared" si="3"/>
        <v>--</v>
      </c>
      <c r="O18" s="26" t="str">
        <f t="shared" si="3"/>
        <v>--</v>
      </c>
      <c r="Q18">
        <v>18</v>
      </c>
      <c r="U18">
        <f>$U$8</f>
        <v>5</v>
      </c>
      <c r="V18">
        <f>$V$8</f>
        <v>27</v>
      </c>
      <c r="W18">
        <f>$W$8</f>
        <v>49</v>
      </c>
    </row>
    <row r="19" spans="1:23" ht="12.75" customHeight="1" x14ac:dyDescent="0.6">
      <c r="A19" s="30" t="s">
        <v>27</v>
      </c>
      <c r="B19" s="22">
        <v>0</v>
      </c>
      <c r="C19" s="22">
        <v>0</v>
      </c>
      <c r="D19" s="22">
        <v>0</v>
      </c>
      <c r="E19" s="22">
        <f>SUM(B19:D19)</f>
        <v>0</v>
      </c>
      <c r="F19" s="16"/>
      <c r="G19" s="62">
        <v>0</v>
      </c>
      <c r="H19" s="62">
        <v>0</v>
      </c>
      <c r="I19" s="62">
        <v>0</v>
      </c>
      <c r="J19" s="62">
        <f>SUM(G19:I19)</f>
        <v>0</v>
      </c>
      <c r="K19" s="16"/>
      <c r="L19" s="25" t="str">
        <f t="shared" si="3"/>
        <v>--</v>
      </c>
      <c r="M19" s="25" t="str">
        <f t="shared" si="3"/>
        <v>--</v>
      </c>
      <c r="N19" s="25" t="str">
        <f t="shared" si="3"/>
        <v>--</v>
      </c>
      <c r="O19" s="26" t="str">
        <f t="shared" si="3"/>
        <v>--</v>
      </c>
      <c r="Q19">
        <v>19</v>
      </c>
      <c r="U19">
        <f>$U$8</f>
        <v>5</v>
      </c>
      <c r="V19">
        <f>$V$8</f>
        <v>27</v>
      </c>
      <c r="W19">
        <f>$W$8</f>
        <v>49</v>
      </c>
    </row>
    <row r="20" spans="1:23" ht="12.75" customHeight="1" x14ac:dyDescent="0.6">
      <c r="A20" s="30" t="s">
        <v>34</v>
      </c>
      <c r="B20" s="22">
        <v>0</v>
      </c>
      <c r="C20" s="22">
        <v>0</v>
      </c>
      <c r="D20" s="22">
        <v>0</v>
      </c>
      <c r="E20" s="22">
        <f>SUM(B20:D20)</f>
        <v>0</v>
      </c>
      <c r="F20" s="16"/>
      <c r="G20" s="62">
        <v>0</v>
      </c>
      <c r="H20" s="62">
        <v>0</v>
      </c>
      <c r="I20" s="62">
        <v>0</v>
      </c>
      <c r="J20" s="62">
        <f>SUM(G20:I20)</f>
        <v>0</v>
      </c>
      <c r="K20" s="16"/>
      <c r="L20" s="25" t="str">
        <f t="shared" si="3"/>
        <v>--</v>
      </c>
      <c r="M20" s="25" t="str">
        <f t="shared" si="3"/>
        <v>--</v>
      </c>
      <c r="N20" s="25" t="str">
        <f t="shared" si="3"/>
        <v>--</v>
      </c>
      <c r="O20" s="26" t="str">
        <f t="shared" si="3"/>
        <v>--</v>
      </c>
      <c r="Q20">
        <v>22</v>
      </c>
      <c r="U20">
        <f>$U$8</f>
        <v>5</v>
      </c>
      <c r="V20">
        <f>$V$8</f>
        <v>27</v>
      </c>
      <c r="W20">
        <f>$W$8</f>
        <v>49</v>
      </c>
    </row>
    <row r="21" spans="1:23" ht="12.75" customHeight="1" x14ac:dyDescent="0.6">
      <c r="A21" s="21" t="s">
        <v>17</v>
      </c>
      <c r="B21" s="22">
        <f>B17</f>
        <v>0</v>
      </c>
      <c r="C21" s="22">
        <f>C17</f>
        <v>0</v>
      </c>
      <c r="D21" s="22">
        <f>D17</f>
        <v>0</v>
      </c>
      <c r="E21" s="22">
        <f>E17</f>
        <v>0</v>
      </c>
      <c r="F21" s="16"/>
      <c r="G21" s="62">
        <f>SUM(G17:G20)</f>
        <v>0</v>
      </c>
      <c r="H21" s="62">
        <f>SUM(H17:H20)</f>
        <v>0</v>
      </c>
      <c r="I21" s="62">
        <f>SUM(I17:I20)</f>
        <v>0</v>
      </c>
      <c r="J21" s="62">
        <f>SUM(J17:J20)</f>
        <v>0</v>
      </c>
      <c r="K21" s="16"/>
      <c r="L21" s="25" t="str">
        <f t="shared" si="3"/>
        <v>--</v>
      </c>
      <c r="M21" s="25" t="str">
        <f t="shared" si="3"/>
        <v>--</v>
      </c>
      <c r="N21" s="25" t="str">
        <f t="shared" si="3"/>
        <v>--</v>
      </c>
      <c r="O21" s="26" t="str">
        <f t="shared" si="3"/>
        <v>--</v>
      </c>
    </row>
    <row r="22" spans="1:23" ht="5.15" customHeight="1" x14ac:dyDescent="0.6">
      <c r="A22" s="21"/>
      <c r="B22" s="22"/>
      <c r="C22" s="22"/>
      <c r="D22" s="22"/>
      <c r="E22" s="22"/>
      <c r="F22" s="16"/>
      <c r="G22" s="62"/>
      <c r="H22" s="62"/>
      <c r="I22" s="62"/>
      <c r="J22" s="62"/>
      <c r="K22" s="16"/>
      <c r="L22" s="16"/>
      <c r="M22" s="16"/>
      <c r="N22" s="16"/>
      <c r="O22" s="20"/>
    </row>
    <row r="23" spans="1:23" ht="12.75" customHeight="1" x14ac:dyDescent="0.6">
      <c r="A23" s="31" t="s">
        <v>118</v>
      </c>
      <c r="B23" s="22"/>
      <c r="C23" s="22"/>
      <c r="D23" s="22"/>
      <c r="E23" s="22"/>
      <c r="F23" s="16"/>
      <c r="G23" s="62"/>
      <c r="H23" s="62"/>
      <c r="I23" s="62"/>
      <c r="J23" s="62"/>
      <c r="K23" s="16"/>
      <c r="L23" s="16"/>
      <c r="M23" s="16"/>
      <c r="N23" s="16"/>
      <c r="O23" s="20"/>
    </row>
    <row r="24" spans="1:23" ht="12.75" customHeight="1" x14ac:dyDescent="0.6">
      <c r="A24" s="21" t="s">
        <v>13</v>
      </c>
      <c r="B24" s="22">
        <v>0</v>
      </c>
      <c r="C24" s="22">
        <v>0</v>
      </c>
      <c r="D24" s="22">
        <v>0</v>
      </c>
      <c r="E24" s="22">
        <f t="shared" ref="E24:E29" si="4">SUM(B24:D24)</f>
        <v>0</v>
      </c>
      <c r="F24" s="16"/>
      <c r="G24" s="62">
        <v>0</v>
      </c>
      <c r="H24" s="62">
        <v>0</v>
      </c>
      <c r="I24" s="62">
        <v>0</v>
      </c>
      <c r="J24" s="62">
        <f t="shared" ref="J24:J29" si="5">SUM(G24:I24)</f>
        <v>0</v>
      </c>
      <c r="K24" s="16"/>
      <c r="L24" s="25" t="str">
        <f t="shared" ref="L24:O30" si="6">IF(B24&lt;&gt;0,G24/B24,"--")</f>
        <v>--</v>
      </c>
      <c r="M24" s="25" t="str">
        <f t="shared" si="6"/>
        <v>--</v>
      </c>
      <c r="N24" s="25" t="str">
        <f t="shared" si="6"/>
        <v>--</v>
      </c>
      <c r="O24" s="26" t="str">
        <f t="shared" si="6"/>
        <v>--</v>
      </c>
      <c r="Q24">
        <v>50</v>
      </c>
      <c r="U24">
        <f t="shared" ref="U24:U29" si="7">$U$8</f>
        <v>5</v>
      </c>
      <c r="V24">
        <f t="shared" ref="V24:V29" si="8">$V$8</f>
        <v>27</v>
      </c>
      <c r="W24">
        <f t="shared" ref="W24:W29" si="9">$W$8</f>
        <v>49</v>
      </c>
    </row>
    <row r="25" spans="1:23" ht="12.75" customHeight="1" x14ac:dyDescent="0.6">
      <c r="A25" s="30" t="s">
        <v>24</v>
      </c>
      <c r="B25" s="22">
        <v>0</v>
      </c>
      <c r="C25" s="22">
        <v>0</v>
      </c>
      <c r="D25" s="22">
        <v>0</v>
      </c>
      <c r="E25" s="22">
        <f t="shared" si="4"/>
        <v>0</v>
      </c>
      <c r="F25" s="16"/>
      <c r="G25" s="62">
        <v>0</v>
      </c>
      <c r="H25" s="62">
        <v>0</v>
      </c>
      <c r="I25" s="62">
        <v>0</v>
      </c>
      <c r="J25" s="62">
        <f t="shared" si="5"/>
        <v>0</v>
      </c>
      <c r="K25" s="16"/>
      <c r="L25" s="25" t="str">
        <f t="shared" si="6"/>
        <v>--</v>
      </c>
      <c r="M25" s="25" t="str">
        <f t="shared" si="6"/>
        <v>--</v>
      </c>
      <c r="N25" s="25" t="str">
        <f t="shared" si="6"/>
        <v>--</v>
      </c>
      <c r="O25" s="26" t="str">
        <f t="shared" si="6"/>
        <v>--</v>
      </c>
      <c r="Q25">
        <v>51</v>
      </c>
      <c r="U25">
        <f t="shared" si="7"/>
        <v>5</v>
      </c>
      <c r="V25">
        <f t="shared" si="8"/>
        <v>27</v>
      </c>
      <c r="W25">
        <f t="shared" si="9"/>
        <v>49</v>
      </c>
    </row>
    <row r="26" spans="1:23" ht="12.75" customHeight="1" x14ac:dyDescent="0.6">
      <c r="A26" s="21" t="s">
        <v>25</v>
      </c>
      <c r="B26" s="22">
        <v>0</v>
      </c>
      <c r="C26" s="22">
        <v>0</v>
      </c>
      <c r="D26" s="22">
        <v>0</v>
      </c>
      <c r="E26" s="22">
        <f t="shared" si="4"/>
        <v>0</v>
      </c>
      <c r="F26" s="16"/>
      <c r="G26" s="62">
        <v>0</v>
      </c>
      <c r="H26" s="62">
        <v>0</v>
      </c>
      <c r="I26" s="62">
        <v>0</v>
      </c>
      <c r="J26" s="62">
        <f t="shared" si="5"/>
        <v>0</v>
      </c>
      <c r="K26" s="16"/>
      <c r="L26" s="25" t="str">
        <f t="shared" si="6"/>
        <v>--</v>
      </c>
      <c r="M26" s="25" t="str">
        <f t="shared" si="6"/>
        <v>--</v>
      </c>
      <c r="N26" s="25" t="str">
        <f t="shared" si="6"/>
        <v>--</v>
      </c>
      <c r="O26" s="26" t="str">
        <f t="shared" si="6"/>
        <v>--</v>
      </c>
      <c r="Q26">
        <v>52</v>
      </c>
      <c r="S26">
        <v>10</v>
      </c>
      <c r="U26">
        <f t="shared" si="7"/>
        <v>5</v>
      </c>
      <c r="V26">
        <f t="shared" si="8"/>
        <v>27</v>
      </c>
      <c r="W26">
        <f t="shared" si="9"/>
        <v>49</v>
      </c>
    </row>
    <row r="27" spans="1:23" ht="12.75" customHeight="1" x14ac:dyDescent="0.6">
      <c r="A27" s="21" t="s">
        <v>26</v>
      </c>
      <c r="B27" s="22">
        <v>0</v>
      </c>
      <c r="C27" s="22">
        <v>0</v>
      </c>
      <c r="D27" s="22">
        <v>0</v>
      </c>
      <c r="E27" s="22">
        <f t="shared" si="4"/>
        <v>0</v>
      </c>
      <c r="F27" s="16"/>
      <c r="G27" s="62">
        <v>0</v>
      </c>
      <c r="H27" s="62">
        <v>0</v>
      </c>
      <c r="I27" s="62">
        <v>0</v>
      </c>
      <c r="J27" s="62">
        <f t="shared" si="5"/>
        <v>0</v>
      </c>
      <c r="K27" s="16"/>
      <c r="L27" s="25" t="str">
        <f t="shared" si="6"/>
        <v>--</v>
      </c>
      <c r="M27" s="25" t="str">
        <f t="shared" si="6"/>
        <v>--</v>
      </c>
      <c r="N27" s="25" t="str">
        <f t="shared" si="6"/>
        <v>--</v>
      </c>
      <c r="O27" s="26" t="str">
        <f t="shared" si="6"/>
        <v>--</v>
      </c>
      <c r="Q27">
        <v>53</v>
      </c>
      <c r="S27">
        <v>10</v>
      </c>
      <c r="U27">
        <f t="shared" si="7"/>
        <v>5</v>
      </c>
      <c r="V27">
        <f t="shared" si="8"/>
        <v>27</v>
      </c>
      <c r="W27">
        <f t="shared" si="9"/>
        <v>49</v>
      </c>
    </row>
    <row r="28" spans="1:23" ht="12.75" customHeight="1" x14ac:dyDescent="0.6">
      <c r="A28" s="30" t="s">
        <v>92</v>
      </c>
      <c r="B28" s="22">
        <v>0</v>
      </c>
      <c r="C28" s="22">
        <v>0</v>
      </c>
      <c r="D28" s="22">
        <v>0</v>
      </c>
      <c r="E28" s="22">
        <f t="shared" si="4"/>
        <v>0</v>
      </c>
      <c r="F28" s="16"/>
      <c r="G28" s="62">
        <v>0</v>
      </c>
      <c r="H28" s="62">
        <v>0</v>
      </c>
      <c r="I28" s="62">
        <v>0</v>
      </c>
      <c r="J28" s="62">
        <f t="shared" si="5"/>
        <v>0</v>
      </c>
      <c r="K28" s="16"/>
      <c r="L28" s="25" t="str">
        <f t="shared" si="6"/>
        <v>--</v>
      </c>
      <c r="M28" s="25" t="str">
        <f t="shared" si="6"/>
        <v>--</v>
      </c>
      <c r="N28" s="25" t="str">
        <f t="shared" si="6"/>
        <v>--</v>
      </c>
      <c r="O28" s="26" t="str">
        <f t="shared" si="6"/>
        <v>--</v>
      </c>
      <c r="Q28">
        <v>55</v>
      </c>
      <c r="S28">
        <v>10</v>
      </c>
      <c r="U28">
        <f t="shared" si="7"/>
        <v>5</v>
      </c>
      <c r="V28">
        <f t="shared" si="8"/>
        <v>27</v>
      </c>
      <c r="W28">
        <f t="shared" si="9"/>
        <v>49</v>
      </c>
    </row>
    <row r="29" spans="1:23" ht="12.75" customHeight="1" x14ac:dyDescent="0.6">
      <c r="A29" s="30" t="s">
        <v>104</v>
      </c>
      <c r="B29" s="22">
        <v>0</v>
      </c>
      <c r="C29" s="22">
        <v>0</v>
      </c>
      <c r="D29" s="22">
        <v>0</v>
      </c>
      <c r="E29" s="22">
        <f t="shared" si="4"/>
        <v>0</v>
      </c>
      <c r="F29" s="16"/>
      <c r="G29" s="62">
        <v>0</v>
      </c>
      <c r="H29" s="62">
        <v>0</v>
      </c>
      <c r="I29" s="62">
        <v>0</v>
      </c>
      <c r="J29" s="62">
        <f t="shared" si="5"/>
        <v>0</v>
      </c>
      <c r="K29" s="16"/>
      <c r="L29" s="25" t="str">
        <f t="shared" si="6"/>
        <v>--</v>
      </c>
      <c r="M29" s="25" t="str">
        <f t="shared" si="6"/>
        <v>--</v>
      </c>
      <c r="N29" s="25" t="str">
        <f t="shared" si="6"/>
        <v>--</v>
      </c>
      <c r="O29" s="26" t="str">
        <f t="shared" si="6"/>
        <v>--</v>
      </c>
      <c r="Q29">
        <v>57</v>
      </c>
      <c r="S29">
        <v>10</v>
      </c>
      <c r="U29">
        <f t="shared" si="7"/>
        <v>5</v>
      </c>
      <c r="V29">
        <f t="shared" si="8"/>
        <v>27</v>
      </c>
      <c r="W29">
        <f t="shared" si="9"/>
        <v>49</v>
      </c>
    </row>
    <row r="30" spans="1:23" ht="12.75" customHeight="1" x14ac:dyDescent="0.6">
      <c r="A30" s="21" t="s">
        <v>17</v>
      </c>
      <c r="B30" s="22">
        <f>B26</f>
        <v>0</v>
      </c>
      <c r="C30" s="22">
        <f>C26</f>
        <v>0</v>
      </c>
      <c r="D30" s="22">
        <f>D26</f>
        <v>0</v>
      </c>
      <c r="E30" s="22">
        <f>E26</f>
        <v>0</v>
      </c>
      <c r="F30" s="16"/>
      <c r="G30" s="62">
        <f>SUM(G24:G29)</f>
        <v>0</v>
      </c>
      <c r="H30" s="62">
        <f>SUM(H24:H29)</f>
        <v>0</v>
      </c>
      <c r="I30" s="62">
        <f>SUM(I24:I29)</f>
        <v>0</v>
      </c>
      <c r="J30" s="62">
        <f>SUM(J24:J29)</f>
        <v>0</v>
      </c>
      <c r="K30" s="16"/>
      <c r="L30" s="25" t="str">
        <f t="shared" si="6"/>
        <v>--</v>
      </c>
      <c r="M30" s="25" t="str">
        <f t="shared" si="6"/>
        <v>--</v>
      </c>
      <c r="N30" s="25" t="str">
        <f t="shared" si="6"/>
        <v>--</v>
      </c>
      <c r="O30" s="26" t="str">
        <f t="shared" si="6"/>
        <v>--</v>
      </c>
    </row>
    <row r="31" spans="1:23" ht="5.15" customHeight="1" x14ac:dyDescent="0.6">
      <c r="A31" s="21"/>
      <c r="B31" s="22"/>
      <c r="C31" s="22"/>
      <c r="D31" s="22"/>
      <c r="E31" s="22"/>
      <c r="F31" s="16"/>
      <c r="G31" s="62"/>
      <c r="H31" s="62"/>
      <c r="I31" s="62"/>
      <c r="J31" s="62"/>
      <c r="K31" s="16"/>
      <c r="L31" s="16"/>
      <c r="M31" s="16"/>
      <c r="N31" s="16"/>
      <c r="O31" s="20"/>
    </row>
    <row r="32" spans="1:23" ht="12.75" customHeight="1" x14ac:dyDescent="0.6">
      <c r="A32" s="21" t="s">
        <v>31</v>
      </c>
      <c r="B32" s="22">
        <f>SUM(B14,B21,B30)</f>
        <v>522.53544957021882</v>
      </c>
      <c r="C32" s="22">
        <f>SUM(C14,C21,C30)</f>
        <v>0</v>
      </c>
      <c r="D32" s="22">
        <f>SUM(D14,D21,D30)</f>
        <v>0</v>
      </c>
      <c r="E32" s="22">
        <f>SUM(E14,E21,E30)</f>
        <v>522.53544957021882</v>
      </c>
      <c r="F32" s="16"/>
      <c r="G32" s="62">
        <f>SUM(G14,G21,G30)</f>
        <v>62.66747423501829</v>
      </c>
      <c r="H32" s="62">
        <f>SUM(H14,H21,H30)</f>
        <v>0</v>
      </c>
      <c r="I32" s="62">
        <f>SUM(I14,I21,I30)</f>
        <v>0</v>
      </c>
      <c r="J32" s="62">
        <f>SUM(J14,J21,J30)</f>
        <v>62.66747423501829</v>
      </c>
      <c r="K32" s="16"/>
      <c r="L32" s="25">
        <f>IF(B32&lt;&gt;0,G32/B32,"--")</f>
        <v>0.11992961297948643</v>
      </c>
      <c r="M32" s="25" t="str">
        <f>IF(C32&lt;&gt;0,H32/C32,"--")</f>
        <v>--</v>
      </c>
      <c r="N32" s="25" t="str">
        <f>IF(D32&lt;&gt;0,I32/D32,"--")</f>
        <v>--</v>
      </c>
      <c r="O32" s="26">
        <f>IF(E32&lt;&gt;0,J32/E32,"--")</f>
        <v>0.11992961297948643</v>
      </c>
    </row>
    <row r="33" spans="1:23" ht="5.15" customHeight="1" x14ac:dyDescent="0.6">
      <c r="A33" s="21"/>
      <c r="B33" s="22"/>
      <c r="C33" s="22"/>
      <c r="D33" s="22"/>
      <c r="E33" s="22"/>
      <c r="F33" s="16"/>
      <c r="G33" s="62"/>
      <c r="H33" s="62"/>
      <c r="I33" s="62"/>
      <c r="J33" s="62"/>
      <c r="K33" s="16"/>
      <c r="L33" s="16"/>
      <c r="M33" s="16"/>
      <c r="N33" s="16"/>
      <c r="O33" s="20"/>
    </row>
    <row r="34" spans="1:23" ht="12.75" customHeight="1" x14ac:dyDescent="0.6">
      <c r="A34" s="95" t="s">
        <v>32</v>
      </c>
      <c r="B34" s="22"/>
      <c r="C34" s="22"/>
      <c r="D34" s="22"/>
      <c r="E34" s="22"/>
      <c r="F34" s="16"/>
      <c r="G34" s="62"/>
      <c r="H34" s="62"/>
      <c r="I34" s="62"/>
      <c r="J34" s="62"/>
      <c r="K34" s="16"/>
      <c r="L34" s="16"/>
      <c r="M34" s="16"/>
      <c r="N34" s="16"/>
      <c r="O34" s="20"/>
    </row>
    <row r="35" spans="1:23" ht="12.75" customHeight="1" x14ac:dyDescent="0.6">
      <c r="A35" s="31" t="s">
        <v>119</v>
      </c>
      <c r="B35" s="22"/>
      <c r="C35" s="22"/>
      <c r="D35" s="22"/>
      <c r="E35" s="22"/>
      <c r="F35" s="16"/>
      <c r="G35" s="62"/>
      <c r="H35" s="62"/>
      <c r="I35" s="62"/>
      <c r="J35" s="62"/>
      <c r="K35" s="16"/>
      <c r="L35" s="16"/>
      <c r="M35" s="16"/>
      <c r="N35" s="16"/>
      <c r="O35" s="20"/>
    </row>
    <row r="36" spans="1:23" ht="12.75" customHeight="1" x14ac:dyDescent="0.6">
      <c r="A36" s="21" t="s">
        <v>13</v>
      </c>
      <c r="B36" s="22">
        <v>0</v>
      </c>
      <c r="C36" s="22">
        <v>0</v>
      </c>
      <c r="D36" s="22">
        <v>0</v>
      </c>
      <c r="E36" s="22">
        <f>SUM(B36:D36)</f>
        <v>0</v>
      </c>
      <c r="F36" s="16"/>
      <c r="G36" s="62">
        <v>0</v>
      </c>
      <c r="H36" s="62">
        <v>0</v>
      </c>
      <c r="I36" s="62">
        <v>0</v>
      </c>
      <c r="J36" s="62">
        <f>SUM(G36:I36)</f>
        <v>0</v>
      </c>
      <c r="K36" s="16"/>
      <c r="L36" s="25" t="str">
        <f t="shared" ref="L36:O38" si="10">IF(B36&lt;&gt;0,G36/B36,"--")</f>
        <v>--</v>
      </c>
      <c r="M36" s="25" t="str">
        <f t="shared" si="10"/>
        <v>--</v>
      </c>
      <c r="N36" s="25" t="str">
        <f t="shared" si="10"/>
        <v>--</v>
      </c>
      <c r="O36" s="26" t="str">
        <f t="shared" si="10"/>
        <v>--</v>
      </c>
      <c r="Q36">
        <v>0</v>
      </c>
      <c r="U36">
        <f>$U$8</f>
        <v>5</v>
      </c>
      <c r="V36">
        <f>$V$8</f>
        <v>27</v>
      </c>
      <c r="W36">
        <f>$W$8</f>
        <v>49</v>
      </c>
    </row>
    <row r="37" spans="1:23" ht="12.75" customHeight="1" x14ac:dyDescent="0.6">
      <c r="A37" s="30" t="s">
        <v>120</v>
      </c>
      <c r="B37" s="22">
        <v>0</v>
      </c>
      <c r="C37" s="22">
        <v>0</v>
      </c>
      <c r="D37" s="22">
        <v>0</v>
      </c>
      <c r="E37" s="22">
        <f>SUM(B37:D37)</f>
        <v>0</v>
      </c>
      <c r="F37" s="16"/>
      <c r="G37" s="62">
        <v>0</v>
      </c>
      <c r="H37" s="62">
        <v>0</v>
      </c>
      <c r="I37" s="62">
        <v>0</v>
      </c>
      <c r="J37" s="62">
        <f>SUM(G37:I37)</f>
        <v>0</v>
      </c>
      <c r="K37" s="16"/>
      <c r="L37" s="25" t="str">
        <f t="shared" si="10"/>
        <v>--</v>
      </c>
      <c r="M37" s="25" t="str">
        <f t="shared" si="10"/>
        <v>--</v>
      </c>
      <c r="N37" s="25" t="str">
        <f t="shared" si="10"/>
        <v>--</v>
      </c>
      <c r="O37" s="26" t="str">
        <f t="shared" si="10"/>
        <v>--</v>
      </c>
      <c r="Q37">
        <v>3</v>
      </c>
      <c r="U37">
        <f>$U$8</f>
        <v>5</v>
      </c>
      <c r="V37">
        <f>$V$8</f>
        <v>27</v>
      </c>
      <c r="W37">
        <f>$W$8</f>
        <v>49</v>
      </c>
    </row>
    <row r="38" spans="1:23" ht="12.75" customHeight="1" x14ac:dyDescent="0.6">
      <c r="A38" s="21" t="s">
        <v>17</v>
      </c>
      <c r="B38" s="22">
        <f>B36</f>
        <v>0</v>
      </c>
      <c r="C38" s="22">
        <f>C36</f>
        <v>0</v>
      </c>
      <c r="D38" s="22">
        <f>D36</f>
        <v>0</v>
      </c>
      <c r="E38" s="22">
        <f>E36</f>
        <v>0</v>
      </c>
      <c r="F38" s="16"/>
      <c r="G38" s="62">
        <f>SUM(G36:G37)</f>
        <v>0</v>
      </c>
      <c r="H38" s="62">
        <f>SUM(H36:H37)</f>
        <v>0</v>
      </c>
      <c r="I38" s="62">
        <f>SUM(I36:I37)</f>
        <v>0</v>
      </c>
      <c r="J38" s="62">
        <f>SUM(J36:J37)</f>
        <v>0</v>
      </c>
      <c r="K38" s="16"/>
      <c r="L38" s="25" t="str">
        <f t="shared" si="10"/>
        <v>--</v>
      </c>
      <c r="M38" s="25" t="str">
        <f t="shared" si="10"/>
        <v>--</v>
      </c>
      <c r="N38" s="25" t="str">
        <f t="shared" si="10"/>
        <v>--</v>
      </c>
      <c r="O38" s="26" t="str">
        <f t="shared" si="10"/>
        <v>--</v>
      </c>
    </row>
    <row r="39" spans="1:23" ht="5.15" customHeight="1" x14ac:dyDescent="0.6">
      <c r="A39" s="21"/>
      <c r="B39" s="22"/>
      <c r="C39" s="22"/>
      <c r="D39" s="22"/>
      <c r="E39" s="22"/>
      <c r="F39" s="16"/>
      <c r="G39" s="62"/>
      <c r="H39" s="62"/>
      <c r="I39" s="62"/>
      <c r="J39" s="62"/>
      <c r="K39" s="16"/>
      <c r="L39" s="16"/>
      <c r="M39" s="16"/>
      <c r="N39" s="16"/>
      <c r="O39" s="20"/>
    </row>
    <row r="40" spans="1:23" ht="12.75" customHeight="1" x14ac:dyDescent="0.6">
      <c r="A40" s="31" t="s">
        <v>121</v>
      </c>
      <c r="B40" s="22"/>
      <c r="C40" s="22"/>
      <c r="D40" s="22"/>
      <c r="E40" s="22"/>
      <c r="F40" s="16"/>
      <c r="G40" s="62"/>
      <c r="H40" s="62"/>
      <c r="I40" s="62"/>
      <c r="J40" s="62"/>
      <c r="K40" s="16"/>
      <c r="L40" s="16"/>
      <c r="M40" s="16"/>
      <c r="N40" s="16"/>
      <c r="O40" s="20"/>
    </row>
    <row r="41" spans="1:23" ht="12.75" customHeight="1" x14ac:dyDescent="0.6">
      <c r="A41" s="21" t="s">
        <v>13</v>
      </c>
      <c r="B41" s="22">
        <v>0</v>
      </c>
      <c r="C41" s="22">
        <v>33919.518680213558</v>
      </c>
      <c r="D41" s="22">
        <v>28.00411249515318</v>
      </c>
      <c r="E41" s="22">
        <f>SUM(B41:D41)</f>
        <v>33947.522792708711</v>
      </c>
      <c r="F41" s="16"/>
      <c r="G41" s="62">
        <v>0</v>
      </c>
      <c r="H41" s="62">
        <v>3485.1616383475675</v>
      </c>
      <c r="I41" s="62">
        <v>11.485047761839747</v>
      </c>
      <c r="J41" s="62">
        <f>SUM(G41:I41)</f>
        <v>3496.6466861094073</v>
      </c>
      <c r="K41" s="16"/>
      <c r="L41" s="25" t="str">
        <f t="shared" ref="L41:O43" si="11">IF(B41&lt;&gt;0,G41/B41,"--")</f>
        <v>--</v>
      </c>
      <c r="M41" s="25">
        <f t="shared" si="11"/>
        <v>0.10274796854297889</v>
      </c>
      <c r="N41" s="25">
        <f t="shared" si="11"/>
        <v>0.41012004089854748</v>
      </c>
      <c r="O41" s="26">
        <f t="shared" si="11"/>
        <v>0.10300152701747124</v>
      </c>
      <c r="Q41">
        <v>1</v>
      </c>
      <c r="R41">
        <v>2</v>
      </c>
      <c r="U41">
        <f>$U$8</f>
        <v>5</v>
      </c>
      <c r="V41">
        <f>$V$8</f>
        <v>27</v>
      </c>
      <c r="W41">
        <f>$W$8</f>
        <v>49</v>
      </c>
    </row>
    <row r="42" spans="1:23" ht="12.75" customHeight="1" x14ac:dyDescent="0.6">
      <c r="A42" s="30" t="s">
        <v>97</v>
      </c>
      <c r="B42" s="22">
        <v>0</v>
      </c>
      <c r="C42" s="22">
        <v>33919.518680213558</v>
      </c>
      <c r="D42" s="22">
        <v>28.004112495153176</v>
      </c>
      <c r="E42" s="22">
        <f>SUM(B42:D42)</f>
        <v>33947.522792708711</v>
      </c>
      <c r="F42" s="16"/>
      <c r="G42" s="62">
        <v>0</v>
      </c>
      <c r="H42" s="62">
        <v>5421.7055740066662</v>
      </c>
      <c r="I42" s="62">
        <v>7.9351491196049508</v>
      </c>
      <c r="J42" s="62">
        <f>SUM(G42:I42)</f>
        <v>5429.640723126271</v>
      </c>
      <c r="K42" s="16"/>
      <c r="L42" s="25" t="str">
        <f t="shared" si="11"/>
        <v>--</v>
      </c>
      <c r="M42" s="25">
        <f t="shared" si="11"/>
        <v>0.15984028621164773</v>
      </c>
      <c r="N42" s="25">
        <f t="shared" si="11"/>
        <v>0.28335656489661404</v>
      </c>
      <c r="O42" s="26">
        <f t="shared" si="11"/>
        <v>0.15994217770412561</v>
      </c>
      <c r="Q42">
        <v>5</v>
      </c>
      <c r="R42">
        <v>7</v>
      </c>
      <c r="U42">
        <f>$U$8</f>
        <v>5</v>
      </c>
      <c r="V42">
        <f>$V$8</f>
        <v>27</v>
      </c>
      <c r="W42">
        <f>$W$8</f>
        <v>49</v>
      </c>
    </row>
    <row r="43" spans="1:23" ht="12.75" customHeight="1" x14ac:dyDescent="0.6">
      <c r="A43" s="21" t="s">
        <v>17</v>
      </c>
      <c r="B43" s="22">
        <f>B41</f>
        <v>0</v>
      </c>
      <c r="C43" s="22">
        <f>C41</f>
        <v>33919.518680213558</v>
      </c>
      <c r="D43" s="22">
        <f>D41</f>
        <v>28.00411249515318</v>
      </c>
      <c r="E43" s="22">
        <f>E41</f>
        <v>33947.522792708711</v>
      </c>
      <c r="F43" s="16"/>
      <c r="G43" s="62">
        <f>SUM(G41:G42)</f>
        <v>0</v>
      </c>
      <c r="H43" s="62">
        <f>SUM(H41:H42)</f>
        <v>8906.8672123542347</v>
      </c>
      <c r="I43" s="62">
        <f>SUM(I41:I42)</f>
        <v>19.420196881444696</v>
      </c>
      <c r="J43" s="62">
        <f>SUM(J41:J42)</f>
        <v>8926.2874092356778</v>
      </c>
      <c r="K43" s="16"/>
      <c r="L43" s="25" t="str">
        <f t="shared" si="11"/>
        <v>--</v>
      </c>
      <c r="M43" s="25">
        <f t="shared" si="11"/>
        <v>0.26258825475462666</v>
      </c>
      <c r="N43" s="25">
        <f t="shared" si="11"/>
        <v>0.69347660579516146</v>
      </c>
      <c r="O43" s="26">
        <f t="shared" si="11"/>
        <v>0.26294370472159684</v>
      </c>
    </row>
    <row r="44" spans="1:23" ht="5.15" customHeight="1" x14ac:dyDescent="0.6">
      <c r="A44" s="21"/>
      <c r="B44" s="22"/>
      <c r="C44" s="22"/>
      <c r="D44" s="22"/>
      <c r="E44" s="22"/>
      <c r="F44" s="16"/>
      <c r="G44" s="62"/>
      <c r="H44" s="62"/>
      <c r="I44" s="62"/>
      <c r="J44" s="62"/>
      <c r="K44" s="16"/>
      <c r="L44" s="16"/>
      <c r="M44" s="16"/>
      <c r="N44" s="16"/>
      <c r="O44" s="20"/>
    </row>
    <row r="45" spans="1:23" ht="12.75" customHeight="1" x14ac:dyDescent="0.6">
      <c r="A45" s="103" t="s">
        <v>33</v>
      </c>
      <c r="B45" s="32">
        <f>SUM(B38,B43)</f>
        <v>0</v>
      </c>
      <c r="C45" s="32">
        <f>SUM(C38,C43)</f>
        <v>33919.518680213558</v>
      </c>
      <c r="D45" s="32">
        <f>SUM(D38,D43)</f>
        <v>28.00411249515318</v>
      </c>
      <c r="E45" s="32">
        <f>SUM(E38,E43)</f>
        <v>33947.522792708711</v>
      </c>
      <c r="F45" s="33"/>
      <c r="G45" s="84">
        <f>SUM(G38,G43)</f>
        <v>0</v>
      </c>
      <c r="H45" s="84">
        <f>SUM(H38,H43)</f>
        <v>8906.8672123542347</v>
      </c>
      <c r="I45" s="84">
        <f>SUM(I38,I43)</f>
        <v>19.420196881444696</v>
      </c>
      <c r="J45" s="84">
        <f>SUM(J38,J43)</f>
        <v>8926.2874092356778</v>
      </c>
      <c r="K45" s="33"/>
      <c r="L45" s="35" t="str">
        <f t="shared" ref="L45:O46" si="12">IF(B45&lt;&gt;0,G45/B45,"--")</f>
        <v>--</v>
      </c>
      <c r="M45" s="35">
        <f t="shared" si="12"/>
        <v>0.26258825475462666</v>
      </c>
      <c r="N45" s="35">
        <f t="shared" si="12"/>
        <v>0.69347660579516146</v>
      </c>
      <c r="O45" s="36">
        <f t="shared" si="12"/>
        <v>0.26294370472159684</v>
      </c>
    </row>
    <row r="46" spans="1:23" ht="12.75" customHeight="1" x14ac:dyDescent="0.6">
      <c r="A46" s="104" t="s">
        <v>17</v>
      </c>
      <c r="B46" s="22">
        <f>SUM(B32,B45)</f>
        <v>522.53544957021882</v>
      </c>
      <c r="C46" s="22">
        <f>SUM(C32,C45)</f>
        <v>33919.518680213558</v>
      </c>
      <c r="D46" s="22">
        <f>SUM(D32,D45)</f>
        <v>28.00411249515318</v>
      </c>
      <c r="E46" s="22">
        <f>SUM(E32,E45)</f>
        <v>34470.05824227893</v>
      </c>
      <c r="F46" s="16"/>
      <c r="G46" s="62">
        <f>SUM(G32,G45)</f>
        <v>62.66747423501829</v>
      </c>
      <c r="H46" s="62">
        <f>SUM(H32,H45)</f>
        <v>8906.8672123542347</v>
      </c>
      <c r="I46" s="62">
        <f>SUM(I32,I45)</f>
        <v>19.420196881444696</v>
      </c>
      <c r="J46" s="62">
        <f>SUM(J32,J45)</f>
        <v>8988.9548834706966</v>
      </c>
      <c r="K46" s="16"/>
      <c r="L46" s="25">
        <f t="shared" si="12"/>
        <v>0.11992961297948643</v>
      </c>
      <c r="M46" s="25">
        <f t="shared" si="12"/>
        <v>0.26258825475462666</v>
      </c>
      <c r="N46" s="25">
        <f t="shared" si="12"/>
        <v>0.69347660579516146</v>
      </c>
      <c r="O46" s="26">
        <f t="shared" si="12"/>
        <v>0.26077573818675415</v>
      </c>
    </row>
    <row r="47" spans="1:23" ht="5.15" customHeight="1" thickBot="1" x14ac:dyDescent="0.75">
      <c r="A47" s="105"/>
      <c r="B47" s="101"/>
      <c r="C47" s="101"/>
      <c r="D47" s="101"/>
      <c r="E47" s="101"/>
      <c r="F47" s="102"/>
      <c r="G47" s="98"/>
      <c r="H47" s="98"/>
      <c r="I47" s="98"/>
      <c r="J47" s="98"/>
      <c r="K47" s="102"/>
      <c r="L47" s="102"/>
      <c r="M47" s="102"/>
      <c r="N47" s="102"/>
      <c r="O47" s="106"/>
    </row>
    <row r="48" spans="1:23" ht="15.5" x14ac:dyDescent="0.7">
      <c r="A48" s="4" t="s">
        <v>18</v>
      </c>
      <c r="B48" s="9" t="s">
        <v>1</v>
      </c>
      <c r="C48" s="10"/>
      <c r="D48" s="10"/>
      <c r="E48" s="10"/>
      <c r="F48" s="11"/>
      <c r="G48" s="9" t="s">
        <v>2</v>
      </c>
      <c r="H48" s="12"/>
      <c r="I48" s="12"/>
      <c r="J48" s="12"/>
      <c r="K48" s="11"/>
      <c r="L48" s="9" t="s">
        <v>3</v>
      </c>
      <c r="M48" s="12"/>
      <c r="N48" s="12"/>
      <c r="O48" s="13"/>
    </row>
    <row r="49" spans="1:23" ht="12.75" customHeight="1" x14ac:dyDescent="0.6">
      <c r="A49" s="94" t="s">
        <v>23</v>
      </c>
      <c r="B49" s="15" t="s">
        <v>4</v>
      </c>
      <c r="C49" s="15" t="s">
        <v>5</v>
      </c>
      <c r="D49" s="15" t="s">
        <v>6</v>
      </c>
      <c r="E49" s="15" t="s">
        <v>173</v>
      </c>
      <c r="F49" s="16"/>
      <c r="G49" s="15" t="s">
        <v>4</v>
      </c>
      <c r="H49" s="15" t="s">
        <v>5</v>
      </c>
      <c r="I49" s="15" t="s">
        <v>6</v>
      </c>
      <c r="J49" s="15" t="s">
        <v>173</v>
      </c>
      <c r="K49" s="16"/>
      <c r="L49" s="15" t="s">
        <v>4</v>
      </c>
      <c r="M49" s="15" t="s">
        <v>5</v>
      </c>
      <c r="N49" s="15" t="s">
        <v>6</v>
      </c>
      <c r="O49" s="17" t="s">
        <v>173</v>
      </c>
    </row>
    <row r="50" spans="1:23" x14ac:dyDescent="0.6">
      <c r="A50" s="21" t="s">
        <v>19</v>
      </c>
      <c r="B50" s="22">
        <v>99.242343957010988</v>
      </c>
      <c r="C50" s="22">
        <v>0</v>
      </c>
      <c r="D50" s="22">
        <v>0</v>
      </c>
      <c r="E50" s="22">
        <f>SUM(B50:D50)</f>
        <v>99.242343957010988</v>
      </c>
      <c r="F50" s="16"/>
      <c r="G50" s="62">
        <v>5.4494944587644758</v>
      </c>
      <c r="H50" s="62">
        <v>0</v>
      </c>
      <c r="I50" s="62">
        <v>0</v>
      </c>
      <c r="J50" s="62">
        <f>SUM(G50:I50)</f>
        <v>5.4494944587644758</v>
      </c>
      <c r="K50" s="16"/>
      <c r="L50" s="25">
        <f t="shared" ref="L50:O52" si="13">IF(B50&lt;&gt;0,G50/B50,"--")</f>
        <v>5.4910980953100472E-2</v>
      </c>
      <c r="M50" s="25" t="str">
        <f t="shared" si="13"/>
        <v>--</v>
      </c>
      <c r="N50" s="25" t="str">
        <f t="shared" si="13"/>
        <v>--</v>
      </c>
      <c r="O50" s="26">
        <f t="shared" si="13"/>
        <v>5.4910980953100472E-2</v>
      </c>
      <c r="Q50">
        <v>128</v>
      </c>
      <c r="U50">
        <f>$U$8</f>
        <v>5</v>
      </c>
      <c r="V50">
        <f>$V$8</f>
        <v>27</v>
      </c>
      <c r="W50">
        <f>$W$8</f>
        <v>49</v>
      </c>
    </row>
    <row r="51" spans="1:23" x14ac:dyDescent="0.6">
      <c r="A51" s="21" t="s">
        <v>220</v>
      </c>
      <c r="B51" s="22">
        <v>0</v>
      </c>
      <c r="C51" s="22">
        <v>0</v>
      </c>
      <c r="D51" s="22">
        <v>0</v>
      </c>
      <c r="E51" s="22">
        <f>SUM(B51:D51)</f>
        <v>0</v>
      </c>
      <c r="F51" s="16"/>
      <c r="G51" s="62">
        <v>0</v>
      </c>
      <c r="H51" s="62">
        <v>0</v>
      </c>
      <c r="I51" s="62">
        <v>0</v>
      </c>
      <c r="J51" s="62">
        <f>SUM(G51:I51)</f>
        <v>0</v>
      </c>
      <c r="K51" s="16"/>
      <c r="L51" s="25" t="str">
        <f t="shared" si="13"/>
        <v>--</v>
      </c>
      <c r="M51" s="25" t="str">
        <f t="shared" si="13"/>
        <v>--</v>
      </c>
      <c r="N51" s="25" t="str">
        <f t="shared" si="13"/>
        <v>--</v>
      </c>
      <c r="O51" s="26" t="str">
        <f t="shared" si="13"/>
        <v>--</v>
      </c>
      <c r="Q51">
        <v>130</v>
      </c>
      <c r="U51">
        <f>$U$8</f>
        <v>5</v>
      </c>
      <c r="V51">
        <f>$V$8</f>
        <v>27</v>
      </c>
      <c r="W51">
        <f>$W$8</f>
        <v>49</v>
      </c>
    </row>
    <row r="52" spans="1:23" ht="12.75" customHeight="1" x14ac:dyDescent="0.6">
      <c r="A52" s="21" t="s">
        <v>31</v>
      </c>
      <c r="B52" s="22">
        <f>SUM(B50:B51)</f>
        <v>99.242343957010988</v>
      </c>
      <c r="C52" s="22">
        <f>SUM(C50:C51)</f>
        <v>0</v>
      </c>
      <c r="D52" s="22">
        <f>SUM(D50:D51)</f>
        <v>0</v>
      </c>
      <c r="E52" s="22">
        <f>SUM(E50:E51)</f>
        <v>99.242343957010988</v>
      </c>
      <c r="F52" s="16"/>
      <c r="G52" s="62">
        <f>SUM(G50:G51)</f>
        <v>5.4494944587644758</v>
      </c>
      <c r="H52" s="62">
        <f>SUM(H50:H51)</f>
        <v>0</v>
      </c>
      <c r="I52" s="62">
        <f>SUM(I50:I51)</f>
        <v>0</v>
      </c>
      <c r="J52" s="62">
        <f>SUM(J50:J51)</f>
        <v>5.4494944587644758</v>
      </c>
      <c r="K52" s="16"/>
      <c r="L52" s="25">
        <f t="shared" si="13"/>
        <v>5.4910980953100472E-2</v>
      </c>
      <c r="M52" s="25" t="str">
        <f t="shared" si="13"/>
        <v>--</v>
      </c>
      <c r="N52" s="25" t="str">
        <f t="shared" si="13"/>
        <v>--</v>
      </c>
      <c r="O52" s="26">
        <f t="shared" si="13"/>
        <v>5.4910980953100472E-2</v>
      </c>
    </row>
    <row r="53" spans="1:23" ht="12.75" customHeight="1" x14ac:dyDescent="0.6">
      <c r="A53" s="95" t="s">
        <v>32</v>
      </c>
      <c r="B53" s="22"/>
      <c r="C53" s="22"/>
      <c r="D53" s="22"/>
      <c r="E53" s="22"/>
      <c r="F53" s="16"/>
      <c r="G53" s="62"/>
      <c r="H53" s="62"/>
      <c r="I53" s="62"/>
      <c r="J53" s="62"/>
      <c r="K53" s="16"/>
      <c r="L53" s="16"/>
      <c r="M53" s="16"/>
      <c r="N53" s="16"/>
      <c r="O53" s="20"/>
    </row>
    <row r="54" spans="1:23" x14ac:dyDescent="0.6">
      <c r="A54" s="21" t="s">
        <v>19</v>
      </c>
      <c r="B54" s="22">
        <v>0</v>
      </c>
      <c r="C54" s="22">
        <v>32768.048622358467</v>
      </c>
      <c r="D54" s="22">
        <v>18.670112730215742</v>
      </c>
      <c r="E54" s="22">
        <f>SUM(B54:D54)</f>
        <v>32786.718735088682</v>
      </c>
      <c r="F54" s="16"/>
      <c r="G54" s="62">
        <v>0</v>
      </c>
      <c r="H54" s="62">
        <v>20704.060097135745</v>
      </c>
      <c r="I54" s="62">
        <v>9.7283990204900537</v>
      </c>
      <c r="J54" s="62">
        <f>SUM(G54:I54)</f>
        <v>20713.788496156234</v>
      </c>
      <c r="K54" s="16"/>
      <c r="L54" s="25" t="str">
        <f t="shared" ref="L54:O57" si="14">IF(B54&lt;&gt;0,G54/B54,"--")</f>
        <v>--</v>
      </c>
      <c r="M54" s="25">
        <f t="shared" si="14"/>
        <v>0.63183683397640111</v>
      </c>
      <c r="N54" s="25">
        <f t="shared" si="14"/>
        <v>0.52106803858476958</v>
      </c>
      <c r="O54" s="26">
        <f t="shared" si="14"/>
        <v>0.63177375764620591</v>
      </c>
      <c r="Q54">
        <v>105</v>
      </c>
      <c r="U54">
        <f>$U$8</f>
        <v>5</v>
      </c>
      <c r="V54">
        <f>$V$8</f>
        <v>27</v>
      </c>
      <c r="W54">
        <f>$W$8</f>
        <v>49</v>
      </c>
    </row>
    <row r="55" spans="1:23" x14ac:dyDescent="0.6">
      <c r="A55" s="21" t="s">
        <v>220</v>
      </c>
      <c r="B55" s="22">
        <v>763.07117578864836</v>
      </c>
      <c r="C55" s="22">
        <v>3464.8518748400929</v>
      </c>
      <c r="D55" s="22">
        <v>23.345731634927105</v>
      </c>
      <c r="E55" s="22">
        <f>SUM(B55:D55)</f>
        <v>4251.2687822636681</v>
      </c>
      <c r="F55" s="16"/>
      <c r="G55" s="62">
        <v>870.09600055578392</v>
      </c>
      <c r="H55" s="62">
        <v>3945.9243079807493</v>
      </c>
      <c r="I55" s="62">
        <v>26.305208290668659</v>
      </c>
      <c r="J55" s="62">
        <f>SUM(G55:I55)</f>
        <v>4842.3255168272017</v>
      </c>
      <c r="K55" s="16"/>
      <c r="L55" s="25">
        <f t="shared" si="14"/>
        <v>1.140255363015807</v>
      </c>
      <c r="M55" s="25">
        <f t="shared" si="14"/>
        <v>1.1388435784611597</v>
      </c>
      <c r="N55" s="25">
        <f t="shared" si="14"/>
        <v>1.1267673552502393</v>
      </c>
      <c r="O55" s="26">
        <f t="shared" si="14"/>
        <v>1.1390306670397854</v>
      </c>
      <c r="Q55">
        <v>107</v>
      </c>
      <c r="U55">
        <f>$U$8</f>
        <v>5</v>
      </c>
      <c r="V55">
        <f>$V$8</f>
        <v>27</v>
      </c>
      <c r="W55">
        <f>$W$8</f>
        <v>49</v>
      </c>
    </row>
    <row r="56" spans="1:23" x14ac:dyDescent="0.6">
      <c r="A56" s="96" t="s">
        <v>33</v>
      </c>
      <c r="B56" s="32">
        <f>SUM(B54:B55)</f>
        <v>763.07117578864836</v>
      </c>
      <c r="C56" s="32">
        <f>SUM(C54:C55)</f>
        <v>36232.900497198556</v>
      </c>
      <c r="D56" s="32">
        <f>SUM(D54:D55)</f>
        <v>42.015844365142847</v>
      </c>
      <c r="E56" s="32">
        <f>SUM(E54:E55)</f>
        <v>37037.987517352347</v>
      </c>
      <c r="F56" s="33"/>
      <c r="G56" s="84">
        <f>SUM(G54:G55)</f>
        <v>870.09600055578392</v>
      </c>
      <c r="H56" s="84">
        <f>SUM(H54:H55)</f>
        <v>24649.984405116495</v>
      </c>
      <c r="I56" s="84">
        <f>SUM(I54:I55)</f>
        <v>36.033607311158711</v>
      </c>
      <c r="J56" s="84">
        <f>SUM(J54:J55)</f>
        <v>25556.114012983435</v>
      </c>
      <c r="K56" s="33"/>
      <c r="L56" s="35">
        <f t="shared" si="14"/>
        <v>1.140255363015807</v>
      </c>
      <c r="M56" s="35">
        <f t="shared" si="14"/>
        <v>0.68032048405902179</v>
      </c>
      <c r="N56" s="35">
        <f t="shared" si="14"/>
        <v>0.85761949701653228</v>
      </c>
      <c r="O56" s="36">
        <f t="shared" si="14"/>
        <v>0.68999737096974723</v>
      </c>
    </row>
    <row r="57" spans="1:23" ht="13.75" thickBot="1" x14ac:dyDescent="0.75">
      <c r="A57" s="43" t="s">
        <v>17</v>
      </c>
      <c r="B57" s="127">
        <f>SUM(B52,B56)</f>
        <v>862.31351974565939</v>
      </c>
      <c r="C57" s="127">
        <f>SUM(C52,C56)</f>
        <v>36232.900497198556</v>
      </c>
      <c r="D57" s="127">
        <f>SUM(D52,D56)</f>
        <v>42.015844365142847</v>
      </c>
      <c r="E57" s="127">
        <f>SUM(E52,E56)</f>
        <v>37137.229861309359</v>
      </c>
      <c r="F57" s="102"/>
      <c r="G57" s="98">
        <f>SUM(G52,G56)</f>
        <v>875.54549501454835</v>
      </c>
      <c r="H57" s="98">
        <f>SUM(H52,H56)</f>
        <v>24649.984405116495</v>
      </c>
      <c r="I57" s="98">
        <f>SUM(I52,I56)</f>
        <v>36.033607311158711</v>
      </c>
      <c r="J57" s="98">
        <f>SUM(J52,J56)</f>
        <v>25561.563507442199</v>
      </c>
      <c r="K57" s="102"/>
      <c r="L57" s="47">
        <f t="shared" si="14"/>
        <v>1.0153447382719822</v>
      </c>
      <c r="M57" s="47">
        <f t="shared" si="14"/>
        <v>0.68032048405902179</v>
      </c>
      <c r="N57" s="47">
        <f t="shared" si="14"/>
        <v>0.85761949701653228</v>
      </c>
      <c r="O57" s="48">
        <f t="shared" si="14"/>
        <v>0.68830022063850749</v>
      </c>
    </row>
    <row r="58" spans="1:23" ht="5.15" customHeight="1" x14ac:dyDescent="0.6">
      <c r="A58" s="49"/>
      <c r="B58" s="50"/>
      <c r="C58" s="50"/>
      <c r="D58" s="50"/>
      <c r="E58" s="50"/>
      <c r="G58" s="62"/>
      <c r="H58" s="62"/>
      <c r="I58" s="62"/>
      <c r="J58" s="62"/>
    </row>
    <row r="59" spans="1:23" x14ac:dyDescent="0.6">
      <c r="A59" s="49" t="s">
        <v>21</v>
      </c>
      <c r="B59" s="50">
        <f>B46</f>
        <v>522.53544957021882</v>
      </c>
      <c r="C59" s="50">
        <f>C46</f>
        <v>33919.518680213558</v>
      </c>
      <c r="D59" s="50">
        <f>D46</f>
        <v>28.00411249515318</v>
      </c>
      <c r="E59" s="50">
        <f>E46</f>
        <v>34470.05824227893</v>
      </c>
      <c r="G59" s="62">
        <f>SUM(G46,G57)</f>
        <v>938.21296924956664</v>
      </c>
      <c r="H59" s="62">
        <f>SUM(H46,H57)</f>
        <v>33556.851617470733</v>
      </c>
      <c r="I59" s="62">
        <f>SUM(I46,I57)</f>
        <v>55.453804192603407</v>
      </c>
      <c r="J59" s="62">
        <f>SUM(J46,J57)</f>
        <v>34550.518390912897</v>
      </c>
      <c r="L59" s="25">
        <f>IF(B59&lt;&gt;0,G59/B59,"--")</f>
        <v>1.7955010899666983</v>
      </c>
      <c r="M59" s="25">
        <f>IF(C59&lt;&gt;0,H59/C59,"--")</f>
        <v>0.989308012706136</v>
      </c>
      <c r="N59" s="25">
        <f>IF(D59&lt;&gt;0,I59/D59,"--")</f>
        <v>1.9802021650284789</v>
      </c>
      <c r="O59" s="25">
        <f>IF(E59&lt;&gt;0,J59/E59,"--")</f>
        <v>1.0023342040233423</v>
      </c>
      <c r="U59">
        <f>$U$8</f>
        <v>5</v>
      </c>
      <c r="V59">
        <f>$V$8</f>
        <v>27</v>
      </c>
      <c r="W59">
        <f>$W$8</f>
        <v>49</v>
      </c>
    </row>
    <row r="60" spans="1:23" hidden="1" x14ac:dyDescent="0.6">
      <c r="A60" s="49"/>
      <c r="B60" s="50"/>
      <c r="C60" s="50"/>
      <c r="D60" s="50"/>
      <c r="E60" s="50"/>
      <c r="G60" s="62"/>
      <c r="H60" s="62"/>
      <c r="I60" s="62"/>
      <c r="J60" s="62"/>
      <c r="L60" s="25"/>
      <c r="M60" s="25"/>
      <c r="N60" s="25"/>
      <c r="O60" s="25"/>
    </row>
    <row r="61" spans="1:23" hidden="1" x14ac:dyDescent="0.6">
      <c r="A61" s="107" t="s">
        <v>115</v>
      </c>
      <c r="B61" s="85">
        <f>B10-SUM(B11:B13)</f>
        <v>0</v>
      </c>
      <c r="C61" s="85">
        <f>C10-SUM(C11:C13)</f>
        <v>0</v>
      </c>
      <c r="D61" s="85">
        <f>D10-SUM(D11:D13)</f>
        <v>0</v>
      </c>
      <c r="E61" s="50"/>
      <c r="G61" s="85">
        <v>0</v>
      </c>
      <c r="H61" s="85">
        <v>0</v>
      </c>
      <c r="I61" s="85">
        <v>0</v>
      </c>
      <c r="L61" s="85">
        <v>2.7755575615628914E-17</v>
      </c>
      <c r="M61" s="85">
        <v>0</v>
      </c>
      <c r="N61" s="85">
        <v>0</v>
      </c>
      <c r="Q61">
        <v>127</v>
      </c>
      <c r="U61">
        <f>$U$8</f>
        <v>5</v>
      </c>
      <c r="V61">
        <f>$V$8</f>
        <v>27</v>
      </c>
      <c r="W61">
        <f>$W$8</f>
        <v>49</v>
      </c>
    </row>
    <row r="62" spans="1:23" hidden="1" x14ac:dyDescent="0.6">
      <c r="A62" s="16"/>
      <c r="B62" s="85">
        <f>B17-SUM(B18:B20)</f>
        <v>0</v>
      </c>
      <c r="C62" s="85">
        <f>C17-SUM(C18:C20)</f>
        <v>0</v>
      </c>
      <c r="D62" s="85">
        <f>D17-SUM(D18:D20)</f>
        <v>0</v>
      </c>
      <c r="E62" s="50"/>
      <c r="G62" s="85">
        <v>0</v>
      </c>
      <c r="H62" s="85">
        <v>0</v>
      </c>
      <c r="I62" s="85">
        <v>0</v>
      </c>
      <c r="L62" s="85">
        <v>0</v>
      </c>
      <c r="M62" s="85">
        <v>5.5511151231257827E-17</v>
      </c>
      <c r="N62" s="85">
        <v>0</v>
      </c>
      <c r="Q62">
        <v>104</v>
      </c>
      <c r="U62">
        <f>$U$8</f>
        <v>5</v>
      </c>
      <c r="V62">
        <f>$V$8</f>
        <v>27</v>
      </c>
      <c r="W62">
        <f>$W$8</f>
        <v>49</v>
      </c>
    </row>
    <row r="63" spans="1:23" hidden="1" x14ac:dyDescent="0.6">
      <c r="A63" s="16"/>
      <c r="B63" s="85">
        <f>B26-SUM(B27:B29)</f>
        <v>0</v>
      </c>
      <c r="C63" s="85">
        <f>C26-SUM(C27:C29)</f>
        <v>0</v>
      </c>
      <c r="D63" s="85">
        <f>D26-SUM(D27:D29)</f>
        <v>0</v>
      </c>
      <c r="E63" s="50"/>
      <c r="G63" s="85">
        <v>0</v>
      </c>
      <c r="H63" s="85">
        <v>0</v>
      </c>
      <c r="I63" s="85">
        <v>0</v>
      </c>
      <c r="L63" s="85">
        <v>0</v>
      </c>
      <c r="M63" s="85">
        <v>2.2204460492503131E-16</v>
      </c>
      <c r="N63" s="85">
        <v>0</v>
      </c>
      <c r="Q63">
        <v>64</v>
      </c>
      <c r="R63">
        <v>13</v>
      </c>
      <c r="U63">
        <f>$U$8</f>
        <v>5</v>
      </c>
      <c r="V63">
        <f>$V$8</f>
        <v>27</v>
      </c>
      <c r="W63">
        <f>$W$8</f>
        <v>49</v>
      </c>
    </row>
    <row r="64" spans="1:23" x14ac:dyDescent="0.6">
      <c r="A64" s="33"/>
      <c r="B64" s="33"/>
      <c r="C64" s="33"/>
      <c r="D64" s="33"/>
      <c r="E64" s="33"/>
    </row>
    <row r="65" spans="1:5" x14ac:dyDescent="0.6">
      <c r="A65" s="54" t="s">
        <v>22</v>
      </c>
    </row>
    <row r="66" spans="1:5" x14ac:dyDescent="0.6">
      <c r="A66" s="109" t="s">
        <v>264</v>
      </c>
    </row>
    <row r="67" spans="1:5" x14ac:dyDescent="0.6">
      <c r="A67" s="56" t="s">
        <v>122</v>
      </c>
    </row>
    <row r="68" spans="1:5" x14ac:dyDescent="0.6">
      <c r="A68" s="55" t="s">
        <v>98</v>
      </c>
    </row>
    <row r="69" spans="1:5" x14ac:dyDescent="0.6">
      <c r="A69" s="55" t="s">
        <v>123</v>
      </c>
    </row>
    <row r="70" spans="1:5" x14ac:dyDescent="0.6">
      <c r="A70" s="56" t="s">
        <v>124</v>
      </c>
    </row>
    <row r="71" spans="1:5" x14ac:dyDescent="0.6">
      <c r="A71" s="55" t="s">
        <v>125</v>
      </c>
      <c r="B71" s="41"/>
      <c r="C71" s="41"/>
      <c r="D71" s="41"/>
      <c r="E71" s="41"/>
    </row>
    <row r="72" spans="1:5" x14ac:dyDescent="0.6">
      <c r="A72" s="55" t="s">
        <v>126</v>
      </c>
      <c r="B72" s="50"/>
      <c r="C72" s="50"/>
      <c r="D72" s="50"/>
      <c r="E72" s="50"/>
    </row>
    <row r="73" spans="1:5" x14ac:dyDescent="0.6">
      <c r="A73" s="55" t="s">
        <v>127</v>
      </c>
      <c r="B73" s="50"/>
      <c r="C73" s="50"/>
      <c r="D73" s="50"/>
      <c r="E73" s="50"/>
    </row>
    <row r="74" spans="1:5" x14ac:dyDescent="0.6">
      <c r="A74" s="55"/>
      <c r="B74" s="50"/>
      <c r="C74" s="50"/>
      <c r="D74" s="50"/>
      <c r="E74" s="50"/>
    </row>
    <row r="75" spans="1:5" x14ac:dyDescent="0.6">
      <c r="A75" s="55"/>
      <c r="B75" s="50"/>
      <c r="C75" s="50"/>
      <c r="D75" s="50"/>
      <c r="E75" s="50"/>
    </row>
    <row r="76" spans="1:5" x14ac:dyDescent="0.6">
      <c r="A76" s="55"/>
      <c r="B76" s="50"/>
      <c r="C76" s="50"/>
      <c r="D76" s="50"/>
      <c r="E76" s="50"/>
    </row>
    <row r="77" spans="1:5" x14ac:dyDescent="0.6">
      <c r="A77" s="55"/>
      <c r="B77" s="50"/>
      <c r="C77" s="50"/>
      <c r="D77" s="50"/>
      <c r="E77" s="50"/>
    </row>
    <row r="78" spans="1:5" x14ac:dyDescent="0.6">
      <c r="A78" s="16"/>
      <c r="B78" s="50"/>
      <c r="C78" s="50"/>
      <c r="D78" s="50"/>
      <c r="E78" s="50"/>
    </row>
    <row r="79" spans="1:5" x14ac:dyDescent="0.6">
      <c r="A79" s="16"/>
      <c r="B79" s="50"/>
      <c r="C79" s="50"/>
      <c r="D79" s="50"/>
      <c r="E79" s="50"/>
    </row>
    <row r="80" spans="1:5" x14ac:dyDescent="0.6">
      <c r="A80" s="16"/>
      <c r="B80" s="50"/>
      <c r="C80" s="50"/>
      <c r="D80" s="50"/>
      <c r="E80" s="50"/>
    </row>
    <row r="81" spans="2:5" x14ac:dyDescent="0.6">
      <c r="B81" s="50"/>
      <c r="C81" s="50"/>
      <c r="D81" s="50"/>
      <c r="E81" s="50"/>
    </row>
    <row r="82" spans="2:5" x14ac:dyDescent="0.6">
      <c r="B82" s="50"/>
      <c r="C82" s="50"/>
      <c r="D82" s="50"/>
      <c r="E82" s="50"/>
    </row>
    <row r="83" spans="2:5" x14ac:dyDescent="0.6">
      <c r="B83" s="50"/>
      <c r="C83" s="50"/>
      <c r="D83" s="50"/>
      <c r="E83" s="50"/>
    </row>
    <row r="84" spans="2:5" x14ac:dyDescent="0.6">
      <c r="B84" s="50"/>
      <c r="C84" s="50"/>
      <c r="D84" s="50"/>
      <c r="E84" s="50"/>
    </row>
    <row r="85" spans="2:5" x14ac:dyDescent="0.6">
      <c r="B85" s="50"/>
      <c r="C85" s="50"/>
      <c r="D85" s="50"/>
      <c r="E85" s="50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47" max="14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B1:T71"/>
  <sheetViews>
    <sheetView zoomScale="70" zoomScaleNormal="70" workbookViewId="0"/>
  </sheetViews>
  <sheetFormatPr defaultRowHeight="13" x14ac:dyDescent="0.6"/>
  <cols>
    <col min="1" max="1" width="0.86328125" customWidth="1"/>
    <col min="2" max="2" width="25.08984375" customWidth="1"/>
    <col min="3" max="3" width="14" customWidth="1"/>
    <col min="4" max="4" width="16.453125" customWidth="1"/>
    <col min="5" max="6" width="10.6796875" customWidth="1"/>
    <col min="7" max="7" width="8.6796875" customWidth="1"/>
    <col min="8" max="9" width="10.6796875" customWidth="1"/>
    <col min="10" max="10" width="8.6796875" customWidth="1"/>
    <col min="11" max="12" width="10.6796875" customWidth="1"/>
    <col min="13" max="13" width="8.6796875" customWidth="1"/>
    <col min="14" max="14" width="12.54296875" bestFit="1" customWidth="1"/>
  </cols>
  <sheetData>
    <row r="1" spans="2:20" ht="15.5" x14ac:dyDescent="0.7">
      <c r="B1" s="57" t="s">
        <v>255</v>
      </c>
      <c r="C1" s="57"/>
      <c r="D1" s="57"/>
    </row>
    <row r="2" spans="2:20" ht="15.5" x14ac:dyDescent="0.7">
      <c r="B2" s="187" t="s">
        <v>180</v>
      </c>
    </row>
    <row r="3" spans="2:20" ht="12.75" customHeight="1" thickBot="1" x14ac:dyDescent="0.85">
      <c r="B3" s="57"/>
    </row>
    <row r="4" spans="2:20" ht="15.5" x14ac:dyDescent="0.7">
      <c r="B4" s="4" t="s">
        <v>172</v>
      </c>
      <c r="C4" s="148"/>
      <c r="D4" s="148"/>
      <c r="E4" s="100"/>
      <c r="F4" s="100"/>
      <c r="G4" s="100"/>
      <c r="H4" s="100"/>
      <c r="I4" s="100"/>
      <c r="J4" s="100"/>
      <c r="K4" s="100"/>
      <c r="L4" s="100"/>
      <c r="M4" s="39"/>
    </row>
    <row r="5" spans="2:20" ht="12.75" customHeight="1" x14ac:dyDescent="0.7">
      <c r="B5" s="149"/>
      <c r="C5" s="58"/>
      <c r="D5" s="58"/>
      <c r="E5" s="133" t="s">
        <v>129</v>
      </c>
      <c r="F5" s="134"/>
      <c r="G5" s="134"/>
      <c r="H5" s="134"/>
      <c r="I5" s="134"/>
      <c r="J5" s="134"/>
      <c r="K5" s="134"/>
      <c r="L5" s="134"/>
      <c r="M5" s="135"/>
    </row>
    <row r="6" spans="2:20" ht="12.75" customHeight="1" x14ac:dyDescent="0.6">
      <c r="B6" s="31"/>
      <c r="C6" s="58"/>
      <c r="D6" s="58"/>
      <c r="E6" s="133" t="s">
        <v>130</v>
      </c>
      <c r="F6" s="134"/>
      <c r="G6" s="136"/>
      <c r="H6" s="133" t="s">
        <v>131</v>
      </c>
      <c r="I6" s="134"/>
      <c r="J6" s="136"/>
      <c r="K6" s="133" t="s">
        <v>132</v>
      </c>
      <c r="L6" s="134"/>
      <c r="M6" s="135"/>
    </row>
    <row r="7" spans="2:20" x14ac:dyDescent="0.6">
      <c r="B7" s="31"/>
      <c r="C7" s="59"/>
      <c r="D7" s="59"/>
      <c r="E7" s="137" t="s">
        <v>133</v>
      </c>
      <c r="F7" s="138" t="s">
        <v>134</v>
      </c>
      <c r="G7" s="139" t="s">
        <v>135</v>
      </c>
      <c r="H7" s="137" t="s">
        <v>133</v>
      </c>
      <c r="I7" s="138" t="s">
        <v>134</v>
      </c>
      <c r="J7" s="139" t="s">
        <v>135</v>
      </c>
      <c r="K7" s="137" t="s">
        <v>133</v>
      </c>
      <c r="L7" s="138" t="s">
        <v>134</v>
      </c>
      <c r="M7" s="140" t="s">
        <v>135</v>
      </c>
    </row>
    <row r="8" spans="2:20" x14ac:dyDescent="0.6">
      <c r="B8" s="150" t="s">
        <v>136</v>
      </c>
      <c r="C8" s="33" t="s">
        <v>137</v>
      </c>
      <c r="D8" s="145" t="s">
        <v>138</v>
      </c>
      <c r="E8" s="141" t="s">
        <v>139</v>
      </c>
      <c r="F8" s="142" t="s">
        <v>140</v>
      </c>
      <c r="G8" s="143" t="s">
        <v>133</v>
      </c>
      <c r="H8" s="141" t="s">
        <v>139</v>
      </c>
      <c r="I8" s="142" t="s">
        <v>140</v>
      </c>
      <c r="J8" s="143" t="s">
        <v>133</v>
      </c>
      <c r="K8" s="141" t="s">
        <v>139</v>
      </c>
      <c r="L8" s="142" t="s">
        <v>140</v>
      </c>
      <c r="M8" s="144" t="s">
        <v>133</v>
      </c>
      <c r="Q8" s="56"/>
    </row>
    <row r="9" spans="2:20" x14ac:dyDescent="0.6">
      <c r="B9" s="151" t="s">
        <v>141</v>
      </c>
      <c r="C9" s="109" t="s">
        <v>142</v>
      </c>
      <c r="D9" s="109" t="s">
        <v>143</v>
      </c>
      <c r="E9" s="175">
        <f>SUM('Table 4.12'!J8,'Table 4.15'!J8,'Table 4.18'!J8)</f>
        <v>1.566897601638165</v>
      </c>
      <c r="F9" s="176"/>
      <c r="G9" s="177"/>
      <c r="H9" s="175">
        <f>SUM('Table 4.13'!J8,'Table 4.13'!J17,'Table 4.16'!J8,'Table 4.16'!J17,'Table 4.19'!J8,'Table 4.19'!J17)</f>
        <v>16.654535567988955</v>
      </c>
      <c r="I9" s="176"/>
      <c r="J9" s="177"/>
      <c r="K9" s="175">
        <f>SUM('Table 4.14'!J8,'Table 4.14'!J24,'Table 4.17'!J8,'Table 4.17'!J24,'Table 4.20'!J8,'Table 4.20'!J24)</f>
        <v>27.735056442629404</v>
      </c>
      <c r="L9" s="176"/>
      <c r="M9" s="181"/>
      <c r="Q9" s="56"/>
    </row>
    <row r="10" spans="2:20" x14ac:dyDescent="0.6">
      <c r="B10" s="151" t="s">
        <v>144</v>
      </c>
      <c r="C10" s="109" t="s">
        <v>145</v>
      </c>
      <c r="D10" s="109" t="s">
        <v>251</v>
      </c>
      <c r="E10" s="178">
        <f>SUM('Table 4.12'!J9,'Table 4.15'!J9,'Table 4.18'!J9)</f>
        <v>0.12036861640617016</v>
      </c>
      <c r="F10" s="16"/>
      <c r="G10" s="179"/>
      <c r="H10" s="178">
        <f>SUM('Table 4.13'!J9,'Table 4.13'!J18,'Table 4.16'!J9,'Table 4.16'!J18,'Table 4.19'!J9,'Table 4.19'!J18)+SUM('Table 4.13'!AA22,'Table 4.16'!AA22,'Table 4.19'!AA22)</f>
        <v>4.1462666258311813</v>
      </c>
      <c r="I10" s="16"/>
      <c r="J10" s="179"/>
      <c r="K10" s="178">
        <f>SUM('Table 4.14'!J9,'Table 4.14'!J25,'Table 4.17'!J9,'Table 4.17'!J25,'Table 4.20'!J9,'Table 4.20'!J25)+SUM('Table 4.14'!J20,'Table 4.17'!J20,'Table 4.20'!J20)</f>
        <v>2.1276116475213684</v>
      </c>
      <c r="L10" s="16"/>
      <c r="M10" s="20"/>
      <c r="Q10" s="56"/>
    </row>
    <row r="11" spans="2:20" x14ac:dyDescent="0.6">
      <c r="B11" s="151" t="s">
        <v>146</v>
      </c>
      <c r="C11" s="109" t="s">
        <v>145</v>
      </c>
      <c r="D11" s="109" t="s">
        <v>252</v>
      </c>
      <c r="E11" s="178">
        <f>SUM('Table 4.12'!J13,'Table 4.15'!J13,'Table 4.18'!J13)</f>
        <v>4.6778548321888076</v>
      </c>
      <c r="F11" s="16"/>
      <c r="G11" s="179"/>
      <c r="H11" s="178">
        <f>SUM('Table 4.13'!J13,'Table 4.13'!J22,'Table 4.16'!J13,'Table 4.16'!J22,'Table 4.19'!J13,'Table 4.19'!J22)-SUM('Table 4.13'!AA22,'Table 4.16'!AA22,'Table 4.19'!AA22)</f>
        <v>0.17661490561175475</v>
      </c>
      <c r="I11" s="16"/>
      <c r="J11" s="179"/>
      <c r="K11" s="178">
        <f>SUM('Table 4.14'!J13,'Table 4.14'!J29,'Table 4.17'!J13,'Table 4.17'!J29,'Table 4.20'!J13,'Table 4.20'!J29)</f>
        <v>57.111862892289253</v>
      </c>
      <c r="L11" s="16"/>
      <c r="M11" s="20"/>
      <c r="Q11" s="56"/>
    </row>
    <row r="12" spans="2:20" x14ac:dyDescent="0.6">
      <c r="B12" s="152" t="s">
        <v>160</v>
      </c>
      <c r="C12" s="109" t="s">
        <v>148</v>
      </c>
      <c r="D12" s="11" t="s">
        <v>161</v>
      </c>
      <c r="E12" s="178">
        <f>SUM('Table 4.12'!J10,'Table 4.15'!J10,'Table 4.18'!J10)</f>
        <v>22.207047540621485</v>
      </c>
      <c r="F12" s="16"/>
      <c r="G12" s="179"/>
      <c r="H12" s="178">
        <f>SUM('Table 4.13'!J10,'Table 4.13'!J19,'Table 4.16'!J10,'Table 4.16'!J19,'Table 4.19'!J10,'Table 4.19'!J19)</f>
        <v>-5.8825188090295617</v>
      </c>
      <c r="I12" s="16"/>
      <c r="J12" s="179"/>
      <c r="K12" s="178">
        <f>SUM('Table 4.14'!J10,'Table 4.14'!J26,'Table 4.17'!J10,'Table 4.17'!J26,'Table 4.20'!J10,'Table 4.20'!J26)+SUM('Table 4.14'!J17,'Table 4.17'!J17,'Table 4.20'!J17)</f>
        <v>279.08516899114261</v>
      </c>
      <c r="L12" s="16"/>
      <c r="M12" s="20"/>
      <c r="Q12" s="56"/>
    </row>
    <row r="13" spans="2:20" x14ac:dyDescent="0.6">
      <c r="B13" s="152" t="s">
        <v>162</v>
      </c>
      <c r="C13" s="109" t="s">
        <v>145</v>
      </c>
      <c r="D13" s="11" t="s">
        <v>163</v>
      </c>
      <c r="E13" s="178">
        <f>SUM('Table 4.12'!J12,'Table 4.15'!J12,'Table 4.18'!J12)</f>
        <v>16.433201673236319</v>
      </c>
      <c r="F13" s="16"/>
      <c r="G13" s="179"/>
      <c r="H13" s="178">
        <f>SUM('Table 4.13'!J12,'Table 4.13'!J21,'Table 4.16'!J12,'Table 4.16'!J21,'Table 4.19'!J12,'Table 4.19'!J21)</f>
        <v>-1.7124566111668784</v>
      </c>
      <c r="I13" s="16"/>
      <c r="J13" s="179"/>
      <c r="K13" s="178">
        <f>SUM('Table 4.14'!J12,'Table 4.14'!J28,'Table 4.17'!J12,'Table 4.17'!J28,'Table 4.20'!J12,'Table 4.20'!J28)+SUM('Table 4.14'!J19,'Table 4.17'!J19,'Table 4.20'!J19)</f>
        <v>204.12633267071919</v>
      </c>
      <c r="L13" s="16"/>
      <c r="M13" s="20"/>
      <c r="Q13" s="54"/>
      <c r="R13" s="108"/>
      <c r="S13" s="108"/>
      <c r="T13" s="108"/>
    </row>
    <row r="14" spans="2:20" x14ac:dyDescent="0.6">
      <c r="B14" s="152" t="s">
        <v>147</v>
      </c>
      <c r="C14" s="109" t="s">
        <v>148</v>
      </c>
      <c r="D14" s="109" t="s">
        <v>149</v>
      </c>
      <c r="E14" s="178">
        <f>SUM('Table 4.12'!J17,'Table 4.15'!J17,'Table 4.18'!J17)</f>
        <v>39.64968436753604</v>
      </c>
      <c r="F14" s="16"/>
      <c r="G14" s="179"/>
      <c r="H14" s="178">
        <f>SUM('Table 4.13'!J26,'Table 4.16'!J26,'Table 4.19'!J26)</f>
        <v>94.731843294420628</v>
      </c>
      <c r="I14" s="16"/>
      <c r="J14" s="179"/>
      <c r="K14" s="178">
        <v>0</v>
      </c>
      <c r="L14" s="16"/>
      <c r="M14" s="20"/>
      <c r="Q14" s="56"/>
    </row>
    <row r="15" spans="2:20" x14ac:dyDescent="0.6">
      <c r="B15" s="153" t="s">
        <v>150</v>
      </c>
      <c r="C15" s="146" t="s">
        <v>142</v>
      </c>
      <c r="D15" s="147" t="s">
        <v>151</v>
      </c>
      <c r="E15" s="180">
        <f>SUM('Table 4.12'!J18,'Table 4.15'!J18,'Table 4.18'!J18)</f>
        <v>0</v>
      </c>
      <c r="F15" s="33"/>
      <c r="G15" s="145"/>
      <c r="H15" s="180">
        <f>SUM('Table 4.13'!J27,'Table 4.16'!J27,'Table 4.19'!J27)</f>
        <v>44.423297391474378</v>
      </c>
      <c r="I15" s="33"/>
      <c r="J15" s="145"/>
      <c r="K15" s="180">
        <v>0</v>
      </c>
      <c r="L15" s="33"/>
      <c r="M15" s="154"/>
      <c r="Q15" s="56"/>
    </row>
    <row r="16" spans="2:20" ht="13.75" thickBot="1" x14ac:dyDescent="0.75">
      <c r="B16" s="105"/>
      <c r="C16" s="102"/>
      <c r="D16" s="155" t="s">
        <v>17</v>
      </c>
      <c r="E16" s="156">
        <f>SUM(E9:E15)</f>
        <v>84.655054631626982</v>
      </c>
      <c r="F16" s="157">
        <f>SUM('Table 4.12'!E21,'Table 4.15'!E21,'Table 4.18'!E21)</f>
        <v>363.23266282443257</v>
      </c>
      <c r="G16" s="158">
        <f>IF(F16&lt;&gt;0,E16/F16,0)</f>
        <v>0.2330601382963865</v>
      </c>
      <c r="H16" s="156">
        <f>SUM(H9:H15)</f>
        <v>152.53758236513045</v>
      </c>
      <c r="I16" s="157">
        <f>SUM('Table 4.13'!E30,'Table 4.16'!E30,'Table 4.19'!E30)</f>
        <v>239.15361514686072</v>
      </c>
      <c r="J16" s="158">
        <f>IF(I16&lt;&gt;0,H16/I16,0)</f>
        <v>0.63782260732901475</v>
      </c>
      <c r="K16" s="156">
        <f>SUM(K9:K15)</f>
        <v>570.1860326443018</v>
      </c>
      <c r="L16" s="157">
        <f>SUM('Table 4.14'!E32,'Table 4.17'!E32,'Table 4.20'!E32)</f>
        <v>4610.9787220182789</v>
      </c>
      <c r="M16" s="159">
        <f>IF(L16&lt;&gt;0,K16/L16,0)</f>
        <v>0.12365835260127264</v>
      </c>
      <c r="Q16" s="56"/>
    </row>
    <row r="17" spans="2:17" ht="13.75" thickBot="1" x14ac:dyDescent="0.75">
      <c r="B17" s="41"/>
      <c r="C17" s="16"/>
      <c r="D17" s="73"/>
      <c r="E17" s="58"/>
      <c r="F17" s="110"/>
      <c r="G17" s="111"/>
      <c r="H17" s="74"/>
      <c r="I17" s="110"/>
      <c r="J17" s="111"/>
      <c r="K17" s="58"/>
      <c r="L17" s="110"/>
      <c r="M17" s="111"/>
      <c r="Q17" s="56"/>
    </row>
    <row r="18" spans="2:17" ht="15.5" x14ac:dyDescent="0.7">
      <c r="B18" s="4" t="s">
        <v>164</v>
      </c>
      <c r="C18" s="148"/>
      <c r="D18" s="148"/>
      <c r="E18" s="100"/>
      <c r="F18" s="100"/>
      <c r="G18" s="100"/>
      <c r="H18" s="100"/>
      <c r="I18" s="100"/>
      <c r="J18" s="100"/>
      <c r="K18" s="100"/>
      <c r="L18" s="100"/>
      <c r="M18" s="39"/>
      <c r="Q18" s="56"/>
    </row>
    <row r="19" spans="2:17" ht="12.75" customHeight="1" x14ac:dyDescent="0.7">
      <c r="B19" s="149"/>
      <c r="C19" s="58"/>
      <c r="D19" s="58"/>
      <c r="E19" s="133" t="s">
        <v>129</v>
      </c>
      <c r="F19" s="134"/>
      <c r="G19" s="134"/>
      <c r="H19" s="134"/>
      <c r="I19" s="134"/>
      <c r="J19" s="134"/>
      <c r="K19" s="134"/>
      <c r="L19" s="134"/>
      <c r="M19" s="135"/>
      <c r="Q19" s="56"/>
    </row>
    <row r="20" spans="2:17" ht="12.75" customHeight="1" x14ac:dyDescent="0.6">
      <c r="B20" s="31"/>
      <c r="C20" s="58"/>
      <c r="D20" s="58"/>
      <c r="E20" s="133" t="s">
        <v>130</v>
      </c>
      <c r="F20" s="134"/>
      <c r="G20" s="136"/>
      <c r="H20" s="133" t="s">
        <v>131</v>
      </c>
      <c r="I20" s="134"/>
      <c r="J20" s="136"/>
      <c r="K20" s="133" t="s">
        <v>132</v>
      </c>
      <c r="L20" s="134"/>
      <c r="M20" s="135"/>
      <c r="Q20" s="56"/>
    </row>
    <row r="21" spans="2:17" x14ac:dyDescent="0.6">
      <c r="B21" s="31"/>
      <c r="C21" s="59"/>
      <c r="D21" s="59"/>
      <c r="E21" s="137" t="s">
        <v>133</v>
      </c>
      <c r="F21" s="138" t="s">
        <v>134</v>
      </c>
      <c r="G21" s="139" t="s">
        <v>135</v>
      </c>
      <c r="H21" s="137" t="s">
        <v>133</v>
      </c>
      <c r="I21" s="138" t="s">
        <v>134</v>
      </c>
      <c r="J21" s="139" t="s">
        <v>135</v>
      </c>
      <c r="K21" s="137" t="s">
        <v>133</v>
      </c>
      <c r="L21" s="138" t="s">
        <v>134</v>
      </c>
      <c r="M21" s="140" t="s">
        <v>135</v>
      </c>
      <c r="Q21" s="56"/>
    </row>
    <row r="22" spans="2:17" x14ac:dyDescent="0.6">
      <c r="B22" s="150" t="s">
        <v>136</v>
      </c>
      <c r="C22" s="33" t="s">
        <v>137</v>
      </c>
      <c r="D22" s="145" t="s">
        <v>138</v>
      </c>
      <c r="E22" s="141" t="s">
        <v>139</v>
      </c>
      <c r="F22" s="142" t="s">
        <v>140</v>
      </c>
      <c r="G22" s="143" t="s">
        <v>133</v>
      </c>
      <c r="H22" s="141" t="s">
        <v>139</v>
      </c>
      <c r="I22" s="142" t="s">
        <v>140</v>
      </c>
      <c r="J22" s="143" t="s">
        <v>133</v>
      </c>
      <c r="K22" s="141" t="s">
        <v>139</v>
      </c>
      <c r="L22" s="142" t="s">
        <v>140</v>
      </c>
      <c r="M22" s="144" t="s">
        <v>133</v>
      </c>
      <c r="Q22" s="56"/>
    </row>
    <row r="23" spans="2:17" x14ac:dyDescent="0.6">
      <c r="B23" s="151" t="s">
        <v>141</v>
      </c>
      <c r="C23" s="109" t="s">
        <v>142</v>
      </c>
      <c r="D23" s="109" t="s">
        <v>143</v>
      </c>
      <c r="E23" s="175">
        <f>SUM('Table 4.12'!J25,'Table 4.12'!J31,'Table 4.15'!J25,'Table 4.15'!J31,'Table 4.18'!J25,'Table 4.18'!J31)</f>
        <v>1565.9177519697632</v>
      </c>
      <c r="F23" s="176"/>
      <c r="G23" s="177"/>
      <c r="H23" s="175">
        <f>SUM('Table 4.13'!J34,'Table 4.13'!J40,'Table 4.16'!J34,'Table 4.16'!J40,'Table 4.19'!J34,'Table 4.19'!J40)</f>
        <v>402.75287900492395</v>
      </c>
      <c r="I23" s="176"/>
      <c r="J23" s="177"/>
      <c r="K23" s="175">
        <f>SUM('Table 4.14'!J36,'Table 4.14'!J41,'Table 4.17'!J36,'Table 4.17'!J41,'Table 4.20'!J36,'Table 4.20'!J41)</f>
        <v>6120.428395860391</v>
      </c>
      <c r="L23" s="176"/>
      <c r="M23" s="181"/>
      <c r="Q23" s="56"/>
    </row>
    <row r="24" spans="2:17" x14ac:dyDescent="0.6">
      <c r="B24" s="151" t="s">
        <v>144</v>
      </c>
      <c r="C24" s="109" t="s">
        <v>145</v>
      </c>
      <c r="D24" s="109" t="s">
        <v>251</v>
      </c>
      <c r="E24" s="178">
        <f>SUM('Table 4.12'!J26,'Table 4.12'!J27,'Table 4.15'!J26,'Table 4.15'!J27,'Table 4.18'!J26,'Table 4.18'!J27)</f>
        <v>279.2305188342944</v>
      </c>
      <c r="F24" s="16"/>
      <c r="G24" s="179"/>
      <c r="H24" s="178">
        <f>SUM('Table 4.13'!J35,'Table 4.13'!J36,'Table 4.16'!J35,'Table 4.16'!J36,'Table 4.19'!J35,'Table 4.19'!J36)</f>
        <v>1835.5613263166099</v>
      </c>
      <c r="I24" s="16"/>
      <c r="J24" s="179"/>
      <c r="K24" s="178">
        <f>SUM('Table 4.14'!J37,'Table 4.17'!J37,'Table 4.20'!J37)</f>
        <v>0</v>
      </c>
      <c r="L24" s="16"/>
      <c r="M24" s="20"/>
      <c r="Q24" s="56"/>
    </row>
    <row r="25" spans="2:17" x14ac:dyDescent="0.6">
      <c r="B25" s="151" t="s">
        <v>146</v>
      </c>
      <c r="C25" s="109" t="s">
        <v>145</v>
      </c>
      <c r="D25" s="109" t="s">
        <v>252</v>
      </c>
      <c r="E25" s="178">
        <f>SUM('Table 4.12'!J32,'Table 4.12'!J33,'Table 4.15'!J32,'Table 4.15'!J33,'Table 4.18'!J32,'Table 4.18'!J33)</f>
        <v>5829.1645032611441</v>
      </c>
      <c r="F25" s="16"/>
      <c r="G25" s="179"/>
      <c r="H25" s="178">
        <f>SUM('Table 4.13'!J41,'Table 4.13'!J42,'Table 4.16'!J41,'Table 4.16'!J42,'Table 4.19'!J41,'Table 4.19'!J42)</f>
        <v>114.0287227358412</v>
      </c>
      <c r="I25" s="16"/>
      <c r="J25" s="179"/>
      <c r="K25" s="178">
        <f>SUM('Table 4.14'!J42,'Table 4.17'!J42,'Table 4.20'!J42)</f>
        <v>10096.67950347324</v>
      </c>
      <c r="L25" s="16"/>
      <c r="M25" s="20"/>
      <c r="Q25" s="56"/>
    </row>
    <row r="26" spans="2:17" x14ac:dyDescent="0.6">
      <c r="B26" s="152" t="s">
        <v>147</v>
      </c>
      <c r="C26" s="109" t="s">
        <v>148</v>
      </c>
      <c r="D26" s="109" t="s">
        <v>149</v>
      </c>
      <c r="E26" s="178">
        <f>SUM('Table 4.12'!J37,'Table 4.15'!J37,'Table 4.18'!J37)</f>
        <v>8461.6560062651733</v>
      </c>
      <c r="F26" s="16"/>
      <c r="G26" s="179"/>
      <c r="H26" s="178">
        <f>SUM('Table 4.13'!J46,'Table 4.16'!J46,'Table 4.19'!J46)</f>
        <v>4946.3534885162462</v>
      </c>
      <c r="I26" s="16"/>
      <c r="J26" s="179"/>
      <c r="K26" s="178">
        <v>0</v>
      </c>
      <c r="L26" s="16"/>
      <c r="M26" s="20"/>
      <c r="Q26" s="56"/>
    </row>
    <row r="27" spans="2:17" x14ac:dyDescent="0.6">
      <c r="B27" s="153" t="s">
        <v>150</v>
      </c>
      <c r="C27" s="146" t="s">
        <v>142</v>
      </c>
      <c r="D27" s="147" t="s">
        <v>151</v>
      </c>
      <c r="E27" s="180">
        <f>SUM('Table 4.12'!J38,'Table 4.15'!J38,'Table 4.18'!J38)</f>
        <v>0</v>
      </c>
      <c r="F27" s="33"/>
      <c r="G27" s="145"/>
      <c r="H27" s="180">
        <f>SUM('Table 4.13'!J47,'Table 4.16'!J47,'Table 4.19'!J47)</f>
        <v>623.51165747436698</v>
      </c>
      <c r="I27" s="33"/>
      <c r="J27" s="145"/>
      <c r="K27" s="180">
        <v>0</v>
      </c>
      <c r="L27" s="33"/>
      <c r="M27" s="154"/>
      <c r="Q27" s="56"/>
    </row>
    <row r="28" spans="2:17" ht="13.75" thickBot="1" x14ac:dyDescent="0.75">
      <c r="B28" s="105"/>
      <c r="C28" s="102"/>
      <c r="D28" s="155" t="s">
        <v>17</v>
      </c>
      <c r="E28" s="156">
        <f>SUM(E23:E27)</f>
        <v>16135.968780330375</v>
      </c>
      <c r="F28" s="157">
        <f>SUM('Table 4.12'!E41,'Table 4.15'!E41,'Table 4.18'!E41)</f>
        <v>21542.254885125112</v>
      </c>
      <c r="G28" s="158">
        <f>IF(F28&lt;&gt;0,E28/F28,0)</f>
        <v>0.7490380587536466</v>
      </c>
      <c r="H28" s="156">
        <f>SUM(H23:H27)</f>
        <v>7922.2080740479878</v>
      </c>
      <c r="I28" s="157">
        <f>SUM('Table 4.13'!E50,'Table 4.16'!E50,'Table 4.19'!E50)</f>
        <v>4414.1464254723305</v>
      </c>
      <c r="J28" s="158">
        <f>IF(I28&lt;&gt;0,H28/I28,0)</f>
        <v>1.7947315993715096</v>
      </c>
      <c r="K28" s="156">
        <f>SUM(K23:K27)</f>
        <v>16217.10789933363</v>
      </c>
      <c r="L28" s="157">
        <f>SUM('Table 4.14'!E45,'Table 4.17'!E45,'Table 4.20'!E45)</f>
        <v>61010.716482308824</v>
      </c>
      <c r="M28" s="159">
        <f>IF(L28&lt;&gt;0,K28/L28,0)</f>
        <v>0.26580753078086006</v>
      </c>
      <c r="Q28" s="56"/>
    </row>
    <row r="29" spans="2:17" ht="13.75" thickBot="1" x14ac:dyDescent="0.75">
      <c r="B29" s="41"/>
      <c r="C29" s="16"/>
      <c r="D29" s="73"/>
      <c r="E29" s="58"/>
      <c r="F29" s="110"/>
      <c r="G29" s="111"/>
      <c r="H29" s="58"/>
      <c r="I29" s="110"/>
      <c r="J29" s="111"/>
      <c r="K29" s="58"/>
      <c r="L29" s="110"/>
      <c r="M29" s="111"/>
      <c r="Q29" s="56"/>
    </row>
    <row r="30" spans="2:17" ht="15.5" x14ac:dyDescent="0.7">
      <c r="B30" s="4" t="s">
        <v>168</v>
      </c>
      <c r="C30" s="148"/>
      <c r="D30" s="148"/>
      <c r="E30" s="100"/>
      <c r="F30" s="100"/>
      <c r="G30" s="100"/>
      <c r="H30" s="100"/>
      <c r="I30" s="100"/>
      <c r="J30" s="100"/>
      <c r="K30" s="100"/>
      <c r="L30" s="100"/>
      <c r="M30" s="39"/>
      <c r="Q30" s="56"/>
    </row>
    <row r="31" spans="2:17" ht="12.75" customHeight="1" x14ac:dyDescent="0.7">
      <c r="B31" s="149"/>
      <c r="C31" s="58"/>
      <c r="D31" s="58"/>
      <c r="E31" s="133" t="s">
        <v>129</v>
      </c>
      <c r="F31" s="134"/>
      <c r="G31" s="134"/>
      <c r="H31" s="134"/>
      <c r="I31" s="134"/>
      <c r="J31" s="134"/>
      <c r="K31" s="134"/>
      <c r="L31" s="134"/>
      <c r="M31" s="135"/>
    </row>
    <row r="32" spans="2:17" x14ac:dyDescent="0.6">
      <c r="B32" s="31"/>
      <c r="C32" s="58"/>
      <c r="D32" s="58"/>
      <c r="E32" s="133" t="s">
        <v>130</v>
      </c>
      <c r="F32" s="134"/>
      <c r="G32" s="136"/>
      <c r="H32" s="133" t="s">
        <v>131</v>
      </c>
      <c r="I32" s="134"/>
      <c r="J32" s="136"/>
      <c r="K32" s="133" t="s">
        <v>132</v>
      </c>
      <c r="L32" s="134"/>
      <c r="M32" s="135"/>
    </row>
    <row r="33" spans="2:17" x14ac:dyDescent="0.6">
      <c r="B33" s="31"/>
      <c r="C33" s="59"/>
      <c r="D33" s="59"/>
      <c r="E33" s="137" t="s">
        <v>133</v>
      </c>
      <c r="F33" s="138" t="s">
        <v>134</v>
      </c>
      <c r="G33" s="139" t="s">
        <v>135</v>
      </c>
      <c r="H33" s="137" t="s">
        <v>133</v>
      </c>
      <c r="I33" s="138" t="s">
        <v>134</v>
      </c>
      <c r="J33" s="139" t="s">
        <v>135</v>
      </c>
      <c r="K33" s="137" t="s">
        <v>133</v>
      </c>
      <c r="L33" s="138" t="s">
        <v>134</v>
      </c>
      <c r="M33" s="140" t="s">
        <v>135</v>
      </c>
      <c r="Q33" s="56"/>
    </row>
    <row r="34" spans="2:17" x14ac:dyDescent="0.6">
      <c r="B34" s="150" t="s">
        <v>136</v>
      </c>
      <c r="C34" s="33" t="s">
        <v>137</v>
      </c>
      <c r="D34" s="145" t="s">
        <v>138</v>
      </c>
      <c r="E34" s="141" t="s">
        <v>139</v>
      </c>
      <c r="F34" s="142" t="s">
        <v>140</v>
      </c>
      <c r="G34" s="143" t="s">
        <v>133</v>
      </c>
      <c r="H34" s="141" t="s">
        <v>139</v>
      </c>
      <c r="I34" s="142" t="s">
        <v>140</v>
      </c>
      <c r="J34" s="143" t="s">
        <v>133</v>
      </c>
      <c r="K34" s="141" t="s">
        <v>139</v>
      </c>
      <c r="L34" s="142" t="s">
        <v>140</v>
      </c>
      <c r="M34" s="144" t="s">
        <v>133</v>
      </c>
    </row>
    <row r="35" spans="2:17" x14ac:dyDescent="0.6">
      <c r="B35" s="151" t="s">
        <v>141</v>
      </c>
      <c r="C35" s="109" t="s">
        <v>142</v>
      </c>
      <c r="D35" s="109" t="s">
        <v>143</v>
      </c>
      <c r="E35" s="175">
        <f>E9+E23</f>
        <v>1567.4846495714014</v>
      </c>
      <c r="F35" s="176"/>
      <c r="G35" s="177"/>
      <c r="H35" s="175">
        <f>H9+H23</f>
        <v>419.4074145729129</v>
      </c>
      <c r="I35" s="176"/>
      <c r="J35" s="177"/>
      <c r="K35" s="175">
        <f>K9+K23</f>
        <v>6148.1634523030207</v>
      </c>
      <c r="L35" s="176"/>
      <c r="M35" s="181"/>
    </row>
    <row r="36" spans="2:17" x14ac:dyDescent="0.6">
      <c r="B36" s="151" t="s">
        <v>144</v>
      </c>
      <c r="C36" s="109" t="s">
        <v>145</v>
      </c>
      <c r="D36" s="109" t="s">
        <v>251</v>
      </c>
      <c r="E36" s="178">
        <f>E10+E24</f>
        <v>279.35088745070055</v>
      </c>
      <c r="F36" s="16"/>
      <c r="G36" s="179"/>
      <c r="H36" s="178">
        <f>H10+H24</f>
        <v>1839.7075929424411</v>
      </c>
      <c r="I36" s="16"/>
      <c r="J36" s="179"/>
      <c r="K36" s="178">
        <f>K10+K24</f>
        <v>2.1276116475213684</v>
      </c>
      <c r="L36" s="16"/>
      <c r="M36" s="20"/>
    </row>
    <row r="37" spans="2:17" x14ac:dyDescent="0.6">
      <c r="B37" s="151" t="s">
        <v>146</v>
      </c>
      <c r="C37" s="109" t="s">
        <v>145</v>
      </c>
      <c r="D37" s="109" t="s">
        <v>252</v>
      </c>
      <c r="E37" s="178">
        <f>E11+E25</f>
        <v>5833.8423580933331</v>
      </c>
      <c r="F37" s="16"/>
      <c r="G37" s="179"/>
      <c r="H37" s="178">
        <f>H11+H25</f>
        <v>114.20533764145296</v>
      </c>
      <c r="I37" s="16"/>
      <c r="J37" s="179"/>
      <c r="K37" s="178">
        <f>K11+K25</f>
        <v>10153.791366365529</v>
      </c>
      <c r="L37" s="16"/>
      <c r="M37" s="20"/>
    </row>
    <row r="38" spans="2:17" x14ac:dyDescent="0.6">
      <c r="B38" s="152" t="s">
        <v>160</v>
      </c>
      <c r="C38" s="109" t="s">
        <v>148</v>
      </c>
      <c r="D38" s="11" t="s">
        <v>161</v>
      </c>
      <c r="E38" s="178">
        <f>E12</f>
        <v>22.207047540621485</v>
      </c>
      <c r="F38" s="16"/>
      <c r="G38" s="179"/>
      <c r="H38" s="178">
        <f>H12</f>
        <v>-5.8825188090295617</v>
      </c>
      <c r="I38" s="16"/>
      <c r="J38" s="179"/>
      <c r="K38" s="178">
        <f>K12</f>
        <v>279.08516899114261</v>
      </c>
      <c r="L38" s="16"/>
      <c r="M38" s="20"/>
    </row>
    <row r="39" spans="2:17" x14ac:dyDescent="0.6">
      <c r="B39" s="152" t="s">
        <v>162</v>
      </c>
      <c r="C39" s="109" t="s">
        <v>145</v>
      </c>
      <c r="D39" s="11" t="s">
        <v>163</v>
      </c>
      <c r="E39" s="178">
        <f>E13</f>
        <v>16.433201673236319</v>
      </c>
      <c r="F39" s="16"/>
      <c r="G39" s="179"/>
      <c r="H39" s="178">
        <f>H13</f>
        <v>-1.7124566111668784</v>
      </c>
      <c r="I39" s="16"/>
      <c r="J39" s="179"/>
      <c r="K39" s="178">
        <f>K13</f>
        <v>204.12633267071919</v>
      </c>
      <c r="L39" s="16"/>
      <c r="M39" s="20"/>
    </row>
    <row r="40" spans="2:17" x14ac:dyDescent="0.6">
      <c r="B40" s="152" t="s">
        <v>147</v>
      </c>
      <c r="C40" s="109" t="s">
        <v>148</v>
      </c>
      <c r="D40" s="109" t="s">
        <v>149</v>
      </c>
      <c r="E40" s="178">
        <f>E14+E26</f>
        <v>8501.3056906327092</v>
      </c>
      <c r="F40" s="16"/>
      <c r="G40" s="179"/>
      <c r="H40" s="178">
        <f>H14+H26</f>
        <v>5041.0853318106665</v>
      </c>
      <c r="I40" s="16"/>
      <c r="J40" s="179"/>
      <c r="K40" s="178">
        <f>K14+K26</f>
        <v>0</v>
      </c>
      <c r="L40" s="16"/>
      <c r="M40" s="20"/>
    </row>
    <row r="41" spans="2:17" x14ac:dyDescent="0.6">
      <c r="B41" s="153" t="s">
        <v>150</v>
      </c>
      <c r="C41" s="146" t="s">
        <v>142</v>
      </c>
      <c r="D41" s="147" t="s">
        <v>151</v>
      </c>
      <c r="E41" s="180">
        <f>E15+E27</f>
        <v>0</v>
      </c>
      <c r="F41" s="33"/>
      <c r="G41" s="145"/>
      <c r="H41" s="180">
        <f>H15+H27</f>
        <v>667.93495486584141</v>
      </c>
      <c r="I41" s="33"/>
      <c r="J41" s="145"/>
      <c r="K41" s="180">
        <f>K15+K27</f>
        <v>0</v>
      </c>
      <c r="L41" s="33"/>
      <c r="M41" s="154"/>
    </row>
    <row r="42" spans="2:17" ht="13.75" thickBot="1" x14ac:dyDescent="0.75">
      <c r="B42" s="105"/>
      <c r="C42" s="102"/>
      <c r="D42" s="155" t="s">
        <v>17</v>
      </c>
      <c r="E42" s="156">
        <f>SUM(E35:E41)</f>
        <v>16220.623834962003</v>
      </c>
      <c r="F42" s="157">
        <f>F16+F28</f>
        <v>21905.487547949546</v>
      </c>
      <c r="G42" s="158">
        <f>IF(F42&lt;&gt;0,E42/F42,0)</f>
        <v>0.74048221019761451</v>
      </c>
      <c r="H42" s="156">
        <f>SUM(H35:H41)</f>
        <v>8074.745656413118</v>
      </c>
      <c r="I42" s="157">
        <f>I16+I28</f>
        <v>4653.3000406191913</v>
      </c>
      <c r="J42" s="158">
        <f>IF(I42&lt;&gt;0,H42/I42,0)</f>
        <v>1.7352729430571281</v>
      </c>
      <c r="K42" s="156">
        <f>SUM(K35:K41)</f>
        <v>16787.293931977933</v>
      </c>
      <c r="L42" s="157">
        <f>L16+L28</f>
        <v>65621.695204327101</v>
      </c>
      <c r="M42" s="159">
        <f>IF(L42&lt;&gt;0,K42/L42,0)</f>
        <v>0.25581926647440489</v>
      </c>
    </row>
    <row r="43" spans="2:17" ht="12.75" customHeight="1" thickBot="1" x14ac:dyDescent="0.75">
      <c r="B43" s="41"/>
      <c r="C43" s="16"/>
      <c r="D43" s="73"/>
      <c r="E43" s="58"/>
      <c r="F43" s="110"/>
      <c r="G43" s="111"/>
      <c r="H43" s="58"/>
      <c r="I43" s="110"/>
      <c r="J43" s="111"/>
      <c r="K43" s="58"/>
      <c r="L43" s="110"/>
      <c r="M43" s="111"/>
    </row>
    <row r="44" spans="2:17" ht="15.75" customHeight="1" x14ac:dyDescent="0.7">
      <c r="B44" s="4" t="s">
        <v>18</v>
      </c>
      <c r="C44" s="100"/>
      <c r="D44" s="100"/>
      <c r="E44" s="160" t="s">
        <v>174</v>
      </c>
      <c r="F44" s="161"/>
      <c r="G44" s="162"/>
      <c r="H44" s="160" t="s">
        <v>175</v>
      </c>
      <c r="I44" s="161"/>
      <c r="J44" s="162"/>
      <c r="K44" s="160" t="s">
        <v>15</v>
      </c>
      <c r="L44" s="161"/>
      <c r="M44" s="163"/>
      <c r="N44" s="16"/>
    </row>
    <row r="45" spans="2:17" x14ac:dyDescent="0.6">
      <c r="B45" s="164"/>
      <c r="C45" s="16"/>
      <c r="D45" s="16"/>
      <c r="E45" s="137" t="s">
        <v>133</v>
      </c>
      <c r="F45" s="138" t="s">
        <v>134</v>
      </c>
      <c r="G45" s="139" t="s">
        <v>135</v>
      </c>
      <c r="H45" s="137" t="s">
        <v>133</v>
      </c>
      <c r="I45" s="138" t="s">
        <v>134</v>
      </c>
      <c r="J45" s="139" t="s">
        <v>135</v>
      </c>
      <c r="K45" s="137" t="s">
        <v>133</v>
      </c>
      <c r="L45" s="138" t="s">
        <v>134</v>
      </c>
      <c r="M45" s="140" t="s">
        <v>135</v>
      </c>
      <c r="N45" s="16"/>
    </row>
    <row r="46" spans="2:17" x14ac:dyDescent="0.6">
      <c r="B46" s="14"/>
      <c r="C46" s="16"/>
      <c r="D46" s="16"/>
      <c r="E46" s="141" t="s">
        <v>139</v>
      </c>
      <c r="F46" s="142" t="s">
        <v>140</v>
      </c>
      <c r="G46" s="143" t="s">
        <v>133</v>
      </c>
      <c r="H46" s="141" t="s">
        <v>139</v>
      </c>
      <c r="I46" s="142" t="s">
        <v>140</v>
      </c>
      <c r="J46" s="143" t="s">
        <v>133</v>
      </c>
      <c r="K46" s="141" t="s">
        <v>139</v>
      </c>
      <c r="L46" s="142" t="s">
        <v>140</v>
      </c>
      <c r="M46" s="144" t="s">
        <v>133</v>
      </c>
      <c r="N46" s="16"/>
    </row>
    <row r="47" spans="2:17" ht="12.75" customHeight="1" x14ac:dyDescent="0.6">
      <c r="B47" s="151" t="s">
        <v>19</v>
      </c>
      <c r="C47" s="16"/>
      <c r="D47" s="16"/>
      <c r="E47" s="175">
        <f>SUM('Table 4.12'!J46,'Table 4.15'!J46,'Table 4.18'!J46)+SUM('Table 4.13'!J55,'Table 4.16'!J55,'Table 4.19'!J55)+SUM('Table 4.14'!J50,'Table 4.17'!J50,'Table 4.20'!J50)</f>
        <v>45.811578172972688</v>
      </c>
      <c r="F47" s="182">
        <f>SUM('Table 4.12'!E46,'Table 4.15'!E46,'Table 4.18'!E46)+SUM('Table 4.13'!E55,'Table 4.16'!E55,'Table 4.19'!E55)+SUM('Table 4.14'!E50,'Table 4.17'!E50,'Table 4.20'!E50)</f>
        <v>838.10392150000075</v>
      </c>
      <c r="G47" s="183">
        <f>IF(F47&lt;&gt;0,E47/F47,0)</f>
        <v>5.4660975802357757E-2</v>
      </c>
      <c r="H47" s="175">
        <f>SUM('Table 4.12'!J50,'Table 4.15'!J50,'Table 4.18'!J50)+SUM('Table 4.13'!J59,'Table 4.16'!J59,'Table 4.19'!J59)+SUM('Table 4.14'!J54,'Table 4.17'!J54,'Table 4.20'!J54)</f>
        <v>45844.680718168296</v>
      </c>
      <c r="I47" s="182">
        <f>SUM('Table 4.12'!E50,'Table 4.15'!E50,'Table 4.18'!E50)+SUM('Table 4.13'!E59,'Table 4.16'!E59,'Table 4.19'!E59)+SUM('Table 4.14'!E54,'Table 4.17'!E54,'Table 4.20'!E54)</f>
        <v>76025.249076878506</v>
      </c>
      <c r="J47" s="183">
        <f>IF(I47&lt;&gt;0,H47/I47,0)</f>
        <v>0.60301914528170875</v>
      </c>
      <c r="K47" s="24">
        <f>SUM(E47,H47)</f>
        <v>45890.492296341268</v>
      </c>
      <c r="L47" s="22">
        <f>SUM(F47,I47)</f>
        <v>76863.352998378512</v>
      </c>
      <c r="M47" s="165">
        <f>IF(L47&lt;&gt;0,K47/L47,0)</f>
        <v>0.5970399482482811</v>
      </c>
      <c r="N47" s="16"/>
    </row>
    <row r="48" spans="2:17" x14ac:dyDescent="0.6">
      <c r="B48" s="153" t="s">
        <v>220</v>
      </c>
      <c r="C48" s="33"/>
      <c r="D48" s="33"/>
      <c r="E48" s="180">
        <f>SUM('Table 4.12'!J47,'Table 4.15'!J47,'Table 4.18'!J47)+SUM('Table 4.13'!J56,'Table 4.16'!J56,'Table 4.19'!J56)+SUM('Table 4.14'!J51,'Table 4.17'!J51,'Table 4.20'!J51)</f>
        <v>0</v>
      </c>
      <c r="F48" s="32">
        <f>SUM('Table 4.12'!E47,'Table 4.15'!E47,'Table 4.18'!E47)+SUM('Table 4.13'!E56,'Table 4.16'!E56,'Table 4.19'!E56)+SUM('Table 4.14'!E51,'Table 4.17'!E51,'Table 4.20'!E51)</f>
        <v>0</v>
      </c>
      <c r="G48" s="184">
        <f>IF(F48&lt;&gt;0,E48/F48,0)</f>
        <v>0</v>
      </c>
      <c r="H48" s="180">
        <f>SUM('Table 4.12'!J51,'Table 4.15'!J51,'Table 4.18'!J51)+SUM('Table 4.13'!J60,'Table 4.16'!J60,'Table 4.19'!J60)+SUM('Table 4.14'!J55,'Table 4.17'!J55,'Table 4.20'!J55)</f>
        <v>14753.961812866051</v>
      </c>
      <c r="I48" s="32">
        <f>SUM('Table 4.12'!E51,'Table 4.15'!E51,'Table 4.18'!E51)+SUM('Table 4.13'!E60,'Table 4.16'!E60,'Table 4.19'!E60)+SUM('Table 4.14'!E55,'Table 4.17'!E55,'Table 4.20'!E55)</f>
        <v>12940.425966181116</v>
      </c>
      <c r="J48" s="184">
        <f>IF(I48&lt;&gt;0,H48/I48,0)</f>
        <v>1.1401449883817181</v>
      </c>
      <c r="K48" s="34">
        <f>SUM(E48,H48)</f>
        <v>14753.961812866051</v>
      </c>
      <c r="L48" s="32">
        <f>SUM(F48,I48)</f>
        <v>12940.425966181116</v>
      </c>
      <c r="M48" s="166">
        <f>IF(L48&lt;&gt;0,K48/L48,0)</f>
        <v>1.1401449883817181</v>
      </c>
      <c r="N48" s="16"/>
    </row>
    <row r="49" spans="2:15" ht="13.75" thickBot="1" x14ac:dyDescent="0.75">
      <c r="B49" s="105"/>
      <c r="C49" s="102"/>
      <c r="D49" s="167" t="s">
        <v>17</v>
      </c>
      <c r="E49" s="156">
        <f>SUM(E47:E48)</f>
        <v>45.811578172972688</v>
      </c>
      <c r="F49" s="157">
        <f>SUM(F47:F48)</f>
        <v>838.10392150000075</v>
      </c>
      <c r="G49" s="168">
        <f>IF(F49&lt;&gt;0,E49/F49,0)</f>
        <v>5.4660975802357757E-2</v>
      </c>
      <c r="H49" s="156">
        <f>SUM(H47:H48)</f>
        <v>60598.642531034347</v>
      </c>
      <c r="I49" s="157">
        <f>SUM(I47:I48)</f>
        <v>88965.675043059629</v>
      </c>
      <c r="J49" s="168">
        <f>IF(I49&lt;&gt;0,H49/I49,0)</f>
        <v>0.68114632414922316</v>
      </c>
      <c r="K49" s="156">
        <f>SUM(K47:K48)</f>
        <v>60644.45410920732</v>
      </c>
      <c r="L49" s="157">
        <f>SUM(L47:L48)</f>
        <v>89803.778964559635</v>
      </c>
      <c r="M49" s="159">
        <f>IF(L49&lt;&gt;0,K49/L49,0)</f>
        <v>0.67529957879768265</v>
      </c>
      <c r="N49" s="16"/>
    </row>
    <row r="50" spans="2:15" ht="12.75" customHeight="1" thickBot="1" x14ac:dyDescent="0.75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</row>
    <row r="51" spans="2:15" ht="15.75" customHeight="1" x14ac:dyDescent="0.7">
      <c r="B51" s="170" t="s">
        <v>15</v>
      </c>
      <c r="C51" s="100"/>
      <c r="D51" s="100"/>
      <c r="E51" s="160" t="s">
        <v>174</v>
      </c>
      <c r="F51" s="161"/>
      <c r="G51" s="162"/>
      <c r="H51" s="160" t="s">
        <v>175</v>
      </c>
      <c r="I51" s="161"/>
      <c r="J51" s="162"/>
      <c r="K51" s="160" t="s">
        <v>15</v>
      </c>
      <c r="L51" s="161"/>
      <c r="M51" s="163"/>
      <c r="N51" s="16"/>
    </row>
    <row r="52" spans="2:15" x14ac:dyDescent="0.6">
      <c r="B52" s="14"/>
      <c r="C52" s="16"/>
      <c r="D52" s="130"/>
      <c r="E52" s="137" t="s">
        <v>133</v>
      </c>
      <c r="F52" s="138" t="s">
        <v>134</v>
      </c>
      <c r="G52" s="139" t="s">
        <v>135</v>
      </c>
      <c r="H52" s="137" t="s">
        <v>133</v>
      </c>
      <c r="I52" s="138" t="s">
        <v>134</v>
      </c>
      <c r="J52" s="139" t="s">
        <v>135</v>
      </c>
      <c r="K52" s="137" t="s">
        <v>133</v>
      </c>
      <c r="L52" s="138" t="s">
        <v>134</v>
      </c>
      <c r="M52" s="140" t="s">
        <v>135</v>
      </c>
      <c r="N52" s="16"/>
    </row>
    <row r="53" spans="2:15" ht="12.75" customHeight="1" x14ac:dyDescent="0.6">
      <c r="B53" s="14"/>
      <c r="C53" s="16"/>
      <c r="D53" s="73"/>
      <c r="E53" s="141" t="s">
        <v>139</v>
      </c>
      <c r="F53" s="142" t="s">
        <v>140</v>
      </c>
      <c r="G53" s="143" t="s">
        <v>133</v>
      </c>
      <c r="H53" s="141" t="s">
        <v>139</v>
      </c>
      <c r="I53" s="142" t="s">
        <v>140</v>
      </c>
      <c r="J53" s="143" t="s">
        <v>133</v>
      </c>
      <c r="K53" s="141" t="s">
        <v>139</v>
      </c>
      <c r="L53" s="142" t="s">
        <v>140</v>
      </c>
      <c r="M53" s="144" t="s">
        <v>133</v>
      </c>
    </row>
    <row r="54" spans="2:15" ht="12.75" customHeight="1" x14ac:dyDescent="0.6">
      <c r="B54" s="14" t="s">
        <v>176</v>
      </c>
      <c r="C54" s="16"/>
      <c r="D54" s="73"/>
      <c r="E54" s="175">
        <f>SUM(E16,H16,K16)</f>
        <v>807.37866964105922</v>
      </c>
      <c r="F54" s="182">
        <f>SUM(F16,I16,L16)</f>
        <v>5213.3649999895724</v>
      </c>
      <c r="G54" s="183">
        <f>IF(F54&lt;&gt;0,E54/F54,0)</f>
        <v>0.15486709057253312</v>
      </c>
      <c r="H54" s="175">
        <f>SUM(E28,H28,K28)</f>
        <v>40275.284753711996</v>
      </c>
      <c r="I54" s="182">
        <f>SUM(F28,I28,L28)</f>
        <v>86967.117792906269</v>
      </c>
      <c r="J54" s="183">
        <f>IF(I54&lt;&gt;0,H54/I54,0)</f>
        <v>0.46310934265545095</v>
      </c>
      <c r="K54" s="24">
        <f>SUM(E54,H54)</f>
        <v>41082.663423353057</v>
      </c>
      <c r="L54" s="22">
        <f>SUM(F54,I54)</f>
        <v>92180.48279289584</v>
      </c>
      <c r="M54" s="171">
        <f>IF(L54&lt;&gt;0,K54/L54,0)</f>
        <v>0.44567637507013808</v>
      </c>
    </row>
    <row r="55" spans="2:15" ht="12.75" customHeight="1" x14ac:dyDescent="0.6">
      <c r="B55" s="150" t="s">
        <v>177</v>
      </c>
      <c r="C55" s="33"/>
      <c r="D55" s="169"/>
      <c r="E55" s="180">
        <f>E49</f>
        <v>45.811578172972688</v>
      </c>
      <c r="F55" s="32">
        <f>F49</f>
        <v>838.10392150000075</v>
      </c>
      <c r="G55" s="184">
        <f>IF(F55&lt;&gt;0,E55/F55,0)</f>
        <v>5.4660975802357757E-2</v>
      </c>
      <c r="H55" s="180">
        <f>H49</f>
        <v>60598.642531034347</v>
      </c>
      <c r="I55" s="32">
        <f>I49</f>
        <v>88965.675043059629</v>
      </c>
      <c r="J55" s="184">
        <f>IF(I55&lt;&gt;0,H55/I55,0)</f>
        <v>0.68114632414922316</v>
      </c>
      <c r="K55" s="34">
        <f>SUM(E55,H55)</f>
        <v>60644.45410920732</v>
      </c>
      <c r="L55" s="32">
        <f>SUM(F55,I55)</f>
        <v>89803.778964559635</v>
      </c>
      <c r="M55" s="172">
        <f>IF(L55&lt;&gt;0,K55/L55,0)</f>
        <v>0.67529957879768265</v>
      </c>
    </row>
    <row r="56" spans="2:15" ht="12.75" customHeight="1" thickBot="1" x14ac:dyDescent="0.75">
      <c r="B56" s="105"/>
      <c r="C56" s="102"/>
      <c r="D56" s="167" t="s">
        <v>15</v>
      </c>
      <c r="E56" s="173">
        <f>SUM(E54:E55)</f>
        <v>853.19024781403186</v>
      </c>
      <c r="F56" s="174">
        <f>F54</f>
        <v>5213.3649999895724</v>
      </c>
      <c r="G56" s="158">
        <f>IF(F56&lt;&gt;0,E56/F56,0)</f>
        <v>0.16365442431438013</v>
      </c>
      <c r="H56" s="173">
        <f>SUM(H54:H55)</f>
        <v>100873.92728474634</v>
      </c>
      <c r="I56" s="174">
        <f>I54</f>
        <v>86967.117792906269</v>
      </c>
      <c r="J56" s="158">
        <f>IF(I56&lt;&gt;0,H56/I56,0)</f>
        <v>1.1599088235274877</v>
      </c>
      <c r="K56" s="173">
        <f>SUM(K54:K55)</f>
        <v>101727.11753256037</v>
      </c>
      <c r="L56" s="174">
        <f>L54</f>
        <v>92180.48279289584</v>
      </c>
      <c r="M56" s="159">
        <f>IF(L56&lt;&gt;0,K56/L56,0)</f>
        <v>1.1035645990389655</v>
      </c>
    </row>
    <row r="57" spans="2:15" ht="12.75" hidden="1" customHeight="1" x14ac:dyDescent="0.6">
      <c r="D57" s="112"/>
      <c r="E57" s="119"/>
      <c r="F57" s="119"/>
      <c r="G57" s="79"/>
      <c r="H57" s="119"/>
      <c r="I57" s="119"/>
      <c r="J57" s="79"/>
      <c r="K57" s="119"/>
      <c r="L57" s="119"/>
      <c r="M57" s="79"/>
    </row>
    <row r="58" spans="2:15" hidden="1" x14ac:dyDescent="0.6">
      <c r="B58" s="113" t="s">
        <v>152</v>
      </c>
      <c r="C58" s="114">
        <f>SUM(E58:N63)</f>
        <v>-1.9428902930940239E-15</v>
      </c>
      <c r="D58" s="115" t="s">
        <v>115</v>
      </c>
      <c r="E58" s="120">
        <f>E42-SUM('Table 4.12'!J42,'Table 4.15'!J42,'Table 4.18'!J42)</f>
        <v>0</v>
      </c>
      <c r="F58" s="120">
        <f>F42-SUM('Table 4.12'!E42,'Table 4.15'!E42,'Table 4.18'!E42)</f>
        <v>0</v>
      </c>
      <c r="G58" s="117"/>
      <c r="H58" s="120">
        <f>H42-SUM('Table 4.13'!J51,'Table 4.16'!J51,'Table 4.19'!J51)</f>
        <v>0</v>
      </c>
      <c r="I58" s="120">
        <f>I42-SUM('Table 4.13'!E51,'Table 4.16'!E51,'Table 4.19'!E51)</f>
        <v>0</v>
      </c>
      <c r="J58" s="117"/>
      <c r="K58" s="120">
        <f>K42-SUM('Table 4.14'!J46,'Table 4.17'!J46,'Table 4.20'!J46)</f>
        <v>0</v>
      </c>
      <c r="L58" s="120">
        <f>L42-SUM('Table 4.14'!E46,'Table 4.17'!E46,'Table 4.20'!E46)</f>
        <v>0</v>
      </c>
      <c r="M58" s="117"/>
      <c r="N58" s="116">
        <f>SUM('Table 4.12'!B57:N59,'Table 4.13'!B66:N68,'Table 4.14'!B61:N63)+SUM('Table 4.15'!B57:N59,'Table 4.16'!B66:N68,'Table 4.17'!B61:N63)+SUM('Table 4.18'!B57:N59,'Table 4.19'!B66:N68,'Table 4.20'!B61:N63)</f>
        <v>-1.9428902930940239E-15</v>
      </c>
      <c r="O58" t="s">
        <v>153</v>
      </c>
    </row>
    <row r="59" spans="2:15" hidden="1" x14ac:dyDescent="0.6">
      <c r="B59" s="59"/>
      <c r="C59" s="185"/>
      <c r="D59" s="115"/>
      <c r="E59" s="120">
        <v>0</v>
      </c>
      <c r="F59" s="120">
        <v>0</v>
      </c>
      <c r="G59" s="117"/>
      <c r="H59" s="120">
        <v>0</v>
      </c>
      <c r="I59" s="120">
        <v>0</v>
      </c>
      <c r="J59" s="117"/>
      <c r="K59" s="120">
        <v>0</v>
      </c>
      <c r="L59" s="120">
        <v>0</v>
      </c>
      <c r="M59" s="117"/>
      <c r="N59" s="117"/>
    </row>
    <row r="60" spans="2:15" hidden="1" x14ac:dyDescent="0.6">
      <c r="B60" s="59"/>
      <c r="C60" s="185"/>
      <c r="D60" s="115"/>
      <c r="E60" s="120">
        <v>0</v>
      </c>
      <c r="F60" s="120">
        <v>0</v>
      </c>
      <c r="G60" s="117"/>
      <c r="H60" s="120">
        <v>0</v>
      </c>
      <c r="I60" s="120">
        <v>0</v>
      </c>
      <c r="J60" s="117"/>
      <c r="K60" s="120">
        <v>0</v>
      </c>
      <c r="L60" s="120">
        <v>0</v>
      </c>
      <c r="M60" s="117"/>
      <c r="N60" s="117"/>
    </row>
    <row r="61" spans="2:15" hidden="1" x14ac:dyDescent="0.6">
      <c r="B61" s="59"/>
      <c r="C61" s="185"/>
      <c r="D61" s="115"/>
      <c r="E61" s="120">
        <v>0</v>
      </c>
      <c r="F61" s="120"/>
      <c r="G61" s="117"/>
      <c r="H61" s="120"/>
      <c r="I61" s="120"/>
      <c r="J61" s="117"/>
      <c r="K61" s="120"/>
      <c r="L61" s="120"/>
      <c r="M61" s="117"/>
      <c r="N61" s="117"/>
    </row>
    <row r="62" spans="2:15" hidden="1" x14ac:dyDescent="0.6">
      <c r="B62" s="59"/>
      <c r="C62" s="185"/>
      <c r="D62" s="115"/>
      <c r="E62" s="120">
        <v>0</v>
      </c>
      <c r="F62" s="120"/>
      <c r="G62" s="117"/>
      <c r="H62" s="120"/>
      <c r="I62" s="120"/>
      <c r="J62" s="117"/>
      <c r="K62" s="120"/>
      <c r="L62" s="120"/>
      <c r="M62" s="117"/>
      <c r="N62" s="117"/>
    </row>
    <row r="63" spans="2:15" hidden="1" x14ac:dyDescent="0.6">
      <c r="D63" s="118"/>
      <c r="E63" s="120">
        <v>0</v>
      </c>
      <c r="F63" s="120">
        <v>0</v>
      </c>
      <c r="G63" s="117"/>
      <c r="H63" s="120">
        <v>0</v>
      </c>
      <c r="I63" s="120">
        <v>0</v>
      </c>
      <c r="J63" s="117"/>
      <c r="K63" s="120">
        <v>0</v>
      </c>
      <c r="L63" s="120">
        <v>0</v>
      </c>
      <c r="M63" s="117"/>
    </row>
    <row r="64" spans="2:15" x14ac:dyDescent="0.6">
      <c r="B64" s="33"/>
      <c r="C64" s="33"/>
      <c r="D64" s="33"/>
      <c r="E64" s="34"/>
      <c r="F64" s="34"/>
      <c r="G64" s="33"/>
      <c r="H64" s="33"/>
      <c r="I64" s="33"/>
      <c r="J64" s="33"/>
      <c r="K64" s="33"/>
    </row>
    <row r="65" spans="2:7" x14ac:dyDescent="0.6">
      <c r="B65" t="s">
        <v>22</v>
      </c>
    </row>
    <row r="66" spans="2:7" x14ac:dyDescent="0.6">
      <c r="B66" s="109" t="s">
        <v>264</v>
      </c>
      <c r="G66" s="56"/>
    </row>
    <row r="67" spans="2:7" x14ac:dyDescent="0.6">
      <c r="B67" s="56" t="s">
        <v>154</v>
      </c>
      <c r="G67" s="56"/>
    </row>
    <row r="68" spans="2:7" x14ac:dyDescent="0.6">
      <c r="B68" s="56" t="s">
        <v>155</v>
      </c>
      <c r="G68" s="56"/>
    </row>
    <row r="69" spans="2:7" x14ac:dyDescent="0.6">
      <c r="B69" s="56" t="s">
        <v>156</v>
      </c>
      <c r="G69" s="56"/>
    </row>
    <row r="70" spans="2:7" x14ac:dyDescent="0.6">
      <c r="B70" s="3" t="s">
        <v>199</v>
      </c>
      <c r="G70" s="56"/>
    </row>
    <row r="71" spans="2:7" x14ac:dyDescent="0.6">
      <c r="B71" s="56" t="s">
        <v>157</v>
      </c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43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A1:BP75"/>
  <sheetViews>
    <sheetView zoomScale="70" zoomScaleNormal="70" workbookViewId="0"/>
  </sheetViews>
  <sheetFormatPr defaultRowHeight="13" x14ac:dyDescent="0.6"/>
  <cols>
    <col min="1" max="1" width="36.86328125" customWidth="1"/>
    <col min="2" max="5" width="10.6796875" customWidth="1"/>
    <col min="6" max="6" width="2.6796875" customWidth="1"/>
    <col min="7" max="10" width="10.6796875" customWidth="1"/>
    <col min="11" max="11" width="2.6796875" customWidth="1"/>
    <col min="12" max="15" width="8.6796875" customWidth="1"/>
    <col min="18" max="23" width="0" hidden="1" customWidth="1"/>
    <col min="24" max="24" width="3.6796875" hidden="1" customWidth="1"/>
    <col min="25" max="68" width="0" hidden="1" customWidth="1"/>
  </cols>
  <sheetData>
    <row r="1" spans="1:68" s="3" customFormat="1" ht="15.5" x14ac:dyDescent="0.7">
      <c r="A1" s="1" t="str">
        <f>VLOOKUP(BP6,TabName,5,FALSE)</f>
        <v>Table 4.22 - Cost of Forwarded UAA Mail -- Standard Mail, Presorted (1), PARS Environment, FY 21</v>
      </c>
      <c r="B1" s="2"/>
      <c r="C1" s="2"/>
      <c r="D1" s="2"/>
      <c r="E1" s="2"/>
      <c r="S1" s="1" t="s">
        <v>181</v>
      </c>
      <c r="AR1" s="131" t="s">
        <v>182</v>
      </c>
    </row>
    <row r="2" spans="1:68" s="3" customFormat="1" ht="8.15" customHeight="1" thickBot="1" x14ac:dyDescent="0.85">
      <c r="A2" s="1"/>
      <c r="B2" s="2"/>
      <c r="C2" s="2"/>
      <c r="D2" s="2"/>
      <c r="E2" s="2"/>
    </row>
    <row r="3" spans="1:68" s="3" customFormat="1" ht="15.5" x14ac:dyDescent="0.7">
      <c r="A3" s="4" t="s">
        <v>0</v>
      </c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7"/>
      <c r="S3" s="4" t="s">
        <v>0</v>
      </c>
      <c r="T3" s="5"/>
      <c r="U3" s="5"/>
      <c r="V3" s="5"/>
      <c r="W3" s="5"/>
      <c r="X3" s="6"/>
      <c r="Y3" s="6"/>
      <c r="Z3" s="6"/>
      <c r="AA3" s="6"/>
      <c r="AB3" s="6"/>
      <c r="AC3" s="6"/>
      <c r="AD3" s="6"/>
      <c r="AE3" s="6"/>
      <c r="AF3" s="6"/>
      <c r="AG3" s="7"/>
      <c r="AR3" s="4" t="s">
        <v>0</v>
      </c>
      <c r="AS3" s="5"/>
      <c r="AT3" s="5"/>
      <c r="AU3" s="5"/>
      <c r="AV3" s="5"/>
      <c r="AW3" s="6"/>
      <c r="AX3" s="6"/>
      <c r="AY3" s="6"/>
      <c r="AZ3" s="6"/>
      <c r="BA3" s="6"/>
      <c r="BB3" s="6"/>
      <c r="BC3" s="6"/>
      <c r="BD3" s="6"/>
      <c r="BE3" s="6"/>
      <c r="BF3" s="7"/>
    </row>
    <row r="4" spans="1:68" s="3" customFormat="1" ht="12.75" customHeight="1" x14ac:dyDescent="0.6">
      <c r="A4" s="8"/>
      <c r="B4" s="9" t="s">
        <v>1</v>
      </c>
      <c r="C4" s="10"/>
      <c r="D4" s="10"/>
      <c r="E4" s="10"/>
      <c r="F4" s="11"/>
      <c r="G4" s="9" t="s">
        <v>2</v>
      </c>
      <c r="H4" s="12"/>
      <c r="I4" s="12"/>
      <c r="J4" s="12"/>
      <c r="K4" s="11"/>
      <c r="L4" s="9" t="s">
        <v>3</v>
      </c>
      <c r="M4" s="12"/>
      <c r="N4" s="12"/>
      <c r="O4" s="13"/>
      <c r="S4" s="8"/>
      <c r="T4" s="9" t="s">
        <v>1</v>
      </c>
      <c r="U4" s="10"/>
      <c r="V4" s="10"/>
      <c r="W4" s="10"/>
      <c r="X4" s="11"/>
      <c r="Y4" s="9" t="s">
        <v>2</v>
      </c>
      <c r="Z4" s="12"/>
      <c r="AA4" s="12"/>
      <c r="AB4" s="12"/>
      <c r="AC4" s="11"/>
      <c r="AD4" s="9" t="s">
        <v>3</v>
      </c>
      <c r="AE4" s="12"/>
      <c r="AF4" s="12"/>
      <c r="AG4" s="13"/>
      <c r="AI4"/>
      <c r="AJ4"/>
      <c r="AK4" t="s">
        <v>37</v>
      </c>
      <c r="AL4" t="s">
        <v>37</v>
      </c>
      <c r="AM4" s="18" t="s">
        <v>8</v>
      </c>
      <c r="AN4" s="18" t="s">
        <v>9</v>
      </c>
      <c r="AO4" s="18" t="s">
        <v>10</v>
      </c>
      <c r="AP4" s="18"/>
      <c r="AR4" s="8"/>
      <c r="AS4" s="9" t="s">
        <v>1</v>
      </c>
      <c r="AT4" s="10"/>
      <c r="AU4" s="10"/>
      <c r="AV4" s="10"/>
      <c r="AW4" s="11"/>
      <c r="AX4" s="9" t="s">
        <v>2</v>
      </c>
      <c r="AY4" s="12"/>
      <c r="AZ4" s="12"/>
      <c r="BA4" s="12"/>
      <c r="BB4" s="11"/>
      <c r="BC4" s="9" t="s">
        <v>3</v>
      </c>
      <c r="BD4" s="12"/>
      <c r="BE4" s="12"/>
      <c r="BF4" s="13"/>
      <c r="BH4"/>
      <c r="BI4"/>
      <c r="BJ4" t="s">
        <v>37</v>
      </c>
      <c r="BK4" t="s">
        <v>37</v>
      </c>
      <c r="BL4" s="18" t="s">
        <v>8</v>
      </c>
      <c r="BM4" s="18" t="s">
        <v>9</v>
      </c>
      <c r="BN4" s="18" t="s">
        <v>10</v>
      </c>
    </row>
    <row r="5" spans="1:68" ht="25.5" customHeight="1" x14ac:dyDescent="0.6">
      <c r="A5" s="14"/>
      <c r="B5" s="15" t="s">
        <v>4</v>
      </c>
      <c r="C5" s="15" t="s">
        <v>5</v>
      </c>
      <c r="D5" s="15" t="s">
        <v>6</v>
      </c>
      <c r="E5" s="15" t="s">
        <v>7</v>
      </c>
      <c r="F5" s="16"/>
      <c r="G5" s="15" t="s">
        <v>4</v>
      </c>
      <c r="H5" s="15" t="s">
        <v>5</v>
      </c>
      <c r="I5" s="15" t="s">
        <v>6</v>
      </c>
      <c r="J5" s="15" t="s">
        <v>7</v>
      </c>
      <c r="K5" s="16"/>
      <c r="L5" s="15" t="s">
        <v>4</v>
      </c>
      <c r="M5" s="15" t="s">
        <v>5</v>
      </c>
      <c r="N5" s="15" t="s">
        <v>6</v>
      </c>
      <c r="O5" s="17" t="s">
        <v>7</v>
      </c>
      <c r="S5" s="14"/>
      <c r="T5" s="15" t="s">
        <v>4</v>
      </c>
      <c r="U5" s="15" t="s">
        <v>5</v>
      </c>
      <c r="V5" s="15" t="s">
        <v>6</v>
      </c>
      <c r="W5" s="15" t="s">
        <v>7</v>
      </c>
      <c r="X5" s="16"/>
      <c r="Y5" s="15" t="s">
        <v>4</v>
      </c>
      <c r="Z5" s="15" t="s">
        <v>5</v>
      </c>
      <c r="AA5" s="15" t="s">
        <v>6</v>
      </c>
      <c r="AB5" s="15" t="s">
        <v>7</v>
      </c>
      <c r="AC5" s="16"/>
      <c r="AD5" s="15" t="s">
        <v>4</v>
      </c>
      <c r="AE5" s="15" t="s">
        <v>5</v>
      </c>
      <c r="AF5" s="15" t="s">
        <v>6</v>
      </c>
      <c r="AG5" s="17" t="s">
        <v>7</v>
      </c>
      <c r="AI5" s="56" t="s">
        <v>35</v>
      </c>
      <c r="AJ5" s="56" t="s">
        <v>36</v>
      </c>
      <c r="AK5" s="56" t="s">
        <v>35</v>
      </c>
      <c r="AL5" s="56" t="s">
        <v>36</v>
      </c>
      <c r="AM5" t="s">
        <v>12</v>
      </c>
      <c r="AN5" t="s">
        <v>12</v>
      </c>
      <c r="AO5" t="s">
        <v>12</v>
      </c>
      <c r="AR5" s="14"/>
      <c r="AS5" s="15" t="s">
        <v>4</v>
      </c>
      <c r="AT5" s="15" t="s">
        <v>5</v>
      </c>
      <c r="AU5" s="15" t="s">
        <v>6</v>
      </c>
      <c r="AV5" s="15" t="s">
        <v>7</v>
      </c>
      <c r="AW5" s="16"/>
      <c r="AX5" s="15" t="s">
        <v>4</v>
      </c>
      <c r="AY5" s="15" t="s">
        <v>5</v>
      </c>
      <c r="AZ5" s="15" t="s">
        <v>6</v>
      </c>
      <c r="BA5" s="15" t="s">
        <v>7</v>
      </c>
      <c r="BB5" s="16"/>
      <c r="BC5" s="15" t="s">
        <v>4</v>
      </c>
      <c r="BD5" s="15" t="s">
        <v>5</v>
      </c>
      <c r="BE5" s="15" t="s">
        <v>6</v>
      </c>
      <c r="BF5" s="17" t="s">
        <v>7</v>
      </c>
      <c r="BH5" s="56" t="s">
        <v>35</v>
      </c>
      <c r="BI5" s="56" t="s">
        <v>36</v>
      </c>
      <c r="BJ5" s="56" t="s">
        <v>35</v>
      </c>
      <c r="BK5" s="56" t="s">
        <v>36</v>
      </c>
      <c r="BL5" t="s">
        <v>12</v>
      </c>
      <c r="BM5" t="s">
        <v>12</v>
      </c>
      <c r="BN5" t="s">
        <v>12</v>
      </c>
      <c r="BP5" s="18" t="s">
        <v>11</v>
      </c>
    </row>
    <row r="6" spans="1:68" x14ac:dyDescent="0.6">
      <c r="A6" s="94" t="s">
        <v>23</v>
      </c>
      <c r="B6" s="15"/>
      <c r="C6" s="15"/>
      <c r="D6" s="15"/>
      <c r="E6" s="15"/>
      <c r="F6" s="16"/>
      <c r="G6" s="15"/>
      <c r="H6" s="15"/>
      <c r="I6" s="15"/>
      <c r="J6" s="15"/>
      <c r="K6" s="16"/>
      <c r="L6" s="15"/>
      <c r="M6" s="15"/>
      <c r="N6" s="15"/>
      <c r="O6" s="17"/>
      <c r="S6" s="94" t="s">
        <v>23</v>
      </c>
      <c r="T6" s="15"/>
      <c r="U6" s="15"/>
      <c r="V6" s="15"/>
      <c r="W6" s="15"/>
      <c r="X6" s="16"/>
      <c r="Y6" s="15"/>
      <c r="Z6" s="15"/>
      <c r="AA6" s="15"/>
      <c r="AB6" s="15"/>
      <c r="AC6" s="16"/>
      <c r="AD6" s="15"/>
      <c r="AE6" s="15"/>
      <c r="AF6" s="15"/>
      <c r="AG6" s="17"/>
      <c r="AR6" s="94" t="s">
        <v>23</v>
      </c>
      <c r="AS6" s="15"/>
      <c r="AT6" s="15"/>
      <c r="AU6" s="15"/>
      <c r="AV6" s="15"/>
      <c r="AW6" s="16"/>
      <c r="AX6" s="15"/>
      <c r="AY6" s="15"/>
      <c r="AZ6" s="15"/>
      <c r="BA6" s="15"/>
      <c r="BB6" s="16"/>
      <c r="BC6" s="15"/>
      <c r="BD6" s="15"/>
      <c r="BE6" s="15"/>
      <c r="BF6" s="17"/>
      <c r="BP6">
        <v>22</v>
      </c>
    </row>
    <row r="7" spans="1:68" x14ac:dyDescent="0.6">
      <c r="A7" s="31" t="s">
        <v>102</v>
      </c>
      <c r="B7" s="15"/>
      <c r="C7" s="15"/>
      <c r="D7" s="15"/>
      <c r="E7" s="15"/>
      <c r="F7" s="16"/>
      <c r="G7" s="15"/>
      <c r="H7" s="15"/>
      <c r="I7" s="15"/>
      <c r="J7" s="15"/>
      <c r="K7" s="16"/>
      <c r="L7" s="15"/>
      <c r="M7" s="15"/>
      <c r="N7" s="15"/>
      <c r="O7" s="17"/>
      <c r="S7" s="31" t="s">
        <v>102</v>
      </c>
      <c r="T7" s="15"/>
      <c r="U7" s="15"/>
      <c r="V7" s="15"/>
      <c r="W7" s="15"/>
      <c r="X7" s="16"/>
      <c r="Y7" s="15"/>
      <c r="Z7" s="15"/>
      <c r="AA7" s="15"/>
      <c r="AB7" s="15"/>
      <c r="AC7" s="16"/>
      <c r="AD7" s="15"/>
      <c r="AE7" s="15"/>
      <c r="AF7" s="15"/>
      <c r="AG7" s="17"/>
      <c r="AR7" s="31" t="s">
        <v>102</v>
      </c>
      <c r="AS7" s="15"/>
      <c r="AT7" s="15"/>
      <c r="AU7" s="15"/>
      <c r="AV7" s="15"/>
      <c r="AW7" s="16"/>
      <c r="AX7" s="15"/>
      <c r="AY7" s="15"/>
      <c r="AZ7" s="15"/>
      <c r="BA7" s="15"/>
      <c r="BB7" s="16"/>
      <c r="BC7" s="15"/>
      <c r="BD7" s="15"/>
      <c r="BE7" s="15"/>
      <c r="BF7" s="17"/>
    </row>
    <row r="8" spans="1:68" x14ac:dyDescent="0.6">
      <c r="A8" s="21" t="s">
        <v>13</v>
      </c>
      <c r="B8" s="76">
        <f t="shared" ref="B8:D13" si="0">SUM(T8,AS8)</f>
        <v>0.12752328902166332</v>
      </c>
      <c r="C8" s="76">
        <f t="shared" si="0"/>
        <v>0</v>
      </c>
      <c r="D8" s="76">
        <f t="shared" si="0"/>
        <v>0</v>
      </c>
      <c r="E8" s="65">
        <f t="shared" ref="E8:E13" si="1">SUM(B8:D8)</f>
        <v>0.12752328902166332</v>
      </c>
      <c r="F8" s="61"/>
      <c r="G8" s="62">
        <f t="shared" ref="G8:I13" si="2">SUM(Y8,AX8)</f>
        <v>9.2153844401839935E-3</v>
      </c>
      <c r="H8" s="62">
        <f t="shared" si="2"/>
        <v>0</v>
      </c>
      <c r="I8" s="62">
        <f t="shared" si="2"/>
        <v>0</v>
      </c>
      <c r="J8" s="62">
        <f t="shared" ref="J8:J13" si="3">SUM(G8:I8)</f>
        <v>9.2153844401839935E-3</v>
      </c>
      <c r="K8" s="61"/>
      <c r="L8" s="25">
        <f t="shared" ref="L8:L14" si="4">IF(B8&lt;&gt;0,G8/B8,"--")</f>
        <v>7.2264325292131601E-2</v>
      </c>
      <c r="M8" s="25" t="str">
        <f t="shared" ref="M8:M14" si="5">IF(C8&lt;&gt;0,H8/C8,"--")</f>
        <v>--</v>
      </c>
      <c r="N8" s="25" t="str">
        <f t="shared" ref="N8:N14" si="6">IF(D8&lt;&gt;0,I8/D8,"--")</f>
        <v>--</v>
      </c>
      <c r="O8" s="26">
        <f t="shared" ref="O8:O14" si="7">IF(E8&lt;&gt;0,J8/E8,"--")</f>
        <v>7.2264325292131601E-2</v>
      </c>
      <c r="S8" s="21" t="s">
        <v>13</v>
      </c>
      <c r="T8" s="76">
        <v>4.9176642455178651E-2</v>
      </c>
      <c r="U8" s="76">
        <v>0</v>
      </c>
      <c r="V8" s="76">
        <v>0</v>
      </c>
      <c r="W8" s="65">
        <f t="shared" ref="W8:W13" si="8">SUM(T8:V8)</f>
        <v>4.9176642455178651E-2</v>
      </c>
      <c r="X8" s="61"/>
      <c r="Y8" s="62">
        <v>2.6107849600333676E-3</v>
      </c>
      <c r="Z8" s="62">
        <v>0</v>
      </c>
      <c r="AA8" s="62">
        <v>0</v>
      </c>
      <c r="AB8" s="62">
        <f t="shared" ref="AB8:AB13" si="9">SUM(Y8:AA8)</f>
        <v>2.6107849600333676E-3</v>
      </c>
      <c r="AC8" s="61"/>
      <c r="AD8" s="25">
        <f t="shared" ref="AD8:AG14" si="10">IF(T8&lt;&gt;0,Y8/T8,"--")</f>
        <v>5.308993924123491E-2</v>
      </c>
      <c r="AE8" s="25" t="str">
        <f t="shared" si="10"/>
        <v>--</v>
      </c>
      <c r="AF8" s="25" t="str">
        <f t="shared" si="10"/>
        <v>--</v>
      </c>
      <c r="AG8" s="26">
        <f t="shared" si="10"/>
        <v>5.308993924123491E-2</v>
      </c>
      <c r="AI8">
        <v>28</v>
      </c>
      <c r="AM8" s="27">
        <f>VLOOKUP($BP$6,FMap,5,FALSE)</f>
        <v>6</v>
      </c>
      <c r="AN8" s="28">
        <f>VLOOKUP($BP$6,FMap,6,FALSE)</f>
        <v>28</v>
      </c>
      <c r="AO8" s="29">
        <f>VLOOKUP($BP$6,FMap,7,FALSE)</f>
        <v>50</v>
      </c>
      <c r="AP8" s="41"/>
      <c r="AR8" s="21" t="s">
        <v>13</v>
      </c>
      <c r="AS8" s="76">
        <v>7.8346646566484671E-2</v>
      </c>
      <c r="AT8" s="76">
        <v>0</v>
      </c>
      <c r="AU8" s="76">
        <v>0</v>
      </c>
      <c r="AV8" s="65">
        <f t="shared" ref="AV8:AV13" si="11">SUM(AS8:AU8)</f>
        <v>7.8346646566484671E-2</v>
      </c>
      <c r="AW8" s="61"/>
      <c r="AX8" s="62">
        <v>6.604599480150625E-3</v>
      </c>
      <c r="AY8" s="62">
        <v>0</v>
      </c>
      <c r="AZ8" s="62">
        <v>0</v>
      </c>
      <c r="BA8" s="62">
        <f t="shared" ref="BA8:BA13" si="12">SUM(AX8:AZ8)</f>
        <v>6.604599480150625E-3</v>
      </c>
      <c r="BB8" s="61"/>
      <c r="BC8" s="25">
        <f t="shared" ref="BC8:BC14" si="13">IF(AS8&lt;&gt;0,AX8/AS8,"--")</f>
        <v>8.4299708661378203E-2</v>
      </c>
      <c r="BD8" s="25" t="str">
        <f t="shared" ref="BD8:BD14" si="14">IF(AT8&lt;&gt;0,AY8/AT8,"--")</f>
        <v>--</v>
      </c>
      <c r="BE8" s="25" t="str">
        <f t="shared" ref="BE8:BE14" si="15">IF(AU8&lt;&gt;0,AZ8/AU8,"--")</f>
        <v>--</v>
      </c>
      <c r="BF8" s="26">
        <f t="shared" ref="BF8:BF14" si="16">IF(AV8&lt;&gt;0,BA8/AV8,"--")</f>
        <v>8.4299708661378203E-2</v>
      </c>
      <c r="BH8">
        <v>28</v>
      </c>
      <c r="BL8" s="27">
        <f>VLOOKUP($BP$6,FMap,8,FALSE)</f>
        <v>9</v>
      </c>
      <c r="BM8" s="28">
        <f>VLOOKUP($BP$6,FMap,9,FALSE)</f>
        <v>31</v>
      </c>
      <c r="BN8" s="29">
        <f>VLOOKUP($BP$6,FMap,10,FALSE)</f>
        <v>53</v>
      </c>
    </row>
    <row r="9" spans="1:68" x14ac:dyDescent="0.6">
      <c r="A9" s="30" t="s">
        <v>24</v>
      </c>
      <c r="B9" s="76">
        <f t="shared" si="0"/>
        <v>0.12752328902166332</v>
      </c>
      <c r="C9" s="76">
        <f t="shared" si="0"/>
        <v>0</v>
      </c>
      <c r="D9" s="76">
        <f t="shared" si="0"/>
        <v>0</v>
      </c>
      <c r="E9" s="65">
        <f t="shared" si="1"/>
        <v>0.12752328902166332</v>
      </c>
      <c r="F9" s="61"/>
      <c r="G9" s="62">
        <f t="shared" si="2"/>
        <v>8.4517739895660377E-4</v>
      </c>
      <c r="H9" s="62">
        <f t="shared" si="2"/>
        <v>0</v>
      </c>
      <c r="I9" s="62">
        <f t="shared" si="2"/>
        <v>0</v>
      </c>
      <c r="J9" s="62">
        <f t="shared" si="3"/>
        <v>8.4517739895660377E-4</v>
      </c>
      <c r="K9" s="61"/>
      <c r="L9" s="25">
        <f t="shared" si="4"/>
        <v>6.6276317482136717E-3</v>
      </c>
      <c r="M9" s="25" t="str">
        <f t="shared" si="5"/>
        <v>--</v>
      </c>
      <c r="N9" s="25" t="str">
        <f t="shared" si="6"/>
        <v>--</v>
      </c>
      <c r="O9" s="26">
        <f t="shared" si="7"/>
        <v>6.6276317482136717E-3</v>
      </c>
      <c r="S9" s="30" t="s">
        <v>24</v>
      </c>
      <c r="T9" s="76">
        <v>4.9176642455178651E-2</v>
      </c>
      <c r="U9" s="76">
        <v>0</v>
      </c>
      <c r="V9" s="76">
        <v>0</v>
      </c>
      <c r="W9" s="65">
        <f t="shared" si="8"/>
        <v>4.9176642455178651E-2</v>
      </c>
      <c r="X9" s="61"/>
      <c r="Y9" s="62">
        <v>3.2592467680649432E-4</v>
      </c>
      <c r="Z9" s="62">
        <v>0</v>
      </c>
      <c r="AA9" s="62">
        <v>0</v>
      </c>
      <c r="AB9" s="62">
        <f t="shared" si="9"/>
        <v>3.2592467680649432E-4</v>
      </c>
      <c r="AC9" s="61"/>
      <c r="AD9" s="25">
        <f t="shared" si="10"/>
        <v>6.6276317482136709E-3</v>
      </c>
      <c r="AE9" s="25" t="str">
        <f t="shared" si="10"/>
        <v>--</v>
      </c>
      <c r="AF9" s="25" t="str">
        <f t="shared" si="10"/>
        <v>--</v>
      </c>
      <c r="AG9" s="26">
        <f t="shared" si="10"/>
        <v>6.6276317482136709E-3</v>
      </c>
      <c r="AI9">
        <v>29</v>
      </c>
      <c r="AM9">
        <f>$AM$8</f>
        <v>6</v>
      </c>
      <c r="AN9">
        <f>$AN$8</f>
        <v>28</v>
      </c>
      <c r="AO9">
        <f>$AO$8</f>
        <v>50</v>
      </c>
      <c r="AR9" s="30" t="s">
        <v>24</v>
      </c>
      <c r="AS9" s="76">
        <v>7.8346646566484671E-2</v>
      </c>
      <c r="AT9" s="76">
        <v>0</v>
      </c>
      <c r="AU9" s="76">
        <v>0</v>
      </c>
      <c r="AV9" s="65">
        <f t="shared" si="11"/>
        <v>7.8346646566484671E-2</v>
      </c>
      <c r="AW9" s="61"/>
      <c r="AX9" s="62">
        <v>5.1925272215010945E-4</v>
      </c>
      <c r="AY9" s="62">
        <v>0</v>
      </c>
      <c r="AZ9" s="62">
        <v>0</v>
      </c>
      <c r="BA9" s="62">
        <f t="shared" si="12"/>
        <v>5.1925272215010945E-4</v>
      </c>
      <c r="BB9" s="61"/>
      <c r="BC9" s="25">
        <f t="shared" si="13"/>
        <v>6.6276317482136717E-3</v>
      </c>
      <c r="BD9" s="25" t="str">
        <f t="shared" si="14"/>
        <v>--</v>
      </c>
      <c r="BE9" s="25" t="str">
        <f t="shared" si="15"/>
        <v>--</v>
      </c>
      <c r="BF9" s="26">
        <f t="shared" si="16"/>
        <v>6.6276317482136717E-3</v>
      </c>
      <c r="BH9">
        <v>29</v>
      </c>
      <c r="BL9">
        <f>$BL$8</f>
        <v>9</v>
      </c>
      <c r="BM9">
        <f>$BM$8</f>
        <v>31</v>
      </c>
      <c r="BN9">
        <f>$BN$8</f>
        <v>53</v>
      </c>
    </row>
    <row r="10" spans="1:68" x14ac:dyDescent="0.6">
      <c r="A10" s="21" t="s">
        <v>25</v>
      </c>
      <c r="B10" s="76">
        <f t="shared" si="0"/>
        <v>2.5504657804332638</v>
      </c>
      <c r="C10" s="76">
        <f t="shared" si="0"/>
        <v>0</v>
      </c>
      <c r="D10" s="76">
        <f t="shared" si="0"/>
        <v>0</v>
      </c>
      <c r="E10" s="65">
        <f t="shared" si="1"/>
        <v>2.5504657804332638</v>
      </c>
      <c r="F10" s="61"/>
      <c r="G10" s="62">
        <f t="shared" si="2"/>
        <v>0.15592847404305632</v>
      </c>
      <c r="H10" s="62">
        <f t="shared" si="2"/>
        <v>0</v>
      </c>
      <c r="I10" s="62">
        <f t="shared" si="2"/>
        <v>0</v>
      </c>
      <c r="J10" s="62">
        <f t="shared" si="3"/>
        <v>0.15592847404305632</v>
      </c>
      <c r="K10" s="61"/>
      <c r="L10" s="25">
        <f t="shared" si="4"/>
        <v>6.1137253924092159E-2</v>
      </c>
      <c r="M10" s="25" t="str">
        <f t="shared" si="5"/>
        <v>--</v>
      </c>
      <c r="N10" s="25" t="str">
        <f t="shared" si="6"/>
        <v>--</v>
      </c>
      <c r="O10" s="26">
        <f t="shared" si="7"/>
        <v>6.1137253924092159E-2</v>
      </c>
      <c r="S10" s="21" t="s">
        <v>25</v>
      </c>
      <c r="T10" s="65">
        <v>0.98353284910357208</v>
      </c>
      <c r="U10" s="65">
        <v>0</v>
      </c>
      <c r="V10" s="65">
        <v>0</v>
      </c>
      <c r="W10" s="65">
        <f t="shared" si="8"/>
        <v>0.98353284910357208</v>
      </c>
      <c r="X10" s="61"/>
      <c r="Y10" s="62">
        <v>6.0130497538330899E-2</v>
      </c>
      <c r="Z10" s="62">
        <v>0</v>
      </c>
      <c r="AA10" s="62">
        <v>0</v>
      </c>
      <c r="AB10" s="62">
        <f t="shared" si="9"/>
        <v>6.0130497538330899E-2</v>
      </c>
      <c r="AC10" s="61"/>
      <c r="AD10" s="25">
        <f t="shared" si="10"/>
        <v>6.1137253924092153E-2</v>
      </c>
      <c r="AE10" s="25" t="str">
        <f t="shared" si="10"/>
        <v>--</v>
      </c>
      <c r="AF10" s="25" t="str">
        <f t="shared" si="10"/>
        <v>--</v>
      </c>
      <c r="AG10" s="26">
        <f t="shared" si="10"/>
        <v>6.1137253924092153E-2</v>
      </c>
      <c r="AI10">
        <v>30</v>
      </c>
      <c r="AK10">
        <v>10</v>
      </c>
      <c r="AM10">
        <f>$AM$8</f>
        <v>6</v>
      </c>
      <c r="AN10">
        <f>$AN$8</f>
        <v>28</v>
      </c>
      <c r="AO10">
        <f>$AO$8</f>
        <v>50</v>
      </c>
      <c r="AR10" s="21" t="s">
        <v>25</v>
      </c>
      <c r="AS10" s="65">
        <v>1.5669329313296918</v>
      </c>
      <c r="AT10" s="65">
        <v>0</v>
      </c>
      <c r="AU10" s="65">
        <v>0</v>
      </c>
      <c r="AV10" s="65">
        <f t="shared" si="11"/>
        <v>1.5669329313296918</v>
      </c>
      <c r="AW10" s="61"/>
      <c r="AX10" s="62">
        <v>9.5797976504725421E-2</v>
      </c>
      <c r="AY10" s="62">
        <v>0</v>
      </c>
      <c r="AZ10" s="62">
        <v>0</v>
      </c>
      <c r="BA10" s="62">
        <f t="shared" si="12"/>
        <v>9.5797976504725421E-2</v>
      </c>
      <c r="BB10" s="61"/>
      <c r="BC10" s="25">
        <f t="shared" si="13"/>
        <v>6.1137253924092153E-2</v>
      </c>
      <c r="BD10" s="25" t="str">
        <f t="shared" si="14"/>
        <v>--</v>
      </c>
      <c r="BE10" s="25" t="str">
        <f t="shared" si="15"/>
        <v>--</v>
      </c>
      <c r="BF10" s="26">
        <f t="shared" si="16"/>
        <v>6.1137253924092153E-2</v>
      </c>
      <c r="BH10">
        <v>30</v>
      </c>
      <c r="BJ10">
        <v>10</v>
      </c>
      <c r="BL10">
        <f>$BL$8</f>
        <v>9</v>
      </c>
      <c r="BM10">
        <f>$BM$8</f>
        <v>31</v>
      </c>
      <c r="BN10">
        <f>$BN$8</f>
        <v>53</v>
      </c>
    </row>
    <row r="11" spans="1:68" x14ac:dyDescent="0.6">
      <c r="A11" s="21" t="s">
        <v>26</v>
      </c>
      <c r="B11" s="76">
        <f t="shared" si="0"/>
        <v>0.94858198538764182</v>
      </c>
      <c r="C11" s="76">
        <f t="shared" si="0"/>
        <v>0</v>
      </c>
      <c r="D11" s="76">
        <f t="shared" si="0"/>
        <v>0</v>
      </c>
      <c r="E11" s="65">
        <f t="shared" si="1"/>
        <v>0.94858198538764182</v>
      </c>
      <c r="F11" s="61"/>
      <c r="G11" s="62">
        <f t="shared" si="2"/>
        <v>0</v>
      </c>
      <c r="H11" s="62">
        <f t="shared" si="2"/>
        <v>0</v>
      </c>
      <c r="I11" s="62">
        <f t="shared" si="2"/>
        <v>0</v>
      </c>
      <c r="J11" s="62">
        <f t="shared" si="3"/>
        <v>0</v>
      </c>
      <c r="K11" s="61"/>
      <c r="L11" s="25">
        <f t="shared" si="4"/>
        <v>0</v>
      </c>
      <c r="M11" s="25" t="str">
        <f t="shared" si="5"/>
        <v>--</v>
      </c>
      <c r="N11" s="25" t="str">
        <f t="shared" si="6"/>
        <v>--</v>
      </c>
      <c r="O11" s="26">
        <f t="shared" si="7"/>
        <v>0</v>
      </c>
      <c r="S11" s="21" t="s">
        <v>26</v>
      </c>
      <c r="T11" s="65">
        <v>0.36580045490284618</v>
      </c>
      <c r="U11" s="65">
        <v>0</v>
      </c>
      <c r="V11" s="65">
        <v>0</v>
      </c>
      <c r="W11" s="65">
        <f t="shared" si="8"/>
        <v>0.36580045490284618</v>
      </c>
      <c r="X11" s="61"/>
      <c r="Y11" s="62">
        <v>0</v>
      </c>
      <c r="Z11" s="62">
        <v>0</v>
      </c>
      <c r="AA11" s="62">
        <v>0</v>
      </c>
      <c r="AB11" s="62">
        <f t="shared" si="9"/>
        <v>0</v>
      </c>
      <c r="AC11" s="61"/>
      <c r="AD11" s="25">
        <f t="shared" si="10"/>
        <v>0</v>
      </c>
      <c r="AE11" s="25" t="str">
        <f t="shared" si="10"/>
        <v>--</v>
      </c>
      <c r="AF11" s="25" t="str">
        <f t="shared" si="10"/>
        <v>--</v>
      </c>
      <c r="AG11" s="26">
        <f t="shared" si="10"/>
        <v>0</v>
      </c>
      <c r="AI11">
        <v>31</v>
      </c>
      <c r="AK11">
        <v>10</v>
      </c>
      <c r="AM11">
        <f>$AM$8</f>
        <v>6</v>
      </c>
      <c r="AN11">
        <f>$AN$8</f>
        <v>28</v>
      </c>
      <c r="AO11">
        <f>$AO$8</f>
        <v>50</v>
      </c>
      <c r="AR11" s="21" t="s">
        <v>26</v>
      </c>
      <c r="AS11" s="65">
        <v>0.58278153048479564</v>
      </c>
      <c r="AT11" s="65">
        <v>0</v>
      </c>
      <c r="AU11" s="65">
        <v>0</v>
      </c>
      <c r="AV11" s="65">
        <f t="shared" si="11"/>
        <v>0.58278153048479564</v>
      </c>
      <c r="AW11" s="61"/>
      <c r="AX11" s="62">
        <v>0</v>
      </c>
      <c r="AY11" s="62">
        <v>0</v>
      </c>
      <c r="AZ11" s="62">
        <v>0</v>
      </c>
      <c r="BA11" s="62">
        <f t="shared" si="12"/>
        <v>0</v>
      </c>
      <c r="BB11" s="61"/>
      <c r="BC11" s="25">
        <f t="shared" si="13"/>
        <v>0</v>
      </c>
      <c r="BD11" s="25" t="str">
        <f t="shared" si="14"/>
        <v>--</v>
      </c>
      <c r="BE11" s="25" t="str">
        <f t="shared" si="15"/>
        <v>--</v>
      </c>
      <c r="BF11" s="26">
        <f t="shared" si="16"/>
        <v>0</v>
      </c>
      <c r="BH11">
        <v>31</v>
      </c>
      <c r="BJ11">
        <v>10</v>
      </c>
      <c r="BL11">
        <f>$BL$8</f>
        <v>9</v>
      </c>
      <c r="BM11">
        <f>$BM$8</f>
        <v>31</v>
      </c>
      <c r="BN11">
        <f>$BN$8</f>
        <v>53</v>
      </c>
    </row>
    <row r="12" spans="1:68" x14ac:dyDescent="0.6">
      <c r="A12" s="30" t="s">
        <v>92</v>
      </c>
      <c r="B12" s="76">
        <f t="shared" si="0"/>
        <v>1.4743605060239591</v>
      </c>
      <c r="C12" s="76">
        <f t="shared" si="0"/>
        <v>0</v>
      </c>
      <c r="D12" s="76">
        <f t="shared" si="0"/>
        <v>0</v>
      </c>
      <c r="E12" s="65">
        <f t="shared" si="1"/>
        <v>1.4743605060239591</v>
      </c>
      <c r="F12" s="61"/>
      <c r="G12" s="62">
        <f t="shared" si="2"/>
        <v>0.12309426810684281</v>
      </c>
      <c r="H12" s="62">
        <f t="shared" si="2"/>
        <v>0</v>
      </c>
      <c r="I12" s="62">
        <f t="shared" si="2"/>
        <v>0</v>
      </c>
      <c r="J12" s="62">
        <f t="shared" si="3"/>
        <v>0.12309426810684281</v>
      </c>
      <c r="K12" s="61"/>
      <c r="L12" s="25">
        <f t="shared" si="4"/>
        <v>8.3489938589580245E-2</v>
      </c>
      <c r="M12" s="25" t="str">
        <f t="shared" si="5"/>
        <v>--</v>
      </c>
      <c r="N12" s="25" t="str">
        <f t="shared" si="6"/>
        <v>--</v>
      </c>
      <c r="O12" s="26">
        <f t="shared" si="7"/>
        <v>8.3489938589580245E-2</v>
      </c>
      <c r="S12" s="30" t="s">
        <v>92</v>
      </c>
      <c r="T12" s="65">
        <v>0.56855575174554729</v>
      </c>
      <c r="U12" s="65">
        <v>0</v>
      </c>
      <c r="V12" s="65">
        <v>0</v>
      </c>
      <c r="W12" s="65">
        <f t="shared" si="8"/>
        <v>0.56855575174554729</v>
      </c>
      <c r="X12" s="61"/>
      <c r="Y12" s="62">
        <v>4.7468684797988381E-2</v>
      </c>
      <c r="Z12" s="62">
        <v>0</v>
      </c>
      <c r="AA12" s="62">
        <v>0</v>
      </c>
      <c r="AB12" s="62">
        <f t="shared" si="9"/>
        <v>4.7468684797988381E-2</v>
      </c>
      <c r="AC12" s="61"/>
      <c r="AD12" s="25">
        <f t="shared" si="10"/>
        <v>8.3489938589580259E-2</v>
      </c>
      <c r="AE12" s="25" t="str">
        <f t="shared" si="10"/>
        <v>--</v>
      </c>
      <c r="AF12" s="25" t="str">
        <f t="shared" si="10"/>
        <v>--</v>
      </c>
      <c r="AG12" s="26">
        <f t="shared" si="10"/>
        <v>8.3489938589580259E-2</v>
      </c>
      <c r="AI12">
        <f>AI11+1</f>
        <v>32</v>
      </c>
      <c r="AJ12">
        <v>33</v>
      </c>
      <c r="AK12">
        <v>10</v>
      </c>
      <c r="AM12">
        <f>$AM$8</f>
        <v>6</v>
      </c>
      <c r="AN12">
        <f>$AN$8</f>
        <v>28</v>
      </c>
      <c r="AO12">
        <f>$AO$8</f>
        <v>50</v>
      </c>
      <c r="AR12" s="30" t="s">
        <v>92</v>
      </c>
      <c r="AS12" s="65">
        <v>0.90580475427841167</v>
      </c>
      <c r="AT12" s="65">
        <v>0</v>
      </c>
      <c r="AU12" s="65">
        <v>0</v>
      </c>
      <c r="AV12" s="65">
        <f t="shared" si="11"/>
        <v>0.90580475427841167</v>
      </c>
      <c r="AW12" s="61"/>
      <c r="AX12" s="62">
        <v>7.5625583308854424E-2</v>
      </c>
      <c r="AY12" s="62">
        <v>0</v>
      </c>
      <c r="AZ12" s="62">
        <v>0</v>
      </c>
      <c r="BA12" s="62">
        <f t="shared" si="12"/>
        <v>7.5625583308854424E-2</v>
      </c>
      <c r="BB12" s="61"/>
      <c r="BC12" s="25">
        <f t="shared" si="13"/>
        <v>8.3489938589580259E-2</v>
      </c>
      <c r="BD12" s="25" t="str">
        <f t="shared" si="14"/>
        <v>--</v>
      </c>
      <c r="BE12" s="25" t="str">
        <f t="shared" si="15"/>
        <v>--</v>
      </c>
      <c r="BF12" s="26">
        <f t="shared" si="16"/>
        <v>8.3489938589580259E-2</v>
      </c>
      <c r="BH12">
        <f>BH11+1</f>
        <v>32</v>
      </c>
      <c r="BI12">
        <v>33</v>
      </c>
      <c r="BJ12">
        <v>10</v>
      </c>
      <c r="BL12">
        <f>$BL$8</f>
        <v>9</v>
      </c>
      <c r="BM12">
        <f>$BM$8</f>
        <v>31</v>
      </c>
      <c r="BN12">
        <f>$BN$8</f>
        <v>53</v>
      </c>
    </row>
    <row r="13" spans="1:68" x14ac:dyDescent="0.6">
      <c r="A13" s="30" t="s">
        <v>93</v>
      </c>
      <c r="B13" s="76">
        <f t="shared" si="0"/>
        <v>0.12752328902166321</v>
      </c>
      <c r="C13" s="76">
        <f t="shared" si="0"/>
        <v>0</v>
      </c>
      <c r="D13" s="76">
        <f t="shared" si="0"/>
        <v>0</v>
      </c>
      <c r="E13" s="65">
        <f t="shared" si="1"/>
        <v>0.12752328902166321</v>
      </c>
      <c r="F13" s="61"/>
      <c r="G13" s="62">
        <f t="shared" si="2"/>
        <v>3.6134561121496572E-2</v>
      </c>
      <c r="H13" s="62">
        <f t="shared" si="2"/>
        <v>0</v>
      </c>
      <c r="I13" s="62">
        <f t="shared" si="2"/>
        <v>0</v>
      </c>
      <c r="J13" s="62">
        <f t="shared" si="3"/>
        <v>3.6134561121496572E-2</v>
      </c>
      <c r="K13" s="61"/>
      <c r="L13" s="25">
        <f t="shared" si="4"/>
        <v>0.28335656489661398</v>
      </c>
      <c r="M13" s="25" t="str">
        <f t="shared" si="5"/>
        <v>--</v>
      </c>
      <c r="N13" s="25" t="str">
        <f t="shared" si="6"/>
        <v>--</v>
      </c>
      <c r="O13" s="26">
        <f t="shared" si="7"/>
        <v>0.28335656489661398</v>
      </c>
      <c r="S13" s="30" t="s">
        <v>93</v>
      </c>
      <c r="T13" s="65">
        <v>4.917664245517861E-2</v>
      </c>
      <c r="U13" s="65">
        <v>0</v>
      </c>
      <c r="V13" s="65">
        <v>0</v>
      </c>
      <c r="W13" s="65">
        <f t="shared" si="8"/>
        <v>4.917664245517861E-2</v>
      </c>
      <c r="X13" s="61"/>
      <c r="Y13" s="62">
        <v>1.3934524479248402E-2</v>
      </c>
      <c r="Z13" s="62">
        <v>0</v>
      </c>
      <c r="AA13" s="62">
        <v>0</v>
      </c>
      <c r="AB13" s="62">
        <f t="shared" si="9"/>
        <v>1.3934524479248402E-2</v>
      </c>
      <c r="AC13" s="61"/>
      <c r="AD13" s="25">
        <f t="shared" si="10"/>
        <v>0.28335656489661404</v>
      </c>
      <c r="AE13" s="25" t="str">
        <f t="shared" si="10"/>
        <v>--</v>
      </c>
      <c r="AF13" s="25" t="str">
        <f t="shared" si="10"/>
        <v>--</v>
      </c>
      <c r="AG13" s="26">
        <f t="shared" si="10"/>
        <v>0.28335656489661404</v>
      </c>
      <c r="AI13">
        <v>35</v>
      </c>
      <c r="AK13">
        <v>10</v>
      </c>
      <c r="AM13">
        <f>$AM$8</f>
        <v>6</v>
      </c>
      <c r="AN13">
        <f>$AN$8</f>
        <v>28</v>
      </c>
      <c r="AO13">
        <f>$AO$8</f>
        <v>50</v>
      </c>
      <c r="AR13" s="30" t="s">
        <v>93</v>
      </c>
      <c r="AS13" s="65">
        <v>7.8346646566484601E-2</v>
      </c>
      <c r="AT13" s="65">
        <v>0</v>
      </c>
      <c r="AU13" s="65">
        <v>0</v>
      </c>
      <c r="AV13" s="65">
        <f t="shared" si="11"/>
        <v>7.8346646566484601E-2</v>
      </c>
      <c r="AW13" s="61"/>
      <c r="AX13" s="62">
        <v>2.2200036642248174E-2</v>
      </c>
      <c r="AY13" s="62">
        <v>0</v>
      </c>
      <c r="AZ13" s="62">
        <v>0</v>
      </c>
      <c r="BA13" s="62">
        <f t="shared" si="12"/>
        <v>2.2200036642248174E-2</v>
      </c>
      <c r="BB13" s="61"/>
      <c r="BC13" s="25">
        <f t="shared" si="13"/>
        <v>0.28335656489661398</v>
      </c>
      <c r="BD13" s="25" t="str">
        <f t="shared" si="14"/>
        <v>--</v>
      </c>
      <c r="BE13" s="25" t="str">
        <f t="shared" si="15"/>
        <v>--</v>
      </c>
      <c r="BF13" s="26">
        <f t="shared" si="16"/>
        <v>0.28335656489661398</v>
      </c>
      <c r="BH13">
        <v>35</v>
      </c>
      <c r="BJ13">
        <v>10</v>
      </c>
      <c r="BL13">
        <f>$BL$8</f>
        <v>9</v>
      </c>
      <c r="BM13">
        <f>$BM$8</f>
        <v>31</v>
      </c>
      <c r="BN13">
        <f>$BN$8</f>
        <v>53</v>
      </c>
    </row>
    <row r="14" spans="1:68" x14ac:dyDescent="0.6">
      <c r="A14" s="21" t="s">
        <v>17</v>
      </c>
      <c r="B14" s="65">
        <f>B10</f>
        <v>2.5504657804332638</v>
      </c>
      <c r="C14" s="65">
        <f>C10</f>
        <v>0</v>
      </c>
      <c r="D14" s="65">
        <f>D10</f>
        <v>0</v>
      </c>
      <c r="E14" s="65">
        <f>E10</f>
        <v>2.5504657804332638</v>
      </c>
      <c r="F14" s="61"/>
      <c r="G14" s="62">
        <f>SUM(G8:G13)</f>
        <v>0.3252178651105363</v>
      </c>
      <c r="H14" s="62">
        <f>SUM(H8:H13)</f>
        <v>0</v>
      </c>
      <c r="I14" s="62">
        <f>SUM(I8:I13)</f>
        <v>0</v>
      </c>
      <c r="J14" s="62">
        <f>SUM(J8:J13)</f>
        <v>0.3252178651105363</v>
      </c>
      <c r="K14" s="61"/>
      <c r="L14" s="25">
        <f t="shared" si="4"/>
        <v>0.12751312627111172</v>
      </c>
      <c r="M14" s="25" t="str">
        <f t="shared" si="5"/>
        <v>--</v>
      </c>
      <c r="N14" s="25" t="str">
        <f t="shared" si="6"/>
        <v>--</v>
      </c>
      <c r="O14" s="26">
        <f t="shared" si="7"/>
        <v>0.12751312627111172</v>
      </c>
      <c r="S14" s="21" t="s">
        <v>17</v>
      </c>
      <c r="T14" s="65">
        <f>T10</f>
        <v>0.98353284910357208</v>
      </c>
      <c r="U14" s="65">
        <f>U10</f>
        <v>0</v>
      </c>
      <c r="V14" s="65">
        <f>V10</f>
        <v>0</v>
      </c>
      <c r="W14" s="65">
        <f>W10</f>
        <v>0.98353284910357208</v>
      </c>
      <c r="X14" s="61"/>
      <c r="Y14" s="62">
        <f>SUM(Y8:Y13)</f>
        <v>0.12447041645240756</v>
      </c>
      <c r="Z14" s="62">
        <f>SUM(Z8:Z13)</f>
        <v>0</v>
      </c>
      <c r="AA14" s="62">
        <f>SUM(AA8:AA13)</f>
        <v>0</v>
      </c>
      <c r="AB14" s="62">
        <f>SUM(AB8:AB13)</f>
        <v>0.12447041645240756</v>
      </c>
      <c r="AC14" s="61"/>
      <c r="AD14" s="25">
        <f t="shared" si="10"/>
        <v>0.1265544069685669</v>
      </c>
      <c r="AE14" s="25" t="str">
        <f t="shared" si="10"/>
        <v>--</v>
      </c>
      <c r="AF14" s="25" t="str">
        <f t="shared" si="10"/>
        <v>--</v>
      </c>
      <c r="AG14" s="26">
        <f t="shared" si="10"/>
        <v>0.1265544069685669</v>
      </c>
      <c r="AR14" s="21" t="s">
        <v>17</v>
      </c>
      <c r="AS14" s="65">
        <f>AS10</f>
        <v>1.5669329313296918</v>
      </c>
      <c r="AT14" s="65">
        <f>AT10</f>
        <v>0</v>
      </c>
      <c r="AU14" s="65">
        <f>AU10</f>
        <v>0</v>
      </c>
      <c r="AV14" s="65">
        <f>AV10</f>
        <v>1.5669329313296918</v>
      </c>
      <c r="AW14" s="61"/>
      <c r="AX14" s="62">
        <f>SUM(AX8:AX13)</f>
        <v>0.20074744865812877</v>
      </c>
      <c r="AY14" s="62">
        <f>SUM(AY8:AY13)</f>
        <v>0</v>
      </c>
      <c r="AZ14" s="62">
        <f>SUM(AZ8:AZ13)</f>
        <v>0</v>
      </c>
      <c r="BA14" s="62">
        <f>SUM(BA8:BA13)</f>
        <v>0.20074744865812877</v>
      </c>
      <c r="BB14" s="61"/>
      <c r="BC14" s="25">
        <f t="shared" si="13"/>
        <v>0.12811489543957408</v>
      </c>
      <c r="BD14" s="25" t="str">
        <f t="shared" si="14"/>
        <v>--</v>
      </c>
      <c r="BE14" s="25" t="str">
        <f t="shared" si="15"/>
        <v>--</v>
      </c>
      <c r="BF14" s="26">
        <f t="shared" si="16"/>
        <v>0.12811489543957408</v>
      </c>
    </row>
    <row r="15" spans="1:68" ht="5.15" customHeight="1" x14ac:dyDescent="0.6">
      <c r="A15" s="21"/>
      <c r="B15" s="65"/>
      <c r="C15" s="65"/>
      <c r="D15" s="65"/>
      <c r="E15" s="65"/>
      <c r="F15" s="61"/>
      <c r="G15" s="62"/>
      <c r="H15" s="62"/>
      <c r="I15" s="62"/>
      <c r="J15" s="62"/>
      <c r="K15" s="61"/>
      <c r="L15" s="60"/>
      <c r="M15" s="60"/>
      <c r="N15" s="60"/>
      <c r="O15" s="63"/>
      <c r="S15" s="21"/>
      <c r="T15" s="65"/>
      <c r="U15" s="65"/>
      <c r="V15" s="65"/>
      <c r="W15" s="65"/>
      <c r="X15" s="61"/>
      <c r="Y15" s="62"/>
      <c r="Z15" s="62"/>
      <c r="AA15" s="62"/>
      <c r="AB15" s="62"/>
      <c r="AC15" s="61"/>
      <c r="AD15" s="60"/>
      <c r="AE15" s="60"/>
      <c r="AF15" s="60"/>
      <c r="AG15" s="63"/>
      <c r="AR15" s="21"/>
      <c r="AS15" s="65"/>
      <c r="AT15" s="65"/>
      <c r="AU15" s="65"/>
      <c r="AV15" s="65"/>
      <c r="AW15" s="61"/>
      <c r="AX15" s="62"/>
      <c r="AY15" s="62"/>
      <c r="AZ15" s="62"/>
      <c r="BA15" s="62"/>
      <c r="BB15" s="61"/>
      <c r="BC15" s="60"/>
      <c r="BD15" s="60"/>
      <c r="BE15" s="60"/>
      <c r="BF15" s="63"/>
    </row>
    <row r="16" spans="1:68" x14ac:dyDescent="0.6">
      <c r="A16" s="31" t="s">
        <v>28</v>
      </c>
      <c r="B16" s="65"/>
      <c r="C16" s="65"/>
      <c r="D16" s="65"/>
      <c r="E16" s="65"/>
      <c r="F16" s="61"/>
      <c r="G16" s="62"/>
      <c r="H16" s="62"/>
      <c r="I16" s="62"/>
      <c r="J16" s="62"/>
      <c r="K16" s="61"/>
      <c r="L16" s="60"/>
      <c r="M16" s="60"/>
      <c r="N16" s="60"/>
      <c r="O16" s="63"/>
      <c r="S16" s="31" t="s">
        <v>28</v>
      </c>
      <c r="T16" s="65"/>
      <c r="U16" s="65"/>
      <c r="V16" s="65"/>
      <c r="W16" s="65"/>
      <c r="X16" s="61"/>
      <c r="Y16" s="62"/>
      <c r="Z16" s="62"/>
      <c r="AA16" s="62"/>
      <c r="AB16" s="62"/>
      <c r="AC16" s="61"/>
      <c r="AD16" s="60"/>
      <c r="AE16" s="60"/>
      <c r="AF16" s="60"/>
      <c r="AG16" s="63"/>
      <c r="AR16" s="31" t="s">
        <v>28</v>
      </c>
      <c r="AS16" s="65"/>
      <c r="AT16" s="65"/>
      <c r="AU16" s="65"/>
      <c r="AV16" s="65"/>
      <c r="AW16" s="61"/>
      <c r="AX16" s="62"/>
      <c r="AY16" s="62"/>
      <c r="AZ16" s="62"/>
      <c r="BA16" s="62"/>
      <c r="BB16" s="61"/>
      <c r="BC16" s="60"/>
      <c r="BD16" s="60"/>
      <c r="BE16" s="60"/>
      <c r="BF16" s="63"/>
    </row>
    <row r="17" spans="1:66" x14ac:dyDescent="0.6">
      <c r="A17" s="30" t="s">
        <v>29</v>
      </c>
      <c r="B17" s="76">
        <f t="shared" ref="B17:D18" si="17">SUM(T17,AS17)</f>
        <v>2.5504657804332638</v>
      </c>
      <c r="C17" s="76">
        <f t="shared" si="17"/>
        <v>0</v>
      </c>
      <c r="D17" s="76">
        <f t="shared" si="17"/>
        <v>0</v>
      </c>
      <c r="E17" s="65">
        <f>SUM(B17:D17)</f>
        <v>2.5504657804332638</v>
      </c>
      <c r="F17" s="61"/>
      <c r="G17" s="62">
        <f t="shared" ref="G17:I18" si="18">SUM(Y17,AX17)</f>
        <v>0.27840327573530721</v>
      </c>
      <c r="H17" s="62">
        <f t="shared" si="18"/>
        <v>0</v>
      </c>
      <c r="I17" s="62">
        <f t="shared" si="18"/>
        <v>0</v>
      </c>
      <c r="J17" s="62">
        <f>SUM(G17:I17)</f>
        <v>0.27840327573530721</v>
      </c>
      <c r="K17" s="61"/>
      <c r="L17" s="25">
        <f t="shared" ref="L17:O19" si="19">IF(B17&lt;&gt;0,G17/B17,"--")</f>
        <v>0.1091578165334228</v>
      </c>
      <c r="M17" s="25" t="str">
        <f t="shared" si="19"/>
        <v>--</v>
      </c>
      <c r="N17" s="25" t="str">
        <f t="shared" si="19"/>
        <v>--</v>
      </c>
      <c r="O17" s="26">
        <f t="shared" si="19"/>
        <v>0.1091578165334228</v>
      </c>
      <c r="S17" s="30" t="s">
        <v>29</v>
      </c>
      <c r="T17" s="65">
        <f>T14</f>
        <v>0.98353284910357208</v>
      </c>
      <c r="U17" s="65">
        <f>U14</f>
        <v>0</v>
      </c>
      <c r="V17" s="65">
        <f>V14</f>
        <v>0</v>
      </c>
      <c r="W17" s="65">
        <f>SUM(T17:V17)</f>
        <v>0.98353284910357208</v>
      </c>
      <c r="X17" s="61"/>
      <c r="Y17" s="62">
        <v>0.10736029829704233</v>
      </c>
      <c r="Z17" s="62">
        <v>0</v>
      </c>
      <c r="AA17" s="62">
        <v>0</v>
      </c>
      <c r="AB17" s="62">
        <f>SUM(Y17:AA17)</f>
        <v>0.10736029829704233</v>
      </c>
      <c r="AC17" s="61"/>
      <c r="AD17" s="25">
        <f t="shared" ref="AD17:AG19" si="20">IF(T17&lt;&gt;0,Y17/T17,"--")</f>
        <v>0.1091578165334228</v>
      </c>
      <c r="AE17" s="25" t="str">
        <f t="shared" si="20"/>
        <v>--</v>
      </c>
      <c r="AF17" s="25" t="str">
        <f t="shared" si="20"/>
        <v>--</v>
      </c>
      <c r="AG17" s="26">
        <f t="shared" si="20"/>
        <v>0.1091578165334228</v>
      </c>
      <c r="AI17">
        <v>38</v>
      </c>
      <c r="AM17">
        <f>$AM$8</f>
        <v>6</v>
      </c>
      <c r="AN17">
        <f>$AN$8</f>
        <v>28</v>
      </c>
      <c r="AO17">
        <f>$AO$8</f>
        <v>50</v>
      </c>
      <c r="AR17" s="30" t="s">
        <v>29</v>
      </c>
      <c r="AS17" s="65">
        <f>AS14</f>
        <v>1.5669329313296918</v>
      </c>
      <c r="AT17" s="65">
        <f>AT14</f>
        <v>0</v>
      </c>
      <c r="AU17" s="65">
        <f>AU14</f>
        <v>0</v>
      </c>
      <c r="AV17" s="65">
        <f>SUM(AS17:AU17)</f>
        <v>1.5669329313296918</v>
      </c>
      <c r="AW17" s="61"/>
      <c r="AX17" s="62">
        <v>0.17104297743826488</v>
      </c>
      <c r="AY17" s="62">
        <v>0</v>
      </c>
      <c r="AZ17" s="62">
        <v>0</v>
      </c>
      <c r="BA17" s="62">
        <f>SUM(AX17:AZ17)</f>
        <v>0.17104297743826488</v>
      </c>
      <c r="BB17" s="61"/>
      <c r="BC17" s="25">
        <f t="shared" ref="BC17:BF19" si="21">IF(AS17&lt;&gt;0,AX17/AS17,"--")</f>
        <v>0.1091578165334228</v>
      </c>
      <c r="BD17" s="25" t="str">
        <f t="shared" si="21"/>
        <v>--</v>
      </c>
      <c r="BE17" s="25" t="str">
        <f t="shared" si="21"/>
        <v>--</v>
      </c>
      <c r="BF17" s="26">
        <f t="shared" si="21"/>
        <v>0.1091578165334228</v>
      </c>
      <c r="BH17">
        <v>38</v>
      </c>
      <c r="BL17">
        <f>$BL$8</f>
        <v>9</v>
      </c>
      <c r="BM17">
        <f>$BM$8</f>
        <v>31</v>
      </c>
      <c r="BN17">
        <f>$BN$8</f>
        <v>53</v>
      </c>
    </row>
    <row r="18" spans="1:66" x14ac:dyDescent="0.6">
      <c r="A18" s="30" t="s">
        <v>30</v>
      </c>
      <c r="B18" s="76">
        <f t="shared" si="17"/>
        <v>0</v>
      </c>
      <c r="C18" s="76">
        <f t="shared" si="17"/>
        <v>0</v>
      </c>
      <c r="D18" s="76">
        <f t="shared" si="17"/>
        <v>0</v>
      </c>
      <c r="E18" s="65">
        <f>SUM(B18:D18)</f>
        <v>0</v>
      </c>
      <c r="F18" s="61"/>
      <c r="G18" s="62">
        <f t="shared" si="18"/>
        <v>0</v>
      </c>
      <c r="H18" s="62">
        <f t="shared" si="18"/>
        <v>0</v>
      </c>
      <c r="I18" s="62">
        <f t="shared" si="18"/>
        <v>0</v>
      </c>
      <c r="J18" s="62">
        <f>SUM(G18:I18)</f>
        <v>0</v>
      </c>
      <c r="K18" s="61"/>
      <c r="L18" s="25" t="str">
        <f t="shared" si="19"/>
        <v>--</v>
      </c>
      <c r="M18" s="25" t="str">
        <f t="shared" si="19"/>
        <v>--</v>
      </c>
      <c r="N18" s="25" t="str">
        <f t="shared" si="19"/>
        <v>--</v>
      </c>
      <c r="O18" s="26" t="str">
        <f t="shared" si="19"/>
        <v>--</v>
      </c>
      <c r="S18" s="30" t="s">
        <v>30</v>
      </c>
      <c r="T18" s="76">
        <v>0</v>
      </c>
      <c r="U18" s="76">
        <v>0</v>
      </c>
      <c r="V18" s="76">
        <v>0</v>
      </c>
      <c r="W18" s="65">
        <f>SUM(T18:V18)</f>
        <v>0</v>
      </c>
      <c r="X18" s="61"/>
      <c r="Y18" s="62">
        <v>0</v>
      </c>
      <c r="Z18" s="62">
        <v>0</v>
      </c>
      <c r="AA18" s="62">
        <v>0</v>
      </c>
      <c r="AB18" s="62">
        <f>SUM(Y18:AA18)</f>
        <v>0</v>
      </c>
      <c r="AC18" s="61"/>
      <c r="AD18" s="25" t="str">
        <f t="shared" si="20"/>
        <v>--</v>
      </c>
      <c r="AE18" s="25" t="str">
        <f t="shared" si="20"/>
        <v>--</v>
      </c>
      <c r="AF18" s="25" t="str">
        <f t="shared" si="20"/>
        <v>--</v>
      </c>
      <c r="AG18" s="26" t="str">
        <f t="shared" si="20"/>
        <v>--</v>
      </c>
      <c r="AI18">
        <v>39</v>
      </c>
      <c r="AM18">
        <f>$AM$8</f>
        <v>6</v>
      </c>
      <c r="AN18">
        <f>$AN$8</f>
        <v>28</v>
      </c>
      <c r="AO18">
        <f>$AO$8</f>
        <v>50</v>
      </c>
      <c r="AR18" s="30" t="s">
        <v>30</v>
      </c>
      <c r="AS18" s="76">
        <v>0</v>
      </c>
      <c r="AT18" s="76">
        <v>0</v>
      </c>
      <c r="AU18" s="76">
        <v>0</v>
      </c>
      <c r="AV18" s="65">
        <f>SUM(AS18:AU18)</f>
        <v>0</v>
      </c>
      <c r="AW18" s="61"/>
      <c r="AX18" s="62">
        <v>0</v>
      </c>
      <c r="AY18" s="62">
        <v>0</v>
      </c>
      <c r="AZ18" s="62">
        <v>0</v>
      </c>
      <c r="BA18" s="62">
        <f>SUM(AX18:AZ18)</f>
        <v>0</v>
      </c>
      <c r="BB18" s="61"/>
      <c r="BC18" s="25" t="str">
        <f t="shared" si="21"/>
        <v>--</v>
      </c>
      <c r="BD18" s="25" t="str">
        <f t="shared" si="21"/>
        <v>--</v>
      </c>
      <c r="BE18" s="25" t="str">
        <f t="shared" si="21"/>
        <v>--</v>
      </c>
      <c r="BF18" s="26" t="str">
        <f t="shared" si="21"/>
        <v>--</v>
      </c>
      <c r="BH18">
        <v>39</v>
      </c>
      <c r="BL18">
        <f>$BL$8</f>
        <v>9</v>
      </c>
      <c r="BM18">
        <f>$BM$8</f>
        <v>31</v>
      </c>
      <c r="BN18">
        <f>$BN$8</f>
        <v>53</v>
      </c>
    </row>
    <row r="19" spans="1:66" x14ac:dyDescent="0.6">
      <c r="A19" s="21" t="s">
        <v>17</v>
      </c>
      <c r="B19" s="65">
        <f>B17</f>
        <v>2.5504657804332638</v>
      </c>
      <c r="C19" s="65">
        <f>C17</f>
        <v>0</v>
      </c>
      <c r="D19" s="65">
        <f>D17</f>
        <v>0</v>
      </c>
      <c r="E19" s="65">
        <f>E17</f>
        <v>2.5504657804332638</v>
      </c>
      <c r="F19" s="61"/>
      <c r="G19" s="62">
        <f>SUM(G17:G18)</f>
        <v>0.27840327573530721</v>
      </c>
      <c r="H19" s="62">
        <f>SUM(H17:H18)</f>
        <v>0</v>
      </c>
      <c r="I19" s="62">
        <f>SUM(I17:I18)</f>
        <v>0</v>
      </c>
      <c r="J19" s="62">
        <f>SUM(J17:J18)</f>
        <v>0.27840327573530721</v>
      </c>
      <c r="K19" s="61"/>
      <c r="L19" s="25">
        <f t="shared" si="19"/>
        <v>0.1091578165334228</v>
      </c>
      <c r="M19" s="25" t="str">
        <f t="shared" si="19"/>
        <v>--</v>
      </c>
      <c r="N19" s="25" t="str">
        <f t="shared" si="19"/>
        <v>--</v>
      </c>
      <c r="O19" s="26">
        <f t="shared" si="19"/>
        <v>0.1091578165334228</v>
      </c>
      <c r="S19" s="21" t="s">
        <v>17</v>
      </c>
      <c r="T19" s="65">
        <f>T17</f>
        <v>0.98353284910357208</v>
      </c>
      <c r="U19" s="65">
        <f>U17</f>
        <v>0</v>
      </c>
      <c r="V19" s="65">
        <f>V17</f>
        <v>0</v>
      </c>
      <c r="W19" s="65">
        <f>W17</f>
        <v>0.98353284910357208</v>
      </c>
      <c r="X19" s="61"/>
      <c r="Y19" s="62">
        <f>SUM(Y17:Y18)</f>
        <v>0.10736029829704233</v>
      </c>
      <c r="Z19" s="62">
        <f>SUM(Z17:Z18)</f>
        <v>0</v>
      </c>
      <c r="AA19" s="62">
        <f>SUM(AA17:AA18)</f>
        <v>0</v>
      </c>
      <c r="AB19" s="62">
        <f>SUM(AB17:AB18)</f>
        <v>0.10736029829704233</v>
      </c>
      <c r="AC19" s="61"/>
      <c r="AD19" s="25">
        <f t="shared" si="20"/>
        <v>0.1091578165334228</v>
      </c>
      <c r="AE19" s="25" t="str">
        <f t="shared" si="20"/>
        <v>--</v>
      </c>
      <c r="AF19" s="25" t="str">
        <f t="shared" si="20"/>
        <v>--</v>
      </c>
      <c r="AG19" s="26">
        <f t="shared" si="20"/>
        <v>0.1091578165334228</v>
      </c>
      <c r="AR19" s="21" t="s">
        <v>17</v>
      </c>
      <c r="AS19" s="65">
        <f>AS17</f>
        <v>1.5669329313296918</v>
      </c>
      <c r="AT19" s="65">
        <f>AT17</f>
        <v>0</v>
      </c>
      <c r="AU19" s="65">
        <f>AU17</f>
        <v>0</v>
      </c>
      <c r="AV19" s="65">
        <f>AV17</f>
        <v>1.5669329313296918</v>
      </c>
      <c r="AW19" s="61"/>
      <c r="AX19" s="62">
        <f>SUM(AX17:AX18)</f>
        <v>0.17104297743826488</v>
      </c>
      <c r="AY19" s="62">
        <f>SUM(AY17:AY18)</f>
        <v>0</v>
      </c>
      <c r="AZ19" s="62">
        <f>SUM(AZ17:AZ18)</f>
        <v>0</v>
      </c>
      <c r="BA19" s="62">
        <f>SUM(BA17:BA18)</f>
        <v>0.17104297743826488</v>
      </c>
      <c r="BB19" s="61"/>
      <c r="BC19" s="25">
        <f t="shared" si="21"/>
        <v>0.1091578165334228</v>
      </c>
      <c r="BD19" s="25" t="str">
        <f t="shared" si="21"/>
        <v>--</v>
      </c>
      <c r="BE19" s="25" t="str">
        <f t="shared" si="21"/>
        <v>--</v>
      </c>
      <c r="BF19" s="26">
        <f t="shared" si="21"/>
        <v>0.1091578165334228</v>
      </c>
    </row>
    <row r="20" spans="1:66" ht="5.15" customHeight="1" x14ac:dyDescent="0.6">
      <c r="A20" s="21"/>
      <c r="B20" s="65"/>
      <c r="C20" s="65"/>
      <c r="D20" s="65"/>
      <c r="E20" s="65"/>
      <c r="F20" s="61"/>
      <c r="G20" s="62"/>
      <c r="H20" s="62"/>
      <c r="I20" s="62"/>
      <c r="J20" s="62"/>
      <c r="K20" s="61"/>
      <c r="L20" s="60"/>
      <c r="M20" s="60"/>
      <c r="N20" s="60"/>
      <c r="O20" s="63"/>
      <c r="S20" s="21"/>
      <c r="T20" s="65"/>
      <c r="U20" s="65"/>
      <c r="V20" s="65"/>
      <c r="W20" s="65"/>
      <c r="X20" s="61"/>
      <c r="Y20" s="62"/>
      <c r="Z20" s="62"/>
      <c r="AA20" s="62"/>
      <c r="AB20" s="62"/>
      <c r="AC20" s="61"/>
      <c r="AD20" s="60"/>
      <c r="AE20" s="60"/>
      <c r="AF20" s="60"/>
      <c r="AG20" s="63"/>
      <c r="AR20" s="21"/>
      <c r="AS20" s="65"/>
      <c r="AT20" s="65"/>
      <c r="AU20" s="65"/>
      <c r="AV20" s="65"/>
      <c r="AW20" s="61"/>
      <c r="AX20" s="62"/>
      <c r="AY20" s="62"/>
      <c r="AZ20" s="62"/>
      <c r="BA20" s="62"/>
      <c r="BB20" s="61"/>
      <c r="BC20" s="60"/>
      <c r="BD20" s="60"/>
      <c r="BE20" s="60"/>
      <c r="BF20" s="63"/>
    </row>
    <row r="21" spans="1:66" x14ac:dyDescent="0.6">
      <c r="A21" s="21" t="s">
        <v>31</v>
      </c>
      <c r="B21" s="65">
        <f>B19</f>
        <v>2.5504657804332638</v>
      </c>
      <c r="C21" s="65">
        <f>C19</f>
        <v>0</v>
      </c>
      <c r="D21" s="65">
        <f>D19</f>
        <v>0</v>
      </c>
      <c r="E21" s="65">
        <f>E19</f>
        <v>2.5504657804332638</v>
      </c>
      <c r="F21" s="61"/>
      <c r="G21" s="62">
        <f>SUM(G14,G19)</f>
        <v>0.60362114084584351</v>
      </c>
      <c r="H21" s="62">
        <f>SUM(H14,H19)</f>
        <v>0</v>
      </c>
      <c r="I21" s="62">
        <f>SUM(I14,I19)</f>
        <v>0</v>
      </c>
      <c r="J21" s="62">
        <f>SUM(J14,J19)</f>
        <v>0.60362114084584351</v>
      </c>
      <c r="K21" s="61"/>
      <c r="L21" s="25">
        <f>IF(B21&lt;&gt;0,G21/B21,"--")</f>
        <v>0.23667094280453455</v>
      </c>
      <c r="M21" s="25" t="str">
        <f>IF(C21&lt;&gt;0,H21/C21,"--")</f>
        <v>--</v>
      </c>
      <c r="N21" s="25" t="str">
        <f>IF(D21&lt;&gt;0,I21/D21,"--")</f>
        <v>--</v>
      </c>
      <c r="O21" s="26">
        <f>IF(E21&lt;&gt;0,J21/E21,"--")</f>
        <v>0.23667094280453455</v>
      </c>
      <c r="S21" s="21" t="s">
        <v>31</v>
      </c>
      <c r="T21" s="65">
        <f>T19</f>
        <v>0.98353284910357208</v>
      </c>
      <c r="U21" s="65">
        <f>U19</f>
        <v>0</v>
      </c>
      <c r="V21" s="65">
        <f>V19</f>
        <v>0</v>
      </c>
      <c r="W21" s="65">
        <f>W19</f>
        <v>0.98353284910357208</v>
      </c>
      <c r="X21" s="61"/>
      <c r="Y21" s="62">
        <f>SUM(Y14,Y19)</f>
        <v>0.23183071474944988</v>
      </c>
      <c r="Z21" s="62">
        <f>SUM(Z14,Z19)</f>
        <v>0</v>
      </c>
      <c r="AA21" s="62">
        <f>SUM(AA14,AA19)</f>
        <v>0</v>
      </c>
      <c r="AB21" s="62">
        <f>SUM(AB14,AB19)</f>
        <v>0.23183071474944988</v>
      </c>
      <c r="AC21" s="61"/>
      <c r="AD21" s="25">
        <f>IF(T21&lt;&gt;0,Y21/T21,"--")</f>
        <v>0.2357122235019897</v>
      </c>
      <c r="AE21" s="25" t="str">
        <f>IF(U21&lt;&gt;0,Z21/U21,"--")</f>
        <v>--</v>
      </c>
      <c r="AF21" s="25" t="str">
        <f>IF(V21&lt;&gt;0,AA21/V21,"--")</f>
        <v>--</v>
      </c>
      <c r="AG21" s="26">
        <f>IF(W21&lt;&gt;0,AB21/W21,"--")</f>
        <v>0.2357122235019897</v>
      </c>
      <c r="AR21" s="21" t="s">
        <v>31</v>
      </c>
      <c r="AS21" s="65">
        <f>AS19</f>
        <v>1.5669329313296918</v>
      </c>
      <c r="AT21" s="65">
        <f>AT19</f>
        <v>0</v>
      </c>
      <c r="AU21" s="65">
        <f>AU19</f>
        <v>0</v>
      </c>
      <c r="AV21" s="65">
        <f>AV19</f>
        <v>1.5669329313296918</v>
      </c>
      <c r="AW21" s="61"/>
      <c r="AX21" s="62">
        <f>SUM(AX14,AX19)</f>
        <v>0.37179042609639368</v>
      </c>
      <c r="AY21" s="62">
        <f>SUM(AY14,AY19)</f>
        <v>0</v>
      </c>
      <c r="AZ21" s="62">
        <f>SUM(AZ14,AZ19)</f>
        <v>0</v>
      </c>
      <c r="BA21" s="62">
        <f>SUM(BA14,BA19)</f>
        <v>0.37179042609639368</v>
      </c>
      <c r="BB21" s="61"/>
      <c r="BC21" s="25">
        <f>IF(AS21&lt;&gt;0,AX21/AS21,"--")</f>
        <v>0.2372727119729969</v>
      </c>
      <c r="BD21" s="25" t="str">
        <f>IF(AT21&lt;&gt;0,AY21/AT21,"--")</f>
        <v>--</v>
      </c>
      <c r="BE21" s="25" t="str">
        <f>IF(AU21&lt;&gt;0,AZ21/AU21,"--")</f>
        <v>--</v>
      </c>
      <c r="BF21" s="26">
        <f>IF(AV21&lt;&gt;0,BA21/AV21,"--")</f>
        <v>0.2372727119729969</v>
      </c>
    </row>
    <row r="22" spans="1:66" ht="5.15" customHeight="1" x14ac:dyDescent="0.6">
      <c r="A22" s="14"/>
      <c r="B22" s="65"/>
      <c r="C22" s="65"/>
      <c r="D22" s="65"/>
      <c r="E22" s="65"/>
      <c r="F22" s="61"/>
      <c r="G22" s="62"/>
      <c r="H22" s="62"/>
      <c r="I22" s="62"/>
      <c r="J22" s="62"/>
      <c r="K22" s="61"/>
      <c r="L22" s="60"/>
      <c r="M22" s="60"/>
      <c r="N22" s="60"/>
      <c r="O22" s="63"/>
      <c r="S22" s="14"/>
      <c r="T22" s="65"/>
      <c r="U22" s="65"/>
      <c r="V22" s="65"/>
      <c r="W22" s="65"/>
      <c r="X22" s="61"/>
      <c r="Y22" s="62"/>
      <c r="Z22" s="62"/>
      <c r="AA22" s="62"/>
      <c r="AB22" s="62"/>
      <c r="AC22" s="61"/>
      <c r="AD22" s="60"/>
      <c r="AE22" s="60"/>
      <c r="AF22" s="60"/>
      <c r="AG22" s="63"/>
      <c r="AR22" s="14"/>
      <c r="AS22" s="65"/>
      <c r="AT22" s="65"/>
      <c r="AU22" s="65"/>
      <c r="AV22" s="65"/>
      <c r="AW22" s="61"/>
      <c r="AX22" s="62"/>
      <c r="AY22" s="62"/>
      <c r="AZ22" s="62"/>
      <c r="BA22" s="62"/>
      <c r="BB22" s="61"/>
      <c r="BC22" s="60"/>
      <c r="BD22" s="60"/>
      <c r="BE22" s="60"/>
      <c r="BF22" s="63"/>
    </row>
    <row r="23" spans="1:66" x14ac:dyDescent="0.6">
      <c r="A23" s="95" t="s">
        <v>32</v>
      </c>
      <c r="B23" s="65"/>
      <c r="C23" s="65"/>
      <c r="D23" s="65"/>
      <c r="E23" s="65"/>
      <c r="F23" s="61"/>
      <c r="G23" s="62"/>
      <c r="H23" s="62"/>
      <c r="I23" s="62"/>
      <c r="J23" s="62"/>
      <c r="K23" s="61"/>
      <c r="L23" s="60"/>
      <c r="M23" s="60"/>
      <c r="N23" s="60"/>
      <c r="O23" s="63"/>
      <c r="S23" s="95" t="s">
        <v>32</v>
      </c>
      <c r="T23" s="65"/>
      <c r="U23" s="65"/>
      <c r="V23" s="65"/>
      <c r="W23" s="65"/>
      <c r="X23" s="61"/>
      <c r="Y23" s="62"/>
      <c r="Z23" s="62"/>
      <c r="AA23" s="62"/>
      <c r="AB23" s="62"/>
      <c r="AC23" s="61"/>
      <c r="AD23" s="60"/>
      <c r="AE23" s="60"/>
      <c r="AF23" s="60"/>
      <c r="AG23" s="63"/>
      <c r="AR23" s="95" t="s">
        <v>32</v>
      </c>
      <c r="AS23" s="65"/>
      <c r="AT23" s="65"/>
      <c r="AU23" s="65"/>
      <c r="AV23" s="65"/>
      <c r="AW23" s="61"/>
      <c r="AX23" s="62"/>
      <c r="AY23" s="62"/>
      <c r="AZ23" s="62"/>
      <c r="BA23" s="62"/>
      <c r="BB23" s="61"/>
      <c r="BC23" s="60"/>
      <c r="BD23" s="60"/>
      <c r="BE23" s="60"/>
      <c r="BF23" s="63"/>
    </row>
    <row r="24" spans="1:66" x14ac:dyDescent="0.6">
      <c r="A24" s="19" t="s">
        <v>94</v>
      </c>
      <c r="B24" s="76"/>
      <c r="C24" s="76"/>
      <c r="D24" s="76"/>
      <c r="E24" s="76"/>
      <c r="F24" s="61"/>
      <c r="G24" s="62"/>
      <c r="H24" s="62"/>
      <c r="I24" s="62"/>
      <c r="J24" s="62"/>
      <c r="K24" s="61"/>
      <c r="L24" s="61"/>
      <c r="M24" s="61"/>
      <c r="N24" s="61"/>
      <c r="O24" s="64"/>
      <c r="S24" s="19" t="s">
        <v>94</v>
      </c>
      <c r="T24" s="76"/>
      <c r="U24" s="76"/>
      <c r="V24" s="76"/>
      <c r="W24" s="76"/>
      <c r="X24" s="61"/>
      <c r="Y24" s="62"/>
      <c r="Z24" s="62"/>
      <c r="AA24" s="62"/>
      <c r="AB24" s="62"/>
      <c r="AC24" s="61"/>
      <c r="AD24" s="61"/>
      <c r="AE24" s="61"/>
      <c r="AF24" s="61"/>
      <c r="AG24" s="64"/>
      <c r="AR24" s="19" t="s">
        <v>94</v>
      </c>
      <c r="AS24" s="76"/>
      <c r="AT24" s="76"/>
      <c r="AU24" s="76"/>
      <c r="AV24" s="76"/>
      <c r="AW24" s="61"/>
      <c r="AX24" s="62"/>
      <c r="AY24" s="62"/>
      <c r="AZ24" s="62"/>
      <c r="BA24" s="62"/>
      <c r="BB24" s="61"/>
      <c r="BC24" s="61"/>
      <c r="BD24" s="61"/>
      <c r="BE24" s="61"/>
      <c r="BF24" s="64"/>
    </row>
    <row r="25" spans="1:66" x14ac:dyDescent="0.6">
      <c r="A25" s="21" t="s">
        <v>13</v>
      </c>
      <c r="B25" s="76">
        <f t="shared" ref="B25:D27" si="22">SUM(T25,AS25)</f>
        <v>84.195799280838258</v>
      </c>
      <c r="C25" s="76">
        <f t="shared" si="22"/>
        <v>7.5438729877931016E-2</v>
      </c>
      <c r="D25" s="76">
        <f t="shared" si="22"/>
        <v>8.2308651101815791</v>
      </c>
      <c r="E25" s="65">
        <f>SUM(B25:D25)</f>
        <v>92.502103120897772</v>
      </c>
      <c r="F25" s="61"/>
      <c r="G25" s="62">
        <f t="shared" ref="G25:I27" si="23">SUM(Y25,AX25)</f>
        <v>6.1209307182450221</v>
      </c>
      <c r="H25" s="62">
        <f t="shared" si="23"/>
        <v>8.8598460715918984E-3</v>
      </c>
      <c r="I25" s="62">
        <f t="shared" si="23"/>
        <v>1.9304744047731797</v>
      </c>
      <c r="J25" s="62">
        <f>SUM(G25:I25)</f>
        <v>8.0602649690897934</v>
      </c>
      <c r="K25" s="61"/>
      <c r="L25" s="25">
        <f t="shared" ref="L25:O28" si="24">IF(B25&lt;&gt;0,G25/B25,"--")</f>
        <v>7.2698766096731593E-2</v>
      </c>
      <c r="M25" s="25">
        <f t="shared" si="24"/>
        <v>0.11744426352257256</v>
      </c>
      <c r="N25" s="25">
        <f t="shared" si="24"/>
        <v>0.23454088712803506</v>
      </c>
      <c r="O25" s="26">
        <f t="shared" si="24"/>
        <v>8.7136018502792775E-2</v>
      </c>
      <c r="S25" s="21" t="s">
        <v>13</v>
      </c>
      <c r="T25" s="76">
        <v>42.737862329406433</v>
      </c>
      <c r="U25" s="76">
        <v>7.5438729877931016E-2</v>
      </c>
      <c r="V25" s="76">
        <v>8.2308651101815791</v>
      </c>
      <c r="W25" s="65">
        <f>SUM(T25:V25)</f>
        <v>51.044166169465939</v>
      </c>
      <c r="X25" s="61"/>
      <c r="Y25" s="62">
        <v>2.8561630210675735</v>
      </c>
      <c r="Z25" s="62">
        <v>8.8598460715918984E-3</v>
      </c>
      <c r="AA25" s="62">
        <v>1.9304744047731797</v>
      </c>
      <c r="AB25" s="62">
        <f>SUM(Y25:AA25)</f>
        <v>4.7954972719123452</v>
      </c>
      <c r="AC25" s="61"/>
      <c r="AD25" s="25">
        <f t="shared" ref="AD25:AG28" si="25">IF(T25&lt;&gt;0,Y25/T25,"--")</f>
        <v>6.6829805362126113E-2</v>
      </c>
      <c r="AE25" s="25">
        <f t="shared" si="25"/>
        <v>0.11744426352257256</v>
      </c>
      <c r="AF25" s="25">
        <f t="shared" si="25"/>
        <v>0.23454088712803506</v>
      </c>
      <c r="AG25" s="26">
        <f t="shared" si="25"/>
        <v>9.3947998993486534E-2</v>
      </c>
      <c r="AI25">
        <v>1</v>
      </c>
      <c r="AM25">
        <f>$AM$8</f>
        <v>6</v>
      </c>
      <c r="AN25">
        <f>$AN$8</f>
        <v>28</v>
      </c>
      <c r="AO25">
        <f>$AO$8</f>
        <v>50</v>
      </c>
      <c r="AR25" s="21" t="s">
        <v>13</v>
      </c>
      <c r="AS25" s="76">
        <v>41.457936951431833</v>
      </c>
      <c r="AT25" s="76">
        <v>0</v>
      </c>
      <c r="AU25" s="76">
        <v>0</v>
      </c>
      <c r="AV25" s="65">
        <f>SUM(AS25:AU25)</f>
        <v>41.457936951431833</v>
      </c>
      <c r="AW25" s="61"/>
      <c r="AX25" s="62">
        <v>3.2647676971774486</v>
      </c>
      <c r="AY25" s="62">
        <v>0</v>
      </c>
      <c r="AZ25" s="62">
        <v>0</v>
      </c>
      <c r="BA25" s="62">
        <f>SUM(AX25:AZ25)</f>
        <v>3.2647676971774486</v>
      </c>
      <c r="BB25" s="61"/>
      <c r="BC25" s="25">
        <f t="shared" ref="BC25:BF28" si="26">IF(AS25&lt;&gt;0,AX25/AS25,"--")</f>
        <v>7.8748918476144611E-2</v>
      </c>
      <c r="BD25" s="25" t="str">
        <f t="shared" si="26"/>
        <v>--</v>
      </c>
      <c r="BE25" s="25" t="str">
        <f t="shared" si="26"/>
        <v>--</v>
      </c>
      <c r="BF25" s="26">
        <f t="shared" si="26"/>
        <v>7.8748918476144611E-2</v>
      </c>
      <c r="BH25">
        <v>1</v>
      </c>
      <c r="BL25">
        <f>$BL$8</f>
        <v>9</v>
      </c>
      <c r="BM25">
        <f>$BM$8</f>
        <v>31</v>
      </c>
      <c r="BN25">
        <f>$BN$8</f>
        <v>53</v>
      </c>
    </row>
    <row r="26" spans="1:66" x14ac:dyDescent="0.6">
      <c r="A26" s="30" t="s">
        <v>95</v>
      </c>
      <c r="B26" s="76">
        <f t="shared" si="22"/>
        <v>84.195799280838258</v>
      </c>
      <c r="C26" s="76">
        <f t="shared" si="22"/>
        <v>7.5438729877931002E-2</v>
      </c>
      <c r="D26" s="76">
        <f t="shared" si="22"/>
        <v>8.2308651101815808</v>
      </c>
      <c r="E26" s="65">
        <f>SUM(B26:D26)</f>
        <v>92.502103120897772</v>
      </c>
      <c r="F26" s="61"/>
      <c r="G26" s="62">
        <f t="shared" si="23"/>
        <v>7.8829944624829373</v>
      </c>
      <c r="H26" s="62">
        <f t="shared" si="23"/>
        <v>2.5102292460401389E-2</v>
      </c>
      <c r="I26" s="62">
        <f t="shared" si="23"/>
        <v>3.1885825992650316</v>
      </c>
      <c r="J26" s="62">
        <f>SUM(G26:I26)</f>
        <v>11.096679354208369</v>
      </c>
      <c r="K26" s="61"/>
      <c r="L26" s="25">
        <f t="shared" si="24"/>
        <v>9.3626933051480538E-2</v>
      </c>
      <c r="M26" s="25">
        <f t="shared" si="24"/>
        <v>0.33275073030815788</v>
      </c>
      <c r="N26" s="25">
        <f t="shared" si="24"/>
        <v>0.38739337318512906</v>
      </c>
      <c r="O26" s="26">
        <f t="shared" si="24"/>
        <v>0.11996137363174658</v>
      </c>
      <c r="S26" s="30" t="s">
        <v>95</v>
      </c>
      <c r="T26" s="76">
        <v>42.737862329406433</v>
      </c>
      <c r="U26" s="76">
        <v>7.5438729877931002E-2</v>
      </c>
      <c r="V26" s="76">
        <v>8.2308651101815808</v>
      </c>
      <c r="W26" s="65">
        <f>SUM(T26:V26)</f>
        <v>51.044166169465946</v>
      </c>
      <c r="X26" s="61"/>
      <c r="Y26" s="62">
        <v>4.0014149750787285</v>
      </c>
      <c r="Z26" s="62">
        <v>2.5102292460401389E-2</v>
      </c>
      <c r="AA26" s="62">
        <v>3.1885825992650316</v>
      </c>
      <c r="AB26" s="62">
        <f>SUM(Y26:AA26)</f>
        <v>7.2150998668041613</v>
      </c>
      <c r="AC26" s="61"/>
      <c r="AD26" s="25">
        <f t="shared" si="25"/>
        <v>9.3626933051480551E-2</v>
      </c>
      <c r="AE26" s="25">
        <f t="shared" si="25"/>
        <v>0.33275073030815788</v>
      </c>
      <c r="AF26" s="25">
        <f t="shared" si="25"/>
        <v>0.38739337318512906</v>
      </c>
      <c r="AG26" s="26">
        <f t="shared" si="25"/>
        <v>0.1413501367198384</v>
      </c>
      <c r="AI26">
        <v>2</v>
      </c>
      <c r="AM26">
        <f>$AM$8</f>
        <v>6</v>
      </c>
      <c r="AN26">
        <f>$AN$8</f>
        <v>28</v>
      </c>
      <c r="AO26">
        <f>$AO$8</f>
        <v>50</v>
      </c>
      <c r="AR26" s="30" t="s">
        <v>95</v>
      </c>
      <c r="AS26" s="76">
        <v>41.457936951431833</v>
      </c>
      <c r="AT26" s="76">
        <v>0</v>
      </c>
      <c r="AU26" s="76">
        <v>0</v>
      </c>
      <c r="AV26" s="65">
        <f>SUM(AS26:AU26)</f>
        <v>41.457936951431833</v>
      </c>
      <c r="AW26" s="61"/>
      <c r="AX26" s="62">
        <v>3.8815794874042093</v>
      </c>
      <c r="AY26" s="62">
        <v>0</v>
      </c>
      <c r="AZ26" s="62">
        <v>0</v>
      </c>
      <c r="BA26" s="62">
        <f>SUM(AX26:AZ26)</f>
        <v>3.8815794874042093</v>
      </c>
      <c r="BB26" s="61"/>
      <c r="BC26" s="25">
        <f t="shared" si="26"/>
        <v>9.3626933051480538E-2</v>
      </c>
      <c r="BD26" s="25" t="str">
        <f t="shared" si="26"/>
        <v>--</v>
      </c>
      <c r="BE26" s="25" t="str">
        <f t="shared" si="26"/>
        <v>--</v>
      </c>
      <c r="BF26" s="26">
        <f t="shared" si="26"/>
        <v>9.3626933051480538E-2</v>
      </c>
      <c r="BH26">
        <v>2</v>
      </c>
      <c r="BL26">
        <f>$BL$8</f>
        <v>9</v>
      </c>
      <c r="BM26">
        <f>$BM$8</f>
        <v>31</v>
      </c>
      <c r="BN26">
        <f>$BN$8</f>
        <v>53</v>
      </c>
    </row>
    <row r="27" spans="1:66" x14ac:dyDescent="0.6">
      <c r="A27" s="21" t="s">
        <v>14</v>
      </c>
      <c r="B27" s="76">
        <f t="shared" si="22"/>
        <v>0</v>
      </c>
      <c r="C27" s="76">
        <f t="shared" si="22"/>
        <v>0</v>
      </c>
      <c r="D27" s="76">
        <f t="shared" si="22"/>
        <v>0</v>
      </c>
      <c r="E27" s="65">
        <f>SUM(B27:D27)</f>
        <v>0</v>
      </c>
      <c r="F27" s="61"/>
      <c r="G27" s="62">
        <f t="shared" si="23"/>
        <v>0</v>
      </c>
      <c r="H27" s="62">
        <f t="shared" si="23"/>
        <v>0</v>
      </c>
      <c r="I27" s="62">
        <f t="shared" si="23"/>
        <v>0</v>
      </c>
      <c r="J27" s="62">
        <f>SUM(G27:I27)</f>
        <v>0</v>
      </c>
      <c r="K27" s="61"/>
      <c r="L27" s="25" t="str">
        <f t="shared" si="24"/>
        <v>--</v>
      </c>
      <c r="M27" s="25" t="str">
        <f t="shared" si="24"/>
        <v>--</v>
      </c>
      <c r="N27" s="25" t="str">
        <f t="shared" si="24"/>
        <v>--</v>
      </c>
      <c r="O27" s="26" t="str">
        <f t="shared" si="24"/>
        <v>--</v>
      </c>
      <c r="S27" s="21" t="s">
        <v>14</v>
      </c>
      <c r="T27" s="76">
        <v>0</v>
      </c>
      <c r="U27" s="76">
        <v>0</v>
      </c>
      <c r="V27" s="76">
        <v>0</v>
      </c>
      <c r="W27" s="65">
        <f>SUM(T27:V27)</f>
        <v>0</v>
      </c>
      <c r="X27" s="61"/>
      <c r="Y27" s="62">
        <v>0</v>
      </c>
      <c r="Z27" s="62">
        <v>0</v>
      </c>
      <c r="AA27" s="62">
        <v>0</v>
      </c>
      <c r="AB27" s="62">
        <f>SUM(Y27:AA27)</f>
        <v>0</v>
      </c>
      <c r="AC27" s="61"/>
      <c r="AD27" s="25" t="str">
        <f t="shared" si="25"/>
        <v>--</v>
      </c>
      <c r="AE27" s="25" t="str">
        <f t="shared" si="25"/>
        <v>--</v>
      </c>
      <c r="AF27" s="25" t="str">
        <f t="shared" si="25"/>
        <v>--</v>
      </c>
      <c r="AG27" s="26" t="str">
        <f t="shared" si="25"/>
        <v>--</v>
      </c>
      <c r="AI27">
        <v>5</v>
      </c>
      <c r="AM27">
        <f>$AM$8</f>
        <v>6</v>
      </c>
      <c r="AN27">
        <f>$AN$8</f>
        <v>28</v>
      </c>
      <c r="AO27">
        <f>$AO$8</f>
        <v>50</v>
      </c>
      <c r="AR27" s="21" t="s">
        <v>14</v>
      </c>
      <c r="AS27" s="76">
        <v>0</v>
      </c>
      <c r="AT27" s="76">
        <v>0</v>
      </c>
      <c r="AU27" s="76">
        <v>0</v>
      </c>
      <c r="AV27" s="65">
        <f>SUM(AS27:AU27)</f>
        <v>0</v>
      </c>
      <c r="AW27" s="61"/>
      <c r="AX27" s="62">
        <v>0</v>
      </c>
      <c r="AY27" s="62">
        <v>0</v>
      </c>
      <c r="AZ27" s="62">
        <v>0</v>
      </c>
      <c r="BA27" s="62">
        <f>SUM(AX27:AZ27)</f>
        <v>0</v>
      </c>
      <c r="BB27" s="61"/>
      <c r="BC27" s="25" t="str">
        <f t="shared" si="26"/>
        <v>--</v>
      </c>
      <c r="BD27" s="25" t="str">
        <f t="shared" si="26"/>
        <v>--</v>
      </c>
      <c r="BE27" s="25" t="str">
        <f t="shared" si="26"/>
        <v>--</v>
      </c>
      <c r="BF27" s="26" t="str">
        <f t="shared" si="26"/>
        <v>--</v>
      </c>
      <c r="BH27">
        <v>5</v>
      </c>
      <c r="BL27">
        <f>$BL$8</f>
        <v>9</v>
      </c>
      <c r="BM27">
        <f>$BM$8</f>
        <v>31</v>
      </c>
      <c r="BN27">
        <f>$BN$8</f>
        <v>53</v>
      </c>
    </row>
    <row r="28" spans="1:66" x14ac:dyDescent="0.6">
      <c r="A28" s="21" t="s">
        <v>15</v>
      </c>
      <c r="B28" s="76">
        <f>B25</f>
        <v>84.195799280838258</v>
      </c>
      <c r="C28" s="76">
        <f>C25</f>
        <v>7.5438729877931016E-2</v>
      </c>
      <c r="D28" s="76">
        <f>D25</f>
        <v>8.2308651101815791</v>
      </c>
      <c r="E28" s="76">
        <f>E25</f>
        <v>92.502103120897772</v>
      </c>
      <c r="F28" s="61"/>
      <c r="G28" s="62">
        <f>SUM(G25:G27)</f>
        <v>14.003925180727959</v>
      </c>
      <c r="H28" s="62">
        <f>SUM(H25:H27)</f>
        <v>3.3962138531993286E-2</v>
      </c>
      <c r="I28" s="62">
        <f>SUM(I25:I27)</f>
        <v>5.1190570040382113</v>
      </c>
      <c r="J28" s="62">
        <f>SUM(J25:J27)</f>
        <v>19.156944323298163</v>
      </c>
      <c r="K28" s="61"/>
      <c r="L28" s="25">
        <f t="shared" si="24"/>
        <v>0.16632569914821213</v>
      </c>
      <c r="M28" s="25">
        <f t="shared" si="24"/>
        <v>0.45019499383073031</v>
      </c>
      <c r="N28" s="25">
        <f t="shared" si="24"/>
        <v>0.62193426031316423</v>
      </c>
      <c r="O28" s="26">
        <f t="shared" si="24"/>
        <v>0.20709739213453934</v>
      </c>
      <c r="S28" s="21" t="s">
        <v>15</v>
      </c>
      <c r="T28" s="76">
        <f>T25</f>
        <v>42.737862329406433</v>
      </c>
      <c r="U28" s="76">
        <f>U25</f>
        <v>7.5438729877931016E-2</v>
      </c>
      <c r="V28" s="76">
        <f>V25</f>
        <v>8.2308651101815791</v>
      </c>
      <c r="W28" s="76">
        <f>W25</f>
        <v>51.044166169465939</v>
      </c>
      <c r="X28" s="61"/>
      <c r="Y28" s="62">
        <f>SUM(Y25:Y27)</f>
        <v>6.8575779961463024</v>
      </c>
      <c r="Z28" s="62">
        <f>SUM(Z25:Z27)</f>
        <v>3.3962138531993286E-2</v>
      </c>
      <c r="AA28" s="62">
        <f>SUM(AA25:AA27)</f>
        <v>5.1190570040382113</v>
      </c>
      <c r="AB28" s="62">
        <f>SUM(AB25:AB27)</f>
        <v>12.010597138716506</v>
      </c>
      <c r="AC28" s="61"/>
      <c r="AD28" s="25">
        <f t="shared" si="25"/>
        <v>0.16045673841360666</v>
      </c>
      <c r="AE28" s="25">
        <f t="shared" si="25"/>
        <v>0.45019499383073031</v>
      </c>
      <c r="AF28" s="25">
        <f t="shared" si="25"/>
        <v>0.62193426031316423</v>
      </c>
      <c r="AG28" s="26">
        <f t="shared" si="25"/>
        <v>0.23529813571332492</v>
      </c>
      <c r="AR28" s="21" t="s">
        <v>15</v>
      </c>
      <c r="AS28" s="76">
        <f>AS25</f>
        <v>41.457936951431833</v>
      </c>
      <c r="AT28" s="76">
        <f>AT25</f>
        <v>0</v>
      </c>
      <c r="AU28" s="76">
        <f>AU25</f>
        <v>0</v>
      </c>
      <c r="AV28" s="76">
        <f>AV25</f>
        <v>41.457936951431833</v>
      </c>
      <c r="AW28" s="61"/>
      <c r="AX28" s="62">
        <f>SUM(AX25:AX27)</f>
        <v>7.146347184581658</v>
      </c>
      <c r="AY28" s="62">
        <f>SUM(AY25:AY27)</f>
        <v>0</v>
      </c>
      <c r="AZ28" s="62">
        <f>SUM(AZ25:AZ27)</f>
        <v>0</v>
      </c>
      <c r="BA28" s="62">
        <f>SUM(BA25:BA27)</f>
        <v>7.146347184581658</v>
      </c>
      <c r="BB28" s="61"/>
      <c r="BC28" s="25">
        <f t="shared" si="26"/>
        <v>0.17237585152762513</v>
      </c>
      <c r="BD28" s="25" t="str">
        <f t="shared" si="26"/>
        <v>--</v>
      </c>
      <c r="BE28" s="25" t="str">
        <f t="shared" si="26"/>
        <v>--</v>
      </c>
      <c r="BF28" s="26">
        <f t="shared" si="26"/>
        <v>0.17237585152762513</v>
      </c>
    </row>
    <row r="29" spans="1:66" ht="5.15" customHeight="1" x14ac:dyDescent="0.6">
      <c r="A29" s="14"/>
      <c r="B29" s="76"/>
      <c r="C29" s="76"/>
      <c r="D29" s="76"/>
      <c r="E29" s="76"/>
      <c r="F29" s="61"/>
      <c r="G29" s="62"/>
      <c r="H29" s="62"/>
      <c r="I29" s="62"/>
      <c r="J29" s="62"/>
      <c r="K29" s="61"/>
      <c r="L29" s="68"/>
      <c r="M29" s="68"/>
      <c r="N29" s="68"/>
      <c r="O29" s="69"/>
      <c r="S29" s="14"/>
      <c r="T29" s="76"/>
      <c r="U29" s="76"/>
      <c r="V29" s="76"/>
      <c r="W29" s="76"/>
      <c r="X29" s="61"/>
      <c r="Y29" s="62"/>
      <c r="Z29" s="62"/>
      <c r="AA29" s="62"/>
      <c r="AB29" s="62"/>
      <c r="AC29" s="61"/>
      <c r="AD29" s="68"/>
      <c r="AE29" s="68"/>
      <c r="AF29" s="68"/>
      <c r="AG29" s="69"/>
      <c r="AR29" s="14"/>
      <c r="AS29" s="76"/>
      <c r="AT29" s="76"/>
      <c r="AU29" s="76"/>
      <c r="AV29" s="76"/>
      <c r="AW29" s="61"/>
      <c r="AX29" s="62"/>
      <c r="AY29" s="62"/>
      <c r="AZ29" s="62"/>
      <c r="BA29" s="62"/>
      <c r="BB29" s="61"/>
      <c r="BC29" s="68"/>
      <c r="BD29" s="68"/>
      <c r="BE29" s="68"/>
      <c r="BF29" s="69"/>
    </row>
    <row r="30" spans="1:66" x14ac:dyDescent="0.6">
      <c r="A30" s="31" t="s">
        <v>96</v>
      </c>
      <c r="B30" s="76"/>
      <c r="C30" s="76"/>
      <c r="D30" s="76"/>
      <c r="E30" s="76"/>
      <c r="F30" s="61"/>
      <c r="G30" s="62"/>
      <c r="H30" s="62"/>
      <c r="I30" s="62"/>
      <c r="J30" s="62"/>
      <c r="K30" s="61"/>
      <c r="L30" s="68"/>
      <c r="M30" s="68"/>
      <c r="N30" s="68"/>
      <c r="O30" s="69"/>
      <c r="S30" s="31" t="s">
        <v>96</v>
      </c>
      <c r="T30" s="76"/>
      <c r="U30" s="76"/>
      <c r="V30" s="76"/>
      <c r="W30" s="76"/>
      <c r="X30" s="61"/>
      <c r="Y30" s="62"/>
      <c r="Z30" s="62"/>
      <c r="AA30" s="62"/>
      <c r="AB30" s="62"/>
      <c r="AC30" s="61"/>
      <c r="AD30" s="68"/>
      <c r="AE30" s="68"/>
      <c r="AF30" s="68"/>
      <c r="AG30" s="69"/>
      <c r="AR30" s="31" t="s">
        <v>96</v>
      </c>
      <c r="AS30" s="76"/>
      <c r="AT30" s="76"/>
      <c r="AU30" s="76"/>
      <c r="AV30" s="76"/>
      <c r="AW30" s="61"/>
      <c r="AX30" s="62"/>
      <c r="AY30" s="62"/>
      <c r="AZ30" s="62"/>
      <c r="BA30" s="62"/>
      <c r="BB30" s="61"/>
      <c r="BC30" s="68"/>
      <c r="BD30" s="68"/>
      <c r="BE30" s="68"/>
      <c r="BF30" s="69"/>
    </row>
    <row r="31" spans="1:66" x14ac:dyDescent="0.6">
      <c r="A31" s="21" t="s">
        <v>13</v>
      </c>
      <c r="B31" s="76">
        <f t="shared" ref="B31:D33" si="27">SUM(T31,AS31)</f>
        <v>0</v>
      </c>
      <c r="C31" s="76">
        <f t="shared" si="27"/>
        <v>0.75559333005071094</v>
      </c>
      <c r="D31" s="76">
        <f t="shared" si="27"/>
        <v>52.029538554677735</v>
      </c>
      <c r="E31" s="65">
        <f>SUM(B31:D31)</f>
        <v>52.785131884728443</v>
      </c>
      <c r="F31" s="61"/>
      <c r="G31" s="62">
        <f t="shared" ref="G31:I33" si="28">SUM(Y31,AX31)</f>
        <v>0</v>
      </c>
      <c r="H31" s="62">
        <f t="shared" si="28"/>
        <v>5.4441885524390055E-2</v>
      </c>
      <c r="I31" s="62">
        <f t="shared" si="28"/>
        <v>38.967347163510681</v>
      </c>
      <c r="J31" s="62">
        <f>SUM(G31:I31)</f>
        <v>39.021789049035071</v>
      </c>
      <c r="K31" s="61"/>
      <c r="L31" s="25" t="str">
        <f t="shared" ref="L31:O34" si="29">IF(B31&lt;&gt;0,G31/B31,"--")</f>
        <v>--</v>
      </c>
      <c r="M31" s="25">
        <f t="shared" si="29"/>
        <v>7.205183444477499E-2</v>
      </c>
      <c r="N31" s="25">
        <f t="shared" si="29"/>
        <v>0.74894662236068033</v>
      </c>
      <c r="O31" s="26">
        <f t="shared" si="29"/>
        <v>0.73925720474186551</v>
      </c>
      <c r="S31" s="21" t="s">
        <v>13</v>
      </c>
      <c r="T31" s="76">
        <v>0</v>
      </c>
      <c r="U31" s="76">
        <v>0.3776834711938114</v>
      </c>
      <c r="V31" s="76">
        <v>52.029538554677735</v>
      </c>
      <c r="W31" s="65">
        <f>SUM(T31:V31)</f>
        <v>52.407222025871548</v>
      </c>
      <c r="X31" s="61"/>
      <c r="Y31" s="62">
        <v>0</v>
      </c>
      <c r="Z31" s="62">
        <v>2.7145916536702865E-2</v>
      </c>
      <c r="AA31" s="62">
        <v>38.967347163510681</v>
      </c>
      <c r="AB31" s="62">
        <f>SUM(Y31:AA31)</f>
        <v>38.994493080047384</v>
      </c>
      <c r="AC31" s="61"/>
      <c r="AD31" s="25" t="str">
        <f t="shared" ref="AD31:AG34" si="30">IF(T31&lt;&gt;0,Y31/T31,"--")</f>
        <v>--</v>
      </c>
      <c r="AE31" s="25">
        <f t="shared" si="30"/>
        <v>7.1874780357472176E-2</v>
      </c>
      <c r="AF31" s="25">
        <f t="shared" si="30"/>
        <v>0.74894662236068033</v>
      </c>
      <c r="AG31" s="26">
        <f t="shared" si="30"/>
        <v>0.74406716426978736</v>
      </c>
      <c r="AI31">
        <v>0</v>
      </c>
      <c r="AM31">
        <f>$AM$8</f>
        <v>6</v>
      </c>
      <c r="AN31">
        <f>$AN$8</f>
        <v>28</v>
      </c>
      <c r="AO31">
        <f>$AO$8</f>
        <v>50</v>
      </c>
      <c r="AR31" s="21" t="s">
        <v>13</v>
      </c>
      <c r="AS31" s="76">
        <v>0</v>
      </c>
      <c r="AT31" s="76">
        <v>0.37790985885689959</v>
      </c>
      <c r="AU31" s="76">
        <v>0</v>
      </c>
      <c r="AV31" s="65">
        <f>SUM(AS31:AU31)</f>
        <v>0.37790985885689959</v>
      </c>
      <c r="AW31" s="61"/>
      <c r="AX31" s="62">
        <v>0</v>
      </c>
      <c r="AY31" s="62">
        <v>2.7295968987687186E-2</v>
      </c>
      <c r="AZ31" s="62">
        <v>0</v>
      </c>
      <c r="BA31" s="62">
        <f>SUM(AX31:AZ31)</f>
        <v>2.7295968987687186E-2</v>
      </c>
      <c r="BB31" s="61"/>
      <c r="BC31" s="25" t="str">
        <f t="shared" ref="BC31:BF34" si="31">IF(AS31&lt;&gt;0,AX31/AS31,"--")</f>
        <v>--</v>
      </c>
      <c r="BD31" s="25">
        <f t="shared" si="31"/>
        <v>7.2228782467469721E-2</v>
      </c>
      <c r="BE31" s="25" t="str">
        <f t="shared" si="31"/>
        <v>--</v>
      </c>
      <c r="BF31" s="26">
        <f t="shared" si="31"/>
        <v>7.2228782467469721E-2</v>
      </c>
      <c r="BH31">
        <v>0</v>
      </c>
      <c r="BL31">
        <f>$BL$8</f>
        <v>9</v>
      </c>
      <c r="BM31">
        <f>$BM$8</f>
        <v>31</v>
      </c>
      <c r="BN31">
        <f>$BN$8</f>
        <v>53</v>
      </c>
    </row>
    <row r="32" spans="1:66" x14ac:dyDescent="0.6">
      <c r="A32" s="30" t="s">
        <v>97</v>
      </c>
      <c r="B32" s="76">
        <f t="shared" si="27"/>
        <v>0</v>
      </c>
      <c r="C32" s="76">
        <f t="shared" si="27"/>
        <v>0.75559333005071094</v>
      </c>
      <c r="D32" s="76">
        <f t="shared" si="27"/>
        <v>52.029538554677728</v>
      </c>
      <c r="E32" s="65">
        <f>SUM(B32:D32)</f>
        <v>52.785131884728436</v>
      </c>
      <c r="F32" s="61"/>
      <c r="G32" s="62">
        <f t="shared" si="28"/>
        <v>0</v>
      </c>
      <c r="H32" s="62">
        <f t="shared" si="28"/>
        <v>0.21410233046196292</v>
      </c>
      <c r="I32" s="62">
        <f t="shared" si="28"/>
        <v>14.742911318009417</v>
      </c>
      <c r="J32" s="62">
        <f>SUM(G32:I32)</f>
        <v>14.95701364847138</v>
      </c>
      <c r="K32" s="61"/>
      <c r="L32" s="25" t="str">
        <f t="shared" si="29"/>
        <v>--</v>
      </c>
      <c r="M32" s="25">
        <f t="shared" si="29"/>
        <v>0.28335656489661393</v>
      </c>
      <c r="N32" s="25">
        <f t="shared" si="29"/>
        <v>0.28335656489661393</v>
      </c>
      <c r="O32" s="26">
        <f t="shared" si="29"/>
        <v>0.28335656489661398</v>
      </c>
      <c r="S32" s="30" t="s">
        <v>97</v>
      </c>
      <c r="T32" s="76">
        <v>0</v>
      </c>
      <c r="U32" s="76">
        <v>0.37768347119381129</v>
      </c>
      <c r="V32" s="76">
        <v>52.029538554677728</v>
      </c>
      <c r="W32" s="65">
        <f>SUM(T32:V32)</f>
        <v>52.40722202587154</v>
      </c>
      <c r="X32" s="61"/>
      <c r="Y32" s="62">
        <v>0</v>
      </c>
      <c r="Z32" s="62">
        <v>0.10701909101570761</v>
      </c>
      <c r="AA32" s="62">
        <v>14.742911318009417</v>
      </c>
      <c r="AB32" s="62">
        <f>SUM(Y32:AA32)</f>
        <v>14.849930409025125</v>
      </c>
      <c r="AC32" s="61"/>
      <c r="AD32" s="25" t="str">
        <f t="shared" si="30"/>
        <v>--</v>
      </c>
      <c r="AE32" s="25">
        <f t="shared" si="30"/>
        <v>0.28335656489661393</v>
      </c>
      <c r="AF32" s="25">
        <f t="shared" si="30"/>
        <v>0.28335656489661393</v>
      </c>
      <c r="AG32" s="26">
        <f t="shared" si="30"/>
        <v>0.28335656489661393</v>
      </c>
      <c r="AI32">
        <v>3</v>
      </c>
      <c r="AM32">
        <f>$AM$8</f>
        <v>6</v>
      </c>
      <c r="AN32">
        <f>$AN$8</f>
        <v>28</v>
      </c>
      <c r="AO32">
        <f>$AO$8</f>
        <v>50</v>
      </c>
      <c r="AR32" s="30" t="s">
        <v>97</v>
      </c>
      <c r="AS32" s="76">
        <v>0</v>
      </c>
      <c r="AT32" s="76">
        <v>0.37790985885689959</v>
      </c>
      <c r="AU32" s="76">
        <v>0</v>
      </c>
      <c r="AV32" s="65">
        <f>SUM(AS32:AU32)</f>
        <v>0.37790985885689959</v>
      </c>
      <c r="AW32" s="61"/>
      <c r="AX32" s="62">
        <v>0</v>
      </c>
      <c r="AY32" s="62">
        <v>0.10708323944625529</v>
      </c>
      <c r="AZ32" s="62">
        <v>0</v>
      </c>
      <c r="BA32" s="62">
        <f>SUM(AX32:AZ32)</f>
        <v>0.10708323944625529</v>
      </c>
      <c r="BB32" s="61"/>
      <c r="BC32" s="25" t="str">
        <f t="shared" si="31"/>
        <v>--</v>
      </c>
      <c r="BD32" s="25">
        <f t="shared" si="31"/>
        <v>0.28335656489661398</v>
      </c>
      <c r="BE32" s="25" t="str">
        <f t="shared" si="31"/>
        <v>--</v>
      </c>
      <c r="BF32" s="26">
        <f t="shared" si="31"/>
        <v>0.28335656489661398</v>
      </c>
      <c r="BH32">
        <v>3</v>
      </c>
      <c r="BL32">
        <f>$BL$8</f>
        <v>9</v>
      </c>
      <c r="BM32">
        <f>$BM$8</f>
        <v>31</v>
      </c>
      <c r="BN32">
        <f>$BN$8</f>
        <v>53</v>
      </c>
    </row>
    <row r="33" spans="1:66" x14ac:dyDescent="0.6">
      <c r="A33" s="30" t="s">
        <v>16</v>
      </c>
      <c r="B33" s="76">
        <f t="shared" si="27"/>
        <v>0</v>
      </c>
      <c r="C33" s="76">
        <f t="shared" si="27"/>
        <v>0</v>
      </c>
      <c r="D33" s="76">
        <f t="shared" si="27"/>
        <v>0</v>
      </c>
      <c r="E33" s="65">
        <f>SUM(B33:D33)</f>
        <v>0</v>
      </c>
      <c r="F33" s="61"/>
      <c r="G33" s="62">
        <f t="shared" si="28"/>
        <v>0</v>
      </c>
      <c r="H33" s="62">
        <f t="shared" si="28"/>
        <v>0</v>
      </c>
      <c r="I33" s="62">
        <f t="shared" si="28"/>
        <v>0</v>
      </c>
      <c r="J33" s="62">
        <f>SUM(G33:I33)</f>
        <v>0</v>
      </c>
      <c r="K33" s="61"/>
      <c r="L33" s="25" t="str">
        <f t="shared" si="29"/>
        <v>--</v>
      </c>
      <c r="M33" s="25" t="str">
        <f t="shared" si="29"/>
        <v>--</v>
      </c>
      <c r="N33" s="25" t="str">
        <f t="shared" si="29"/>
        <v>--</v>
      </c>
      <c r="O33" s="26" t="str">
        <f t="shared" si="29"/>
        <v>--</v>
      </c>
      <c r="S33" s="30" t="s">
        <v>16</v>
      </c>
      <c r="T33" s="76">
        <v>0</v>
      </c>
      <c r="U33" s="76">
        <v>0</v>
      </c>
      <c r="V33" s="76">
        <v>0</v>
      </c>
      <c r="W33" s="65">
        <f>SUM(T33:V33)</f>
        <v>0</v>
      </c>
      <c r="X33" s="61"/>
      <c r="Y33" s="62">
        <v>0</v>
      </c>
      <c r="Z33" s="62">
        <v>0</v>
      </c>
      <c r="AA33" s="62">
        <v>0</v>
      </c>
      <c r="AB33" s="62">
        <f>SUM(Y33:AA33)</f>
        <v>0</v>
      </c>
      <c r="AC33" s="61"/>
      <c r="AD33" s="25" t="str">
        <f t="shared" si="30"/>
        <v>--</v>
      </c>
      <c r="AE33" s="25" t="str">
        <f t="shared" si="30"/>
        <v>--</v>
      </c>
      <c r="AF33" s="25" t="str">
        <f t="shared" si="30"/>
        <v>--</v>
      </c>
      <c r="AG33" s="26" t="str">
        <f t="shared" si="30"/>
        <v>--</v>
      </c>
      <c r="AI33">
        <v>6</v>
      </c>
      <c r="AM33">
        <f>$AM$8</f>
        <v>6</v>
      </c>
      <c r="AN33">
        <f>$AN$8</f>
        <v>28</v>
      </c>
      <c r="AO33">
        <f>$AO$8</f>
        <v>50</v>
      </c>
      <c r="AR33" s="30" t="s">
        <v>16</v>
      </c>
      <c r="AS33" s="76">
        <v>0</v>
      </c>
      <c r="AT33" s="76">
        <v>0</v>
      </c>
      <c r="AU33" s="76">
        <v>0</v>
      </c>
      <c r="AV33" s="65">
        <f>SUM(AS33:AU33)</f>
        <v>0</v>
      </c>
      <c r="AW33" s="61"/>
      <c r="AX33" s="62">
        <v>0</v>
      </c>
      <c r="AY33" s="62">
        <v>0</v>
      </c>
      <c r="AZ33" s="62">
        <v>0</v>
      </c>
      <c r="BA33" s="62">
        <f>SUM(AX33:AZ33)</f>
        <v>0</v>
      </c>
      <c r="BB33" s="61"/>
      <c r="BC33" s="25" t="str">
        <f t="shared" si="31"/>
        <v>--</v>
      </c>
      <c r="BD33" s="25" t="str">
        <f t="shared" si="31"/>
        <v>--</v>
      </c>
      <c r="BE33" s="25" t="str">
        <f t="shared" si="31"/>
        <v>--</v>
      </c>
      <c r="BF33" s="26" t="str">
        <f t="shared" si="31"/>
        <v>--</v>
      </c>
      <c r="BH33">
        <v>6</v>
      </c>
      <c r="BL33">
        <f>$BL$8</f>
        <v>9</v>
      </c>
      <c r="BM33">
        <f>$BM$8</f>
        <v>31</v>
      </c>
      <c r="BN33">
        <f>$BN$8</f>
        <v>53</v>
      </c>
    </row>
    <row r="34" spans="1:66" x14ac:dyDescent="0.6">
      <c r="A34" s="21" t="s">
        <v>15</v>
      </c>
      <c r="B34" s="76">
        <f>B31</f>
        <v>0</v>
      </c>
      <c r="C34" s="76">
        <f>C31</f>
        <v>0.75559333005071094</v>
      </c>
      <c r="D34" s="76">
        <f>D31</f>
        <v>52.029538554677735</v>
      </c>
      <c r="E34" s="76">
        <f>E31</f>
        <v>52.785131884728443</v>
      </c>
      <c r="F34" s="61"/>
      <c r="G34" s="62">
        <f>SUM(G31:G33)</f>
        <v>0</v>
      </c>
      <c r="H34" s="62">
        <f>SUM(H31:H33)</f>
        <v>0.26854421598635297</v>
      </c>
      <c r="I34" s="62">
        <f>SUM(I31:I33)</f>
        <v>53.7102584815201</v>
      </c>
      <c r="J34" s="62">
        <f>SUM(J31:J33)</f>
        <v>53.978802697506453</v>
      </c>
      <c r="K34" s="61"/>
      <c r="L34" s="25" t="str">
        <f t="shared" si="29"/>
        <v>--</v>
      </c>
      <c r="M34" s="25">
        <f t="shared" si="29"/>
        <v>0.35540839934138896</v>
      </c>
      <c r="N34" s="25">
        <f t="shared" si="29"/>
        <v>1.0323031872572943</v>
      </c>
      <c r="O34" s="26">
        <f t="shared" si="29"/>
        <v>1.0226137696384796</v>
      </c>
      <c r="S34" s="21" t="s">
        <v>15</v>
      </c>
      <c r="T34" s="76">
        <f>T31</f>
        <v>0</v>
      </c>
      <c r="U34" s="76">
        <f>U31</f>
        <v>0.3776834711938114</v>
      </c>
      <c r="V34" s="76">
        <f>V31</f>
        <v>52.029538554677735</v>
      </c>
      <c r="W34" s="76">
        <f>W31</f>
        <v>52.407222025871548</v>
      </c>
      <c r="X34" s="61"/>
      <c r="Y34" s="62">
        <f>SUM(Y31:Y33)</f>
        <v>0</v>
      </c>
      <c r="Z34" s="62">
        <f>SUM(Z31:Z33)</f>
        <v>0.13416500755241048</v>
      </c>
      <c r="AA34" s="62">
        <f>SUM(AA31:AA33)</f>
        <v>53.7102584815201</v>
      </c>
      <c r="AB34" s="62">
        <f>SUM(AB31:AB33)</f>
        <v>53.844423489072511</v>
      </c>
      <c r="AC34" s="61"/>
      <c r="AD34" s="25" t="str">
        <f t="shared" si="30"/>
        <v>--</v>
      </c>
      <c r="AE34" s="25">
        <f t="shared" si="30"/>
        <v>0.35523134525408606</v>
      </c>
      <c r="AF34" s="25">
        <f t="shared" si="30"/>
        <v>1.0323031872572943</v>
      </c>
      <c r="AG34" s="26">
        <f t="shared" si="30"/>
        <v>1.0274237291664012</v>
      </c>
      <c r="AR34" s="21" t="s">
        <v>15</v>
      </c>
      <c r="AS34" s="76">
        <f>AS31</f>
        <v>0</v>
      </c>
      <c r="AT34" s="76">
        <f>AT31</f>
        <v>0.37790985885689959</v>
      </c>
      <c r="AU34" s="76">
        <f>AU31</f>
        <v>0</v>
      </c>
      <c r="AV34" s="76">
        <f>AV31</f>
        <v>0.37790985885689959</v>
      </c>
      <c r="AW34" s="61"/>
      <c r="AX34" s="62">
        <f>SUM(AX31:AX33)</f>
        <v>0</v>
      </c>
      <c r="AY34" s="62">
        <f>SUM(AY31:AY33)</f>
        <v>0.13437920843394247</v>
      </c>
      <c r="AZ34" s="62">
        <f>SUM(AZ31:AZ33)</f>
        <v>0</v>
      </c>
      <c r="BA34" s="62">
        <f>SUM(BA31:BA33)</f>
        <v>0.13437920843394247</v>
      </c>
      <c r="BB34" s="61"/>
      <c r="BC34" s="25" t="str">
        <f t="shared" si="31"/>
        <v>--</v>
      </c>
      <c r="BD34" s="25">
        <f t="shared" si="31"/>
        <v>0.35558534736408365</v>
      </c>
      <c r="BE34" s="25" t="str">
        <f t="shared" si="31"/>
        <v>--</v>
      </c>
      <c r="BF34" s="26">
        <f t="shared" si="31"/>
        <v>0.35558534736408365</v>
      </c>
    </row>
    <row r="35" spans="1:66" ht="5.15" customHeight="1" x14ac:dyDescent="0.6">
      <c r="A35" s="14"/>
      <c r="B35" s="76"/>
      <c r="C35" s="76"/>
      <c r="D35" s="76"/>
      <c r="E35" s="76"/>
      <c r="F35" s="61"/>
      <c r="G35" s="62"/>
      <c r="H35" s="62"/>
      <c r="I35" s="62"/>
      <c r="J35" s="62"/>
      <c r="K35" s="61"/>
      <c r="L35" s="68"/>
      <c r="M35" s="68"/>
      <c r="N35" s="68"/>
      <c r="O35" s="69"/>
      <c r="S35" s="14"/>
      <c r="T35" s="76"/>
      <c r="U35" s="76"/>
      <c r="V35" s="76"/>
      <c r="W35" s="76"/>
      <c r="X35" s="61"/>
      <c r="Y35" s="62"/>
      <c r="Z35" s="62"/>
      <c r="AA35" s="62"/>
      <c r="AB35" s="62"/>
      <c r="AC35" s="61"/>
      <c r="AD35" s="68"/>
      <c r="AE35" s="68"/>
      <c r="AF35" s="68"/>
      <c r="AG35" s="69"/>
      <c r="AR35" s="14"/>
      <c r="AS35" s="76"/>
      <c r="AT35" s="76"/>
      <c r="AU35" s="76"/>
      <c r="AV35" s="76"/>
      <c r="AW35" s="61"/>
      <c r="AX35" s="62"/>
      <c r="AY35" s="62"/>
      <c r="AZ35" s="62"/>
      <c r="BA35" s="62"/>
      <c r="BB35" s="61"/>
      <c r="BC35" s="68"/>
      <c r="BD35" s="68"/>
      <c r="BE35" s="68"/>
      <c r="BF35" s="69"/>
    </row>
    <row r="36" spans="1:66" x14ac:dyDescent="0.6">
      <c r="A36" s="31" t="s">
        <v>28</v>
      </c>
      <c r="B36" s="76"/>
      <c r="C36" s="76"/>
      <c r="D36" s="76"/>
      <c r="E36" s="76"/>
      <c r="F36" s="61"/>
      <c r="G36" s="62"/>
      <c r="H36" s="62"/>
      <c r="I36" s="62"/>
      <c r="J36" s="62"/>
      <c r="K36" s="61"/>
      <c r="L36" s="66"/>
      <c r="M36" s="66"/>
      <c r="N36" s="66"/>
      <c r="O36" s="67"/>
      <c r="S36" s="31" t="s">
        <v>28</v>
      </c>
      <c r="T36" s="76"/>
      <c r="U36" s="76"/>
      <c r="V36" s="76"/>
      <c r="W36" s="76"/>
      <c r="X36" s="61"/>
      <c r="Y36" s="62"/>
      <c r="Z36" s="62"/>
      <c r="AA36" s="62"/>
      <c r="AB36" s="62"/>
      <c r="AC36" s="61"/>
      <c r="AD36" s="66"/>
      <c r="AE36" s="66"/>
      <c r="AF36" s="66"/>
      <c r="AG36" s="67"/>
      <c r="AR36" s="31" t="s">
        <v>28</v>
      </c>
      <c r="AS36" s="76"/>
      <c r="AT36" s="76"/>
      <c r="AU36" s="76"/>
      <c r="AV36" s="76"/>
      <c r="AW36" s="61"/>
      <c r="AX36" s="62"/>
      <c r="AY36" s="62"/>
      <c r="AZ36" s="62"/>
      <c r="BA36" s="62"/>
      <c r="BB36" s="61"/>
      <c r="BC36" s="66"/>
      <c r="BD36" s="66"/>
      <c r="BE36" s="66"/>
      <c r="BF36" s="67"/>
    </row>
    <row r="37" spans="1:66" ht="12.75" customHeight="1" x14ac:dyDescent="0.6">
      <c r="A37" s="30" t="s">
        <v>29</v>
      </c>
      <c r="B37" s="76">
        <f>B28+B34</f>
        <v>84.195799280838258</v>
      </c>
      <c r="C37" s="76">
        <f>C28+C34</f>
        <v>0.83103205992864193</v>
      </c>
      <c r="D37" s="76">
        <f>D28+D34</f>
        <v>60.260403664859311</v>
      </c>
      <c r="E37" s="65">
        <f>SUM(B37:D37)</f>
        <v>145.2872350056262</v>
      </c>
      <c r="F37" s="61"/>
      <c r="G37" s="62">
        <f t="shared" ref="G37:I38" si="32">SUM(Y37,AX37)</f>
        <v>16.080211526519161</v>
      </c>
      <c r="H37" s="62">
        <f t="shared" si="32"/>
        <v>0.3077481774234706</v>
      </c>
      <c r="I37" s="62">
        <f t="shared" si="32"/>
        <v>180.57855623982431</v>
      </c>
      <c r="J37" s="62">
        <f>SUM(G37:I37)</f>
        <v>196.96651594376695</v>
      </c>
      <c r="K37" s="61"/>
      <c r="L37" s="25">
        <f t="shared" ref="L37:O39" si="33">IF(B37&lt;&gt;0,G37/B37,"--")</f>
        <v>0.19098591216983415</v>
      </c>
      <c r="M37" s="25">
        <f t="shared" si="33"/>
        <v>0.37032046326816315</v>
      </c>
      <c r="N37" s="25">
        <f t="shared" si="33"/>
        <v>2.9966370163087408</v>
      </c>
      <c r="O37" s="26">
        <f t="shared" si="33"/>
        <v>1.3557042085365552</v>
      </c>
      <c r="S37" s="30" t="s">
        <v>29</v>
      </c>
      <c r="T37" s="76">
        <f>T28+T34</f>
        <v>42.737862329406433</v>
      </c>
      <c r="U37" s="76">
        <f>U28+U34</f>
        <v>0.45312220107174239</v>
      </c>
      <c r="V37" s="76">
        <f>V28+V34</f>
        <v>60.260403664859311</v>
      </c>
      <c r="W37" s="65">
        <f>SUM(T37:V37)</f>
        <v>103.45138819533749</v>
      </c>
      <c r="X37" s="61"/>
      <c r="Y37" s="62">
        <v>8.1623296211704801</v>
      </c>
      <c r="Z37" s="62">
        <v>0.16780042341797741</v>
      </c>
      <c r="AA37" s="62">
        <v>180.57855623982431</v>
      </c>
      <c r="AB37" s="62">
        <f>SUM(Y37:AA37)</f>
        <v>188.90868628441277</v>
      </c>
      <c r="AC37" s="61"/>
      <c r="AD37" s="25">
        <f t="shared" ref="AD37:AG39" si="34">IF(T37&lt;&gt;0,Y37/T37,"--")</f>
        <v>0.19098591216983415</v>
      </c>
      <c r="AE37" s="25">
        <f t="shared" si="34"/>
        <v>0.37032046326816315</v>
      </c>
      <c r="AF37" s="25">
        <f t="shared" si="34"/>
        <v>2.9966370163087408</v>
      </c>
      <c r="AG37" s="26">
        <f t="shared" si="34"/>
        <v>1.8260623620411389</v>
      </c>
      <c r="AI37">
        <v>7</v>
      </c>
      <c r="AM37">
        <f>$AM$8</f>
        <v>6</v>
      </c>
      <c r="AN37">
        <f>$AN$8</f>
        <v>28</v>
      </c>
      <c r="AO37">
        <f>$AO$8</f>
        <v>50</v>
      </c>
      <c r="AR37" s="30" t="s">
        <v>29</v>
      </c>
      <c r="AS37" s="76">
        <f>AS28+AS34</f>
        <v>41.457936951431833</v>
      </c>
      <c r="AT37" s="76">
        <f>AT28+AT34</f>
        <v>0.37790985885689959</v>
      </c>
      <c r="AU37" s="76">
        <f>AU28+AU34</f>
        <v>0</v>
      </c>
      <c r="AV37" s="65">
        <f>SUM(AS37:AU37)</f>
        <v>41.835846810288736</v>
      </c>
      <c r="AW37" s="61"/>
      <c r="AX37" s="62">
        <v>7.9178819053486809</v>
      </c>
      <c r="AY37" s="62">
        <v>0.1399477540054932</v>
      </c>
      <c r="AZ37" s="62">
        <v>0</v>
      </c>
      <c r="BA37" s="62">
        <f>SUM(AX37:AZ37)</f>
        <v>8.0578296593541747</v>
      </c>
      <c r="BB37" s="61"/>
      <c r="BC37" s="25">
        <f t="shared" ref="BC37:BF39" si="35">IF(AS37&lt;&gt;0,AX37/AS37,"--")</f>
        <v>0.19098591216983413</v>
      </c>
      <c r="BD37" s="25">
        <f t="shared" si="35"/>
        <v>0.37032046326816315</v>
      </c>
      <c r="BE37" s="25" t="str">
        <f t="shared" si="35"/>
        <v>--</v>
      </c>
      <c r="BF37" s="26">
        <f t="shared" si="35"/>
        <v>0.19260586969575821</v>
      </c>
      <c r="BH37">
        <v>7</v>
      </c>
      <c r="BL37">
        <f>$BL$8</f>
        <v>9</v>
      </c>
      <c r="BM37">
        <f>$BM$8</f>
        <v>31</v>
      </c>
      <c r="BN37">
        <f>$BN$8</f>
        <v>53</v>
      </c>
    </row>
    <row r="38" spans="1:66" ht="12.75" customHeight="1" x14ac:dyDescent="0.6">
      <c r="A38" s="30" t="s">
        <v>30</v>
      </c>
      <c r="B38" s="76">
        <f>SUM(T38,AS38)</f>
        <v>0</v>
      </c>
      <c r="C38" s="76">
        <f>SUM(U38,AT38)</f>
        <v>0</v>
      </c>
      <c r="D38" s="76">
        <f>SUM(V38,AU38)</f>
        <v>0</v>
      </c>
      <c r="E38" s="65">
        <f>SUM(B38:D38)</f>
        <v>0</v>
      </c>
      <c r="F38" s="61"/>
      <c r="G38" s="62">
        <f t="shared" si="32"/>
        <v>0</v>
      </c>
      <c r="H38" s="62">
        <f t="shared" si="32"/>
        <v>0</v>
      </c>
      <c r="I38" s="62">
        <f t="shared" si="32"/>
        <v>0</v>
      </c>
      <c r="J38" s="62">
        <f>SUM(G38:I38)</f>
        <v>0</v>
      </c>
      <c r="K38" s="61"/>
      <c r="L38" s="25" t="str">
        <f t="shared" si="33"/>
        <v>--</v>
      </c>
      <c r="M38" s="25" t="str">
        <f t="shared" si="33"/>
        <v>--</v>
      </c>
      <c r="N38" s="25" t="str">
        <f t="shared" si="33"/>
        <v>--</v>
      </c>
      <c r="O38" s="26" t="str">
        <f t="shared" si="33"/>
        <v>--</v>
      </c>
      <c r="S38" s="30" t="s">
        <v>30</v>
      </c>
      <c r="T38" s="76">
        <v>0</v>
      </c>
      <c r="U38" s="76">
        <v>0</v>
      </c>
      <c r="V38" s="76">
        <v>0</v>
      </c>
      <c r="W38" s="65">
        <f>SUM(T38:V38)</f>
        <v>0</v>
      </c>
      <c r="X38" s="61"/>
      <c r="Y38" s="62">
        <v>0</v>
      </c>
      <c r="Z38" s="62">
        <v>0</v>
      </c>
      <c r="AA38" s="62">
        <v>0</v>
      </c>
      <c r="AB38" s="62">
        <f>SUM(Y38:AA38)</f>
        <v>0</v>
      </c>
      <c r="AC38" s="61"/>
      <c r="AD38" s="25" t="str">
        <f t="shared" si="34"/>
        <v>--</v>
      </c>
      <c r="AE38" s="25" t="str">
        <f t="shared" si="34"/>
        <v>--</v>
      </c>
      <c r="AF38" s="25" t="str">
        <f t="shared" si="34"/>
        <v>--</v>
      </c>
      <c r="AG38" s="26" t="str">
        <f t="shared" si="34"/>
        <v>--</v>
      </c>
      <c r="AI38">
        <v>8</v>
      </c>
      <c r="AM38">
        <f>$AM$8</f>
        <v>6</v>
      </c>
      <c r="AN38">
        <f>$AN$8</f>
        <v>28</v>
      </c>
      <c r="AO38">
        <f>$AO$8</f>
        <v>50</v>
      </c>
      <c r="AR38" s="30" t="s">
        <v>30</v>
      </c>
      <c r="AS38" s="76">
        <v>0</v>
      </c>
      <c r="AT38" s="76">
        <v>0</v>
      </c>
      <c r="AU38" s="76">
        <v>0</v>
      </c>
      <c r="AV38" s="65">
        <f>SUM(AS38:AU38)</f>
        <v>0</v>
      </c>
      <c r="AW38" s="61"/>
      <c r="AX38" s="62">
        <v>0</v>
      </c>
      <c r="AY38" s="62">
        <v>0</v>
      </c>
      <c r="AZ38" s="62">
        <v>0</v>
      </c>
      <c r="BA38" s="62">
        <f>SUM(AX38:AZ38)</f>
        <v>0</v>
      </c>
      <c r="BB38" s="61"/>
      <c r="BC38" s="25" t="str">
        <f t="shared" si="35"/>
        <v>--</v>
      </c>
      <c r="BD38" s="25" t="str">
        <f t="shared" si="35"/>
        <v>--</v>
      </c>
      <c r="BE38" s="25" t="str">
        <f t="shared" si="35"/>
        <v>--</v>
      </c>
      <c r="BF38" s="26" t="str">
        <f t="shared" si="35"/>
        <v>--</v>
      </c>
      <c r="BH38">
        <v>8</v>
      </c>
      <c r="BL38">
        <f>$BL$8</f>
        <v>9</v>
      </c>
      <c r="BM38">
        <f>$BM$8</f>
        <v>31</v>
      </c>
      <c r="BN38">
        <f>$BN$8</f>
        <v>53</v>
      </c>
    </row>
    <row r="39" spans="1:66" x14ac:dyDescent="0.6">
      <c r="A39" s="21" t="s">
        <v>17</v>
      </c>
      <c r="B39" s="76">
        <f>B37</f>
        <v>84.195799280838258</v>
      </c>
      <c r="C39" s="76">
        <f>C37</f>
        <v>0.83103205992864193</v>
      </c>
      <c r="D39" s="76">
        <f>D37</f>
        <v>60.260403664859311</v>
      </c>
      <c r="E39" s="76">
        <f>E37</f>
        <v>145.2872350056262</v>
      </c>
      <c r="F39" s="61"/>
      <c r="G39" s="62">
        <f>SUM(G37:G38)</f>
        <v>16.080211526519161</v>
      </c>
      <c r="H39" s="62">
        <f>SUM(H37:H38)</f>
        <v>0.3077481774234706</v>
      </c>
      <c r="I39" s="62">
        <f>SUM(I37:I38)</f>
        <v>180.57855623982431</v>
      </c>
      <c r="J39" s="62">
        <f>SUM(J37:J38)</f>
        <v>196.96651594376695</v>
      </c>
      <c r="K39" s="61"/>
      <c r="L39" s="25">
        <f t="shared" si="33"/>
        <v>0.19098591216983415</v>
      </c>
      <c r="M39" s="25">
        <f t="shared" si="33"/>
        <v>0.37032046326816315</v>
      </c>
      <c r="N39" s="25">
        <f t="shared" si="33"/>
        <v>2.9966370163087408</v>
      </c>
      <c r="O39" s="26">
        <f t="shared" si="33"/>
        <v>1.3557042085365552</v>
      </c>
      <c r="S39" s="21" t="s">
        <v>17</v>
      </c>
      <c r="T39" s="76">
        <f>T37</f>
        <v>42.737862329406433</v>
      </c>
      <c r="U39" s="76">
        <f>U37</f>
        <v>0.45312220107174239</v>
      </c>
      <c r="V39" s="76">
        <f>V37</f>
        <v>60.260403664859311</v>
      </c>
      <c r="W39" s="76">
        <f>W37</f>
        <v>103.45138819533749</v>
      </c>
      <c r="X39" s="61"/>
      <c r="Y39" s="62">
        <f>SUM(Y37:Y38)</f>
        <v>8.1623296211704801</v>
      </c>
      <c r="Z39" s="62">
        <f>SUM(Z37:Z38)</f>
        <v>0.16780042341797741</v>
      </c>
      <c r="AA39" s="62">
        <f>SUM(AA37:AA38)</f>
        <v>180.57855623982431</v>
      </c>
      <c r="AB39" s="62">
        <f>SUM(AB37:AB38)</f>
        <v>188.90868628441277</v>
      </c>
      <c r="AC39" s="61"/>
      <c r="AD39" s="25">
        <f t="shared" si="34"/>
        <v>0.19098591216983415</v>
      </c>
      <c r="AE39" s="25">
        <f t="shared" si="34"/>
        <v>0.37032046326816315</v>
      </c>
      <c r="AF39" s="25">
        <f t="shared" si="34"/>
        <v>2.9966370163087408</v>
      </c>
      <c r="AG39" s="26">
        <f t="shared" si="34"/>
        <v>1.8260623620411389</v>
      </c>
      <c r="AR39" s="21" t="s">
        <v>17</v>
      </c>
      <c r="AS39" s="76">
        <f>AS37</f>
        <v>41.457936951431833</v>
      </c>
      <c r="AT39" s="76">
        <f>AT37</f>
        <v>0.37790985885689959</v>
      </c>
      <c r="AU39" s="76">
        <f>AU37</f>
        <v>0</v>
      </c>
      <c r="AV39" s="76">
        <f>AV37</f>
        <v>41.835846810288736</v>
      </c>
      <c r="AW39" s="61"/>
      <c r="AX39" s="62">
        <f>SUM(AX37:AX38)</f>
        <v>7.9178819053486809</v>
      </c>
      <c r="AY39" s="62">
        <f>SUM(AY37:AY38)</f>
        <v>0.1399477540054932</v>
      </c>
      <c r="AZ39" s="62">
        <f>SUM(AZ37:AZ38)</f>
        <v>0</v>
      </c>
      <c r="BA39" s="62">
        <f>SUM(BA37:BA38)</f>
        <v>8.0578296593541747</v>
      </c>
      <c r="BB39" s="61"/>
      <c r="BC39" s="25">
        <f t="shared" si="35"/>
        <v>0.19098591216983413</v>
      </c>
      <c r="BD39" s="25">
        <f t="shared" si="35"/>
        <v>0.37032046326816315</v>
      </c>
      <c r="BE39" s="25" t="str">
        <f t="shared" si="35"/>
        <v>--</v>
      </c>
      <c r="BF39" s="26">
        <f t="shared" si="35"/>
        <v>0.19260586969575821</v>
      </c>
    </row>
    <row r="40" spans="1:66" ht="5.15" customHeight="1" x14ac:dyDescent="0.6">
      <c r="A40" s="21"/>
      <c r="B40" s="76"/>
      <c r="C40" s="76"/>
      <c r="D40" s="76"/>
      <c r="E40" s="65"/>
      <c r="F40" s="61"/>
      <c r="G40" s="62"/>
      <c r="H40" s="62"/>
      <c r="I40" s="62"/>
      <c r="J40" s="62"/>
      <c r="K40" s="61"/>
      <c r="L40" s="66"/>
      <c r="M40" s="66"/>
      <c r="N40" s="66"/>
      <c r="O40" s="67"/>
      <c r="S40" s="21"/>
      <c r="T40" s="76"/>
      <c r="U40" s="76"/>
      <c r="V40" s="76"/>
      <c r="W40" s="65"/>
      <c r="X40" s="61"/>
      <c r="Y40" s="62"/>
      <c r="Z40" s="62"/>
      <c r="AA40" s="62"/>
      <c r="AB40" s="62"/>
      <c r="AC40" s="61"/>
      <c r="AD40" s="66"/>
      <c r="AE40" s="66"/>
      <c r="AF40" s="66"/>
      <c r="AG40" s="67"/>
      <c r="AR40" s="21"/>
      <c r="AS40" s="76"/>
      <c r="AT40" s="76"/>
      <c r="AU40" s="76"/>
      <c r="AV40" s="65"/>
      <c r="AW40" s="61"/>
      <c r="AX40" s="62"/>
      <c r="AY40" s="62"/>
      <c r="AZ40" s="62"/>
      <c r="BA40" s="62"/>
      <c r="BB40" s="61"/>
      <c r="BC40" s="66"/>
      <c r="BD40" s="66"/>
      <c r="BE40" s="66"/>
      <c r="BF40" s="67"/>
    </row>
    <row r="41" spans="1:66" x14ac:dyDescent="0.6">
      <c r="A41" s="96" t="s">
        <v>33</v>
      </c>
      <c r="B41" s="83">
        <f>B39</f>
        <v>84.195799280838258</v>
      </c>
      <c r="C41" s="83">
        <f>C39</f>
        <v>0.83103205992864193</v>
      </c>
      <c r="D41" s="83">
        <f>D39</f>
        <v>60.260403664859311</v>
      </c>
      <c r="E41" s="70">
        <f>SUM(B41:D41)</f>
        <v>145.2872350056262</v>
      </c>
      <c r="F41" s="71"/>
      <c r="G41" s="84">
        <f>SUM(G28,G34,G39)</f>
        <v>30.084136707247119</v>
      </c>
      <c r="H41" s="84">
        <f>SUM(H28,H34,H39)</f>
        <v>0.61025453194181689</v>
      </c>
      <c r="I41" s="84">
        <f>SUM(I28,I34,I39)</f>
        <v>239.40787172538262</v>
      </c>
      <c r="J41" s="84">
        <f>SUM(J28,J34,J39)</f>
        <v>270.10226296457154</v>
      </c>
      <c r="K41" s="71"/>
      <c r="L41" s="35">
        <f t="shared" ref="L41:O42" si="36">IF(B41&lt;&gt;0,G41/B41,"--")</f>
        <v>0.35731161131804628</v>
      </c>
      <c r="M41" s="35">
        <f t="shared" si="36"/>
        <v>0.73433332041873034</v>
      </c>
      <c r="N41" s="35">
        <f t="shared" si="36"/>
        <v>3.9728886161609411</v>
      </c>
      <c r="O41" s="36">
        <f t="shared" si="36"/>
        <v>1.8590914952308915</v>
      </c>
      <c r="S41" s="96" t="s">
        <v>33</v>
      </c>
      <c r="T41" s="83">
        <f>T39</f>
        <v>42.737862329406433</v>
      </c>
      <c r="U41" s="83">
        <f>U39</f>
        <v>0.45312220107174239</v>
      </c>
      <c r="V41" s="83">
        <f>V39</f>
        <v>60.260403664859311</v>
      </c>
      <c r="W41" s="70">
        <f>SUM(T41:V41)</f>
        <v>103.45138819533749</v>
      </c>
      <c r="X41" s="71"/>
      <c r="Y41" s="84">
        <f>SUM(Y28,Y34,Y39)</f>
        <v>15.019907617316782</v>
      </c>
      <c r="Z41" s="84">
        <f>SUM(Z28,Z34,Z39)</f>
        <v>0.33592756950238117</v>
      </c>
      <c r="AA41" s="84">
        <f>SUM(AA28,AA34,AA39)</f>
        <v>239.40787172538262</v>
      </c>
      <c r="AB41" s="84">
        <f>SUM(AB28,AB34,AB39)</f>
        <v>254.76370691220177</v>
      </c>
      <c r="AC41" s="71"/>
      <c r="AD41" s="35">
        <f t="shared" ref="AD41:AG42" si="37">IF(T41&lt;&gt;0,Y41/T41,"--")</f>
        <v>0.35144265058344082</v>
      </c>
      <c r="AE41" s="35">
        <f t="shared" si="37"/>
        <v>0.74136197411610405</v>
      </c>
      <c r="AF41" s="35">
        <f t="shared" si="37"/>
        <v>3.9728886161609411</v>
      </c>
      <c r="AG41" s="36">
        <f t="shared" si="37"/>
        <v>2.4626417427203156</v>
      </c>
      <c r="AR41" s="96" t="s">
        <v>33</v>
      </c>
      <c r="AS41" s="83">
        <f>AS39</f>
        <v>41.457936951431833</v>
      </c>
      <c r="AT41" s="83">
        <f>AT39</f>
        <v>0.37790985885689959</v>
      </c>
      <c r="AU41" s="83">
        <f>AU39</f>
        <v>0</v>
      </c>
      <c r="AV41" s="70">
        <f>SUM(AS41:AU41)</f>
        <v>41.835846810288736</v>
      </c>
      <c r="AW41" s="71"/>
      <c r="AX41" s="84">
        <f>SUM(AX28,AX34,AX39)</f>
        <v>15.06422908993034</v>
      </c>
      <c r="AY41" s="84">
        <f>SUM(AY28,AY34,AY39)</f>
        <v>0.27432696243943566</v>
      </c>
      <c r="AZ41" s="84">
        <f>SUM(AZ28,AZ34,AZ39)</f>
        <v>0</v>
      </c>
      <c r="BA41" s="84">
        <f>SUM(BA28,BA34,BA39)</f>
        <v>15.338556052369775</v>
      </c>
      <c r="BB41" s="71"/>
      <c r="BC41" s="35">
        <f t="shared" ref="BC41:BF42" si="38">IF(AS41&lt;&gt;0,AX41/AS41,"--")</f>
        <v>0.36336176369745932</v>
      </c>
      <c r="BD41" s="35">
        <f t="shared" si="38"/>
        <v>0.7259058106322468</v>
      </c>
      <c r="BE41" s="35" t="str">
        <f t="shared" si="38"/>
        <v>--</v>
      </c>
      <c r="BF41" s="36">
        <f t="shared" si="38"/>
        <v>0.36663668174149511</v>
      </c>
    </row>
    <row r="42" spans="1:66" ht="13.75" thickBot="1" x14ac:dyDescent="0.75">
      <c r="A42" s="37" t="s">
        <v>17</v>
      </c>
      <c r="B42" s="97">
        <f>B21+B41</f>
        <v>86.746265061271515</v>
      </c>
      <c r="C42" s="97">
        <f>C21+C41</f>
        <v>0.83103205992864193</v>
      </c>
      <c r="D42" s="97">
        <f>D21+D41</f>
        <v>60.260403664859311</v>
      </c>
      <c r="E42" s="97">
        <f>E21+E41</f>
        <v>147.83770078605946</v>
      </c>
      <c r="F42" s="38"/>
      <c r="G42" s="98">
        <f>SUM(G21,G41)</f>
        <v>30.687757848092961</v>
      </c>
      <c r="H42" s="98">
        <f>SUM(H21,H41)</f>
        <v>0.61025453194181689</v>
      </c>
      <c r="I42" s="98">
        <f>SUM(I21,I41)</f>
        <v>239.40787172538262</v>
      </c>
      <c r="J42" s="98">
        <f>SUM(J21,J41)</f>
        <v>270.7058841054174</v>
      </c>
      <c r="K42" s="38"/>
      <c r="L42" s="47">
        <f t="shared" si="36"/>
        <v>0.35376460100521062</v>
      </c>
      <c r="M42" s="47">
        <f t="shared" si="36"/>
        <v>0.73433332041873034</v>
      </c>
      <c r="N42" s="47">
        <f t="shared" si="36"/>
        <v>3.9728886161609411</v>
      </c>
      <c r="O42" s="48">
        <f t="shared" si="36"/>
        <v>1.8311018276533151</v>
      </c>
      <c r="S42" s="37" t="s">
        <v>17</v>
      </c>
      <c r="T42" s="97">
        <f>T21+T41</f>
        <v>43.721395178510008</v>
      </c>
      <c r="U42" s="97">
        <f>U21+U41</f>
        <v>0.45312220107174239</v>
      </c>
      <c r="V42" s="97">
        <f>V21+V41</f>
        <v>60.260403664859311</v>
      </c>
      <c r="W42" s="97">
        <f>W21+W41</f>
        <v>104.43492104444105</v>
      </c>
      <c r="X42" s="38"/>
      <c r="Y42" s="98">
        <f>SUM(Y21,Y41)</f>
        <v>15.251738332066232</v>
      </c>
      <c r="Z42" s="98">
        <f>SUM(Z21,Z41)</f>
        <v>0.33592756950238117</v>
      </c>
      <c r="AA42" s="98">
        <f>SUM(AA21,AA41)</f>
        <v>239.40787172538262</v>
      </c>
      <c r="AB42" s="98">
        <f>SUM(AB21,AB41)</f>
        <v>254.99553762695123</v>
      </c>
      <c r="AC42" s="38"/>
      <c r="AD42" s="47">
        <f t="shared" si="37"/>
        <v>0.34883924151539392</v>
      </c>
      <c r="AE42" s="47">
        <f t="shared" si="37"/>
        <v>0.74136197411610405</v>
      </c>
      <c r="AF42" s="47">
        <f t="shared" si="37"/>
        <v>3.9728886161609411</v>
      </c>
      <c r="AG42" s="48">
        <f t="shared" si="37"/>
        <v>2.4416692718946078</v>
      </c>
      <c r="AR42" s="37" t="s">
        <v>17</v>
      </c>
      <c r="AS42" s="97">
        <f>AS21+AS41</f>
        <v>43.024869882761521</v>
      </c>
      <c r="AT42" s="97">
        <f>AT21+AT41</f>
        <v>0.37790985885689959</v>
      </c>
      <c r="AU42" s="97">
        <f>AU21+AU41</f>
        <v>0</v>
      </c>
      <c r="AV42" s="97">
        <f>AV21+AV41</f>
        <v>43.402779741618424</v>
      </c>
      <c r="AW42" s="38"/>
      <c r="AX42" s="98">
        <f>SUM(AX21,AX41)</f>
        <v>15.436019516026734</v>
      </c>
      <c r="AY42" s="98">
        <f>SUM(AY21,AY41)</f>
        <v>0.27432696243943566</v>
      </c>
      <c r="AZ42" s="98">
        <f>SUM(AZ21,AZ41)</f>
        <v>0</v>
      </c>
      <c r="BA42" s="98">
        <f>SUM(BA21,BA41)</f>
        <v>15.710346478466169</v>
      </c>
      <c r="BB42" s="38"/>
      <c r="BC42" s="47">
        <f t="shared" si="38"/>
        <v>0.35876969664494857</v>
      </c>
      <c r="BD42" s="47">
        <f t="shared" si="38"/>
        <v>0.7259058106322468</v>
      </c>
      <c r="BE42" s="47" t="str">
        <f t="shared" si="38"/>
        <v>--</v>
      </c>
      <c r="BF42" s="48">
        <f t="shared" si="38"/>
        <v>0.36196636648600872</v>
      </c>
    </row>
    <row r="43" spans="1:66" ht="5.15" customHeight="1" thickBot="1" x14ac:dyDescent="0.75">
      <c r="A43" s="16"/>
      <c r="B43" s="77"/>
      <c r="C43" s="77"/>
      <c r="D43" s="77"/>
      <c r="E43" s="77"/>
      <c r="F43" s="16"/>
      <c r="G43" s="62"/>
      <c r="H43" s="62"/>
      <c r="I43" s="62"/>
      <c r="J43" s="62"/>
      <c r="K43" s="16"/>
      <c r="L43" s="16"/>
      <c r="M43" s="16"/>
      <c r="N43" s="16"/>
      <c r="O43" s="16"/>
      <c r="S43" s="16"/>
      <c r="T43" s="77"/>
      <c r="U43" s="77"/>
      <c r="V43" s="77"/>
      <c r="W43" s="77"/>
      <c r="X43" s="16"/>
      <c r="Y43" s="62"/>
      <c r="Z43" s="62"/>
      <c r="AA43" s="62"/>
      <c r="AB43" s="62"/>
      <c r="AC43" s="16"/>
      <c r="AD43" s="16"/>
      <c r="AE43" s="16"/>
      <c r="AF43" s="16"/>
      <c r="AG43" s="16"/>
      <c r="AR43" s="16"/>
      <c r="AS43" s="77"/>
      <c r="AT43" s="77"/>
      <c r="AU43" s="77"/>
      <c r="AV43" s="77"/>
      <c r="AW43" s="16"/>
      <c r="AX43" s="62"/>
      <c r="AY43" s="62"/>
      <c r="AZ43" s="62"/>
      <c r="BA43" s="62"/>
      <c r="BB43" s="16"/>
      <c r="BC43" s="16"/>
      <c r="BD43" s="16"/>
      <c r="BE43" s="16"/>
      <c r="BF43" s="16"/>
    </row>
    <row r="44" spans="1:66" ht="15.5" x14ac:dyDescent="0.7">
      <c r="A44" s="4" t="s">
        <v>18</v>
      </c>
      <c r="B44" s="121" t="s">
        <v>1</v>
      </c>
      <c r="C44" s="128"/>
      <c r="D44" s="128"/>
      <c r="E44" s="128"/>
      <c r="F44" s="6"/>
      <c r="G44" s="121" t="s">
        <v>2</v>
      </c>
      <c r="H44" s="122"/>
      <c r="I44" s="122"/>
      <c r="J44" s="122"/>
      <c r="K44" s="6"/>
      <c r="L44" s="121" t="s">
        <v>3</v>
      </c>
      <c r="M44" s="122"/>
      <c r="N44" s="122"/>
      <c r="O44" s="123"/>
      <c r="S44" s="4" t="s">
        <v>18</v>
      </c>
      <c r="T44" s="121" t="s">
        <v>1</v>
      </c>
      <c r="U44" s="128"/>
      <c r="V44" s="128"/>
      <c r="W44" s="128"/>
      <c r="X44" s="6"/>
      <c r="Y44" s="121" t="s">
        <v>2</v>
      </c>
      <c r="Z44" s="122"/>
      <c r="AA44" s="122"/>
      <c r="AB44" s="122"/>
      <c r="AC44" s="6"/>
      <c r="AD44" s="121" t="s">
        <v>3</v>
      </c>
      <c r="AE44" s="122"/>
      <c r="AF44" s="122"/>
      <c r="AG44" s="123"/>
      <c r="AR44" s="4" t="s">
        <v>18</v>
      </c>
      <c r="AS44" s="121" t="s">
        <v>1</v>
      </c>
      <c r="AT44" s="128"/>
      <c r="AU44" s="128"/>
      <c r="AV44" s="128"/>
      <c r="AW44" s="6"/>
      <c r="AX44" s="121" t="s">
        <v>2</v>
      </c>
      <c r="AY44" s="122"/>
      <c r="AZ44" s="122"/>
      <c r="BA44" s="122"/>
      <c r="BB44" s="6"/>
      <c r="BC44" s="121" t="s">
        <v>3</v>
      </c>
      <c r="BD44" s="122"/>
      <c r="BE44" s="122"/>
      <c r="BF44" s="123"/>
    </row>
    <row r="45" spans="1:66" ht="12.75" customHeight="1" x14ac:dyDescent="0.6">
      <c r="A45" s="94" t="s">
        <v>23</v>
      </c>
      <c r="B45" s="15" t="s">
        <v>4</v>
      </c>
      <c r="C45" s="15" t="s">
        <v>5</v>
      </c>
      <c r="D45" s="15" t="s">
        <v>6</v>
      </c>
      <c r="E45" s="15" t="s">
        <v>173</v>
      </c>
      <c r="F45" s="16"/>
      <c r="G45" s="15" t="s">
        <v>4</v>
      </c>
      <c r="H45" s="15" t="s">
        <v>5</v>
      </c>
      <c r="I45" s="15" t="s">
        <v>6</v>
      </c>
      <c r="J45" s="15" t="s">
        <v>173</v>
      </c>
      <c r="K45" s="16"/>
      <c r="L45" s="15" t="s">
        <v>4</v>
      </c>
      <c r="M45" s="15" t="s">
        <v>5</v>
      </c>
      <c r="N45" s="15" t="s">
        <v>6</v>
      </c>
      <c r="O45" s="17" t="s">
        <v>173</v>
      </c>
      <c r="S45" s="94" t="s">
        <v>23</v>
      </c>
      <c r="T45" s="15" t="s">
        <v>4</v>
      </c>
      <c r="U45" s="15" t="s">
        <v>5</v>
      </c>
      <c r="V45" s="15" t="s">
        <v>6</v>
      </c>
      <c r="W45" s="15" t="s">
        <v>173</v>
      </c>
      <c r="X45" s="16"/>
      <c r="Y45" s="15" t="s">
        <v>4</v>
      </c>
      <c r="Z45" s="15" t="s">
        <v>5</v>
      </c>
      <c r="AA45" s="15" t="s">
        <v>6</v>
      </c>
      <c r="AB45" s="15" t="s">
        <v>173</v>
      </c>
      <c r="AC45" s="16"/>
      <c r="AD45" s="15" t="s">
        <v>4</v>
      </c>
      <c r="AE45" s="15" t="s">
        <v>5</v>
      </c>
      <c r="AF45" s="15" t="s">
        <v>6</v>
      </c>
      <c r="AG45" s="17" t="s">
        <v>173</v>
      </c>
      <c r="AR45" s="94" t="s">
        <v>23</v>
      </c>
      <c r="AS45" s="15" t="s">
        <v>4</v>
      </c>
      <c r="AT45" s="15" t="s">
        <v>5</v>
      </c>
      <c r="AU45" s="15" t="s">
        <v>6</v>
      </c>
      <c r="AV45" s="15" t="s">
        <v>173</v>
      </c>
      <c r="AW45" s="16"/>
      <c r="AX45" s="15" t="s">
        <v>4</v>
      </c>
      <c r="AY45" s="15" t="s">
        <v>5</v>
      </c>
      <c r="AZ45" s="15" t="s">
        <v>6</v>
      </c>
      <c r="BA45" s="15" t="s">
        <v>173</v>
      </c>
      <c r="BB45" s="16"/>
      <c r="BC45" s="15" t="s">
        <v>4</v>
      </c>
      <c r="BD45" s="15" t="s">
        <v>5</v>
      </c>
      <c r="BE45" s="15" t="s">
        <v>6</v>
      </c>
      <c r="BF45" s="17" t="s">
        <v>173</v>
      </c>
    </row>
    <row r="46" spans="1:66" ht="12.75" customHeight="1" x14ac:dyDescent="0.6">
      <c r="A46" s="21" t="s">
        <v>19</v>
      </c>
      <c r="B46" s="76">
        <f t="shared" ref="B46:D47" si="39">SUM(T46,AS46)</f>
        <v>0</v>
      </c>
      <c r="C46" s="76">
        <f t="shared" si="39"/>
        <v>0</v>
      </c>
      <c r="D46" s="76">
        <f t="shared" si="39"/>
        <v>0</v>
      </c>
      <c r="E46" s="65">
        <f>SUM(B46:D46)</f>
        <v>0</v>
      </c>
      <c r="F46" s="40"/>
      <c r="G46" s="62">
        <f t="shared" ref="G46:I47" si="40">SUM(Y46,AX46)</f>
        <v>0</v>
      </c>
      <c r="H46" s="62">
        <f t="shared" si="40"/>
        <v>0</v>
      </c>
      <c r="I46" s="62">
        <f t="shared" si="40"/>
        <v>0</v>
      </c>
      <c r="J46" s="62">
        <f>SUM(G46:I46)</f>
        <v>0</v>
      </c>
      <c r="K46" s="42"/>
      <c r="L46" s="25" t="str">
        <f t="shared" ref="L46:O48" si="41">IF(B46&lt;&gt;0,G46/B46,"--")</f>
        <v>--</v>
      </c>
      <c r="M46" s="25" t="str">
        <f t="shared" si="41"/>
        <v>--</v>
      </c>
      <c r="N46" s="25" t="str">
        <f t="shared" si="41"/>
        <v>--</v>
      </c>
      <c r="O46" s="26" t="str">
        <f t="shared" si="41"/>
        <v>--</v>
      </c>
      <c r="S46" s="21" t="s">
        <v>19</v>
      </c>
      <c r="T46" s="78">
        <v>0</v>
      </c>
      <c r="U46" s="78">
        <v>0</v>
      </c>
      <c r="V46" s="78">
        <v>0</v>
      </c>
      <c r="W46" s="65">
        <f>SUM(T46:V46)</f>
        <v>0</v>
      </c>
      <c r="X46" s="40"/>
      <c r="Y46" s="62">
        <v>0</v>
      </c>
      <c r="Z46" s="62">
        <v>0</v>
      </c>
      <c r="AA46" s="62">
        <v>0</v>
      </c>
      <c r="AB46" s="62">
        <f>SUM(Y46:AA46)</f>
        <v>0</v>
      </c>
      <c r="AC46" s="42"/>
      <c r="AD46" s="25" t="str">
        <f t="shared" ref="AD46:AG48" si="42">IF(T46&lt;&gt;0,Y46/T46,"--")</f>
        <v>--</v>
      </c>
      <c r="AE46" s="25" t="str">
        <f t="shared" si="42"/>
        <v>--</v>
      </c>
      <c r="AF46" s="25" t="str">
        <f t="shared" si="42"/>
        <v>--</v>
      </c>
      <c r="AG46" s="26" t="str">
        <f t="shared" si="42"/>
        <v>--</v>
      </c>
      <c r="AI46">
        <v>118</v>
      </c>
      <c r="AM46">
        <f>$AM$8</f>
        <v>6</v>
      </c>
      <c r="AN46">
        <f>$AN$8</f>
        <v>28</v>
      </c>
      <c r="AO46">
        <f>$AO$8</f>
        <v>50</v>
      </c>
      <c r="AR46" s="21" t="s">
        <v>19</v>
      </c>
      <c r="AS46" s="78">
        <v>0</v>
      </c>
      <c r="AT46" s="78">
        <v>0</v>
      </c>
      <c r="AU46" s="78">
        <v>0</v>
      </c>
      <c r="AV46" s="65">
        <f>SUM(AS46:AU46)</f>
        <v>0</v>
      </c>
      <c r="AW46" s="40"/>
      <c r="AX46" s="62">
        <v>0</v>
      </c>
      <c r="AY46" s="62">
        <v>0</v>
      </c>
      <c r="AZ46" s="62">
        <v>0</v>
      </c>
      <c r="BA46" s="62">
        <f>SUM(AX46:AZ46)</f>
        <v>0</v>
      </c>
      <c r="BB46" s="42"/>
      <c r="BC46" s="25" t="str">
        <f t="shared" ref="BC46:BF48" si="43">IF(AS46&lt;&gt;0,AX46/AS46,"--")</f>
        <v>--</v>
      </c>
      <c r="BD46" s="25" t="str">
        <f t="shared" si="43"/>
        <v>--</v>
      </c>
      <c r="BE46" s="25" t="str">
        <f t="shared" si="43"/>
        <v>--</v>
      </c>
      <c r="BF46" s="26" t="str">
        <f t="shared" si="43"/>
        <v>--</v>
      </c>
      <c r="BH46">
        <v>118</v>
      </c>
      <c r="BL46">
        <f>$BL$8</f>
        <v>9</v>
      </c>
      <c r="BM46">
        <f>$BM$8</f>
        <v>31</v>
      </c>
      <c r="BN46">
        <f>$BN$8</f>
        <v>53</v>
      </c>
    </row>
    <row r="47" spans="1:66" ht="12.75" customHeight="1" x14ac:dyDescent="0.6">
      <c r="A47" s="21" t="s">
        <v>20</v>
      </c>
      <c r="B47" s="76">
        <f t="shared" si="39"/>
        <v>2.2841891191706063</v>
      </c>
      <c r="C47" s="76">
        <f t="shared" si="39"/>
        <v>0</v>
      </c>
      <c r="D47" s="76">
        <f t="shared" si="39"/>
        <v>0</v>
      </c>
      <c r="E47" s="65">
        <f>SUM(B47:D47)</f>
        <v>2.2841891191706063</v>
      </c>
      <c r="F47" s="40"/>
      <c r="G47" s="62">
        <f t="shared" si="40"/>
        <v>1.5323647153428297</v>
      </c>
      <c r="H47" s="62">
        <f t="shared" si="40"/>
        <v>0</v>
      </c>
      <c r="I47" s="62">
        <f t="shared" si="40"/>
        <v>0</v>
      </c>
      <c r="J47" s="62">
        <f>SUM(G47:I47)</f>
        <v>1.5323647153428297</v>
      </c>
      <c r="K47" s="42"/>
      <c r="L47" s="25">
        <f t="shared" si="41"/>
        <v>0.67085719938077393</v>
      </c>
      <c r="M47" s="25" t="str">
        <f t="shared" si="41"/>
        <v>--</v>
      </c>
      <c r="N47" s="25" t="str">
        <f t="shared" si="41"/>
        <v>--</v>
      </c>
      <c r="O47" s="26">
        <f t="shared" si="41"/>
        <v>0.67085719938077393</v>
      </c>
      <c r="S47" s="21" t="s">
        <v>20</v>
      </c>
      <c r="T47" s="78">
        <v>0.80735244038096921</v>
      </c>
      <c r="U47" s="78">
        <v>0</v>
      </c>
      <c r="V47" s="78">
        <v>0</v>
      </c>
      <c r="W47" s="65">
        <f>SUM(T47:V47)</f>
        <v>0.80735244038096921</v>
      </c>
      <c r="X47" s="40"/>
      <c r="Y47" s="62">
        <v>0.54161819706721026</v>
      </c>
      <c r="Z47" s="62">
        <v>0</v>
      </c>
      <c r="AA47" s="62">
        <v>0</v>
      </c>
      <c r="AB47" s="62">
        <f>SUM(Y47:AA47)</f>
        <v>0.54161819706721026</v>
      </c>
      <c r="AC47" s="42"/>
      <c r="AD47" s="25">
        <f t="shared" si="42"/>
        <v>0.67085719938077393</v>
      </c>
      <c r="AE47" s="25" t="str">
        <f t="shared" si="42"/>
        <v>--</v>
      </c>
      <c r="AF47" s="25" t="str">
        <f t="shared" si="42"/>
        <v>--</v>
      </c>
      <c r="AG47" s="26">
        <f t="shared" si="42"/>
        <v>0.67085719938077393</v>
      </c>
      <c r="AI47">
        <v>120</v>
      </c>
      <c r="AM47">
        <f>$AM$8</f>
        <v>6</v>
      </c>
      <c r="AN47">
        <f>$AN$8</f>
        <v>28</v>
      </c>
      <c r="AO47">
        <f>$AO$8</f>
        <v>50</v>
      </c>
      <c r="AR47" s="21" t="s">
        <v>20</v>
      </c>
      <c r="AS47" s="78">
        <v>1.476836678789637</v>
      </c>
      <c r="AT47" s="78">
        <v>0</v>
      </c>
      <c r="AU47" s="78">
        <v>0</v>
      </c>
      <c r="AV47" s="65">
        <f>SUM(AS47:AU47)</f>
        <v>1.476836678789637</v>
      </c>
      <c r="AW47" s="40"/>
      <c r="AX47" s="62">
        <v>0.99074651827561955</v>
      </c>
      <c r="AY47" s="62">
        <v>0</v>
      </c>
      <c r="AZ47" s="62">
        <v>0</v>
      </c>
      <c r="BA47" s="62">
        <f>SUM(AX47:AZ47)</f>
        <v>0.99074651827561955</v>
      </c>
      <c r="BB47" s="42"/>
      <c r="BC47" s="25">
        <f t="shared" si="43"/>
        <v>0.67085719938077393</v>
      </c>
      <c r="BD47" s="25" t="str">
        <f t="shared" si="43"/>
        <v>--</v>
      </c>
      <c r="BE47" s="25" t="str">
        <f t="shared" si="43"/>
        <v>--</v>
      </c>
      <c r="BF47" s="26">
        <f t="shared" si="43"/>
        <v>0.67085719938077393</v>
      </c>
      <c r="BH47">
        <v>120</v>
      </c>
      <c r="BL47">
        <f>$BL$8</f>
        <v>9</v>
      </c>
      <c r="BM47">
        <f>$BM$8</f>
        <v>31</v>
      </c>
      <c r="BN47">
        <f>$BN$8</f>
        <v>53</v>
      </c>
    </row>
    <row r="48" spans="1:66" ht="12.75" customHeight="1" x14ac:dyDescent="0.6">
      <c r="A48" s="21" t="s">
        <v>31</v>
      </c>
      <c r="B48" s="78">
        <f>SUM(B46:B47)</f>
        <v>2.2841891191706063</v>
      </c>
      <c r="C48" s="78">
        <f>SUM(C46:C47)</f>
        <v>0</v>
      </c>
      <c r="D48" s="78">
        <f>SUM(D46:D47)</f>
        <v>0</v>
      </c>
      <c r="E48" s="78">
        <f>SUM(E46:E47)</f>
        <v>2.2841891191706063</v>
      </c>
      <c r="F48" s="40"/>
      <c r="G48" s="62">
        <f>SUM(G46:G47)</f>
        <v>1.5323647153428297</v>
      </c>
      <c r="H48" s="62">
        <f>SUM(H46:H47)</f>
        <v>0</v>
      </c>
      <c r="I48" s="62">
        <f>SUM(I46:I47)</f>
        <v>0</v>
      </c>
      <c r="J48" s="62">
        <f>SUM(J46:J47)</f>
        <v>1.5323647153428297</v>
      </c>
      <c r="K48" s="42"/>
      <c r="L48" s="25">
        <f t="shared" si="41"/>
        <v>0.67085719938077393</v>
      </c>
      <c r="M48" s="25" t="str">
        <f t="shared" si="41"/>
        <v>--</v>
      </c>
      <c r="N48" s="25" t="str">
        <f t="shared" si="41"/>
        <v>--</v>
      </c>
      <c r="O48" s="26">
        <f t="shared" si="41"/>
        <v>0.67085719938077393</v>
      </c>
      <c r="S48" s="21" t="s">
        <v>31</v>
      </c>
      <c r="T48" s="78">
        <f>SUM(T46:T47)</f>
        <v>0.80735244038096921</v>
      </c>
      <c r="U48" s="78">
        <f>SUM(U46:U47)</f>
        <v>0</v>
      </c>
      <c r="V48" s="78">
        <f>SUM(V46:V47)</f>
        <v>0</v>
      </c>
      <c r="W48" s="78">
        <f>SUM(W46:W47)</f>
        <v>0.80735244038096921</v>
      </c>
      <c r="X48" s="40"/>
      <c r="Y48" s="62">
        <f>SUM(Y46:Y47)</f>
        <v>0.54161819706721026</v>
      </c>
      <c r="Z48" s="62">
        <f>SUM(Z46:Z47)</f>
        <v>0</v>
      </c>
      <c r="AA48" s="62">
        <f>SUM(AA46:AA47)</f>
        <v>0</v>
      </c>
      <c r="AB48" s="62">
        <f>SUM(AB46:AB47)</f>
        <v>0.54161819706721026</v>
      </c>
      <c r="AC48" s="42"/>
      <c r="AD48" s="25">
        <f t="shared" si="42"/>
        <v>0.67085719938077393</v>
      </c>
      <c r="AE48" s="25" t="str">
        <f t="shared" si="42"/>
        <v>--</v>
      </c>
      <c r="AF48" s="25" t="str">
        <f t="shared" si="42"/>
        <v>--</v>
      </c>
      <c r="AG48" s="26">
        <f t="shared" si="42"/>
        <v>0.67085719938077393</v>
      </c>
      <c r="AR48" s="21" t="s">
        <v>31</v>
      </c>
      <c r="AS48" s="78">
        <f>SUM(AS46:AS47)</f>
        <v>1.476836678789637</v>
      </c>
      <c r="AT48" s="78">
        <f>SUM(AT46:AT47)</f>
        <v>0</v>
      </c>
      <c r="AU48" s="78">
        <f>SUM(AU46:AU47)</f>
        <v>0</v>
      </c>
      <c r="AV48" s="78">
        <f>SUM(AV46:AV47)</f>
        <v>1.476836678789637</v>
      </c>
      <c r="AW48" s="40"/>
      <c r="AX48" s="62">
        <f>SUM(AX46:AX47)</f>
        <v>0.99074651827561955</v>
      </c>
      <c r="AY48" s="62">
        <f>SUM(AY46:AY47)</f>
        <v>0</v>
      </c>
      <c r="AZ48" s="62">
        <f>SUM(AZ46:AZ47)</f>
        <v>0</v>
      </c>
      <c r="BA48" s="62">
        <f>SUM(BA46:BA47)</f>
        <v>0.99074651827561955</v>
      </c>
      <c r="BB48" s="42"/>
      <c r="BC48" s="25">
        <f t="shared" si="43"/>
        <v>0.67085719938077393</v>
      </c>
      <c r="BD48" s="25" t="str">
        <f t="shared" si="43"/>
        <v>--</v>
      </c>
      <c r="BE48" s="25" t="str">
        <f t="shared" si="43"/>
        <v>--</v>
      </c>
      <c r="BF48" s="26">
        <f t="shared" si="43"/>
        <v>0.67085719938077393</v>
      </c>
    </row>
    <row r="49" spans="1:66" ht="12.75" customHeight="1" x14ac:dyDescent="0.6">
      <c r="A49" s="95" t="s">
        <v>32</v>
      </c>
      <c r="B49" s="78"/>
      <c r="C49" s="78"/>
      <c r="D49" s="78"/>
      <c r="E49" s="80"/>
      <c r="F49" s="40"/>
      <c r="G49" s="62"/>
      <c r="H49" s="62"/>
      <c r="I49" s="62"/>
      <c r="J49" s="62"/>
      <c r="K49" s="42"/>
      <c r="L49" s="42"/>
      <c r="M49" s="40"/>
      <c r="N49" s="41"/>
      <c r="O49" s="20"/>
      <c r="S49" s="95" t="s">
        <v>32</v>
      </c>
      <c r="T49" s="78"/>
      <c r="U49" s="78"/>
      <c r="V49" s="78"/>
      <c r="W49" s="80"/>
      <c r="X49" s="40"/>
      <c r="Y49" s="62"/>
      <c r="Z49" s="62"/>
      <c r="AA49" s="62"/>
      <c r="AB49" s="62"/>
      <c r="AC49" s="42"/>
      <c r="AD49" s="42"/>
      <c r="AE49" s="40"/>
      <c r="AF49" s="41"/>
      <c r="AG49" s="20"/>
      <c r="AR49" s="95" t="s">
        <v>32</v>
      </c>
      <c r="AS49" s="78"/>
      <c r="AT49" s="78"/>
      <c r="AU49" s="78"/>
      <c r="AV49" s="80"/>
      <c r="AW49" s="40"/>
      <c r="AX49" s="62"/>
      <c r="AY49" s="62"/>
      <c r="AZ49" s="62"/>
      <c r="BA49" s="62"/>
      <c r="BB49" s="42"/>
      <c r="BC49" s="42"/>
      <c r="BD49" s="40"/>
      <c r="BE49" s="41"/>
      <c r="BF49" s="20"/>
    </row>
    <row r="50" spans="1:66" ht="12.75" customHeight="1" x14ac:dyDescent="0.6">
      <c r="A50" s="21" t="s">
        <v>19</v>
      </c>
      <c r="B50" s="76">
        <f t="shared" ref="B50:D51" si="44">SUM(T50,AS50)</f>
        <v>0</v>
      </c>
      <c r="C50" s="76">
        <f t="shared" si="44"/>
        <v>6.2706454359796618E-2</v>
      </c>
      <c r="D50" s="76">
        <f t="shared" si="44"/>
        <v>33.477571515956029</v>
      </c>
      <c r="E50" s="23">
        <f>SUM(B50:D50)</f>
        <v>33.540277970315827</v>
      </c>
      <c r="F50" s="40"/>
      <c r="G50" s="62">
        <f t="shared" ref="G50:I51" si="45">SUM(Y50,AX50)</f>
        <v>0</v>
      </c>
      <c r="H50" s="62">
        <f t="shared" si="45"/>
        <v>3.2674329179864597E-2</v>
      </c>
      <c r="I50" s="62">
        <f t="shared" si="45"/>
        <v>17.44409252640056</v>
      </c>
      <c r="J50" s="62">
        <f>SUM(G50:I50)</f>
        <v>17.476766855580426</v>
      </c>
      <c r="K50" s="42"/>
      <c r="L50" s="25" t="str">
        <f t="shared" ref="L50:O53" si="46">IF(B50&lt;&gt;0,G50/B50,"--")</f>
        <v>--</v>
      </c>
      <c r="M50" s="25">
        <f t="shared" si="46"/>
        <v>0.52106803858476958</v>
      </c>
      <c r="N50" s="25">
        <f t="shared" si="46"/>
        <v>0.52106803858476958</v>
      </c>
      <c r="O50" s="26">
        <f t="shared" si="46"/>
        <v>0.52106803858476958</v>
      </c>
      <c r="S50" s="21" t="s">
        <v>19</v>
      </c>
      <c r="T50" s="76">
        <v>0</v>
      </c>
      <c r="U50" s="76">
        <v>6.2706454359796618E-2</v>
      </c>
      <c r="V50" s="76">
        <v>33.477571515956029</v>
      </c>
      <c r="W50" s="23">
        <f>SUM(T50:V50)</f>
        <v>33.540277970315827</v>
      </c>
      <c r="X50" s="40"/>
      <c r="Y50" s="62">
        <v>0</v>
      </c>
      <c r="Z50" s="62">
        <v>3.2674329179864597E-2</v>
      </c>
      <c r="AA50" s="62">
        <v>17.44409252640056</v>
      </c>
      <c r="AB50" s="62">
        <f>SUM(Y50:AA50)</f>
        <v>17.476766855580426</v>
      </c>
      <c r="AC50" s="42"/>
      <c r="AD50" s="25" t="str">
        <f t="shared" ref="AD50:AG53" si="47">IF(T50&lt;&gt;0,Y50/T50,"--")</f>
        <v>--</v>
      </c>
      <c r="AE50" s="25">
        <f t="shared" si="47"/>
        <v>0.52106803858476958</v>
      </c>
      <c r="AF50" s="25">
        <f t="shared" si="47"/>
        <v>0.52106803858476958</v>
      </c>
      <c r="AG50" s="26">
        <f t="shared" si="47"/>
        <v>0.52106803858476958</v>
      </c>
      <c r="AI50">
        <v>95</v>
      </c>
      <c r="AM50">
        <f>$AM$8</f>
        <v>6</v>
      </c>
      <c r="AN50">
        <f>$AN$8</f>
        <v>28</v>
      </c>
      <c r="AO50">
        <f>$AO$8</f>
        <v>50</v>
      </c>
      <c r="AR50" s="21" t="s">
        <v>19</v>
      </c>
      <c r="AS50" s="76">
        <v>0</v>
      </c>
      <c r="AT50" s="76">
        <v>0</v>
      </c>
      <c r="AU50" s="76">
        <v>0</v>
      </c>
      <c r="AV50" s="23">
        <f>SUM(AS50:AU50)</f>
        <v>0</v>
      </c>
      <c r="AW50" s="40"/>
      <c r="AX50" s="62">
        <v>0</v>
      </c>
      <c r="AY50" s="62">
        <v>0</v>
      </c>
      <c r="AZ50" s="62">
        <v>0</v>
      </c>
      <c r="BA50" s="62">
        <f>SUM(AX50:AZ50)</f>
        <v>0</v>
      </c>
      <c r="BB50" s="42"/>
      <c r="BC50" s="25" t="str">
        <f t="shared" ref="BC50:BF53" si="48">IF(AS50&lt;&gt;0,AX50/AS50,"--")</f>
        <v>--</v>
      </c>
      <c r="BD50" s="25" t="str">
        <f t="shared" si="48"/>
        <v>--</v>
      </c>
      <c r="BE50" s="25" t="str">
        <f t="shared" si="48"/>
        <v>--</v>
      </c>
      <c r="BF50" s="26" t="str">
        <f t="shared" si="48"/>
        <v>--</v>
      </c>
      <c r="BH50">
        <v>95</v>
      </c>
      <c r="BL50">
        <f>$BL$8</f>
        <v>9</v>
      </c>
      <c r="BM50">
        <f>$BM$8</f>
        <v>31</v>
      </c>
      <c r="BN50">
        <f>$BN$8</f>
        <v>53</v>
      </c>
    </row>
    <row r="51" spans="1:66" x14ac:dyDescent="0.6">
      <c r="A51" s="21" t="s">
        <v>20</v>
      </c>
      <c r="B51" s="76">
        <f t="shared" si="44"/>
        <v>0</v>
      </c>
      <c r="C51" s="76">
        <f t="shared" si="44"/>
        <v>0.50443116097936713</v>
      </c>
      <c r="D51" s="76">
        <f t="shared" si="44"/>
        <v>0</v>
      </c>
      <c r="E51" s="23">
        <f>SUM(B51:D51)</f>
        <v>0.50443116097936713</v>
      </c>
      <c r="F51" s="40"/>
      <c r="G51" s="62">
        <f t="shared" si="45"/>
        <v>0</v>
      </c>
      <c r="H51" s="62">
        <f t="shared" si="45"/>
        <v>0.7732814146453405</v>
      </c>
      <c r="I51" s="62">
        <f t="shared" si="45"/>
        <v>0</v>
      </c>
      <c r="J51" s="62">
        <f>SUM(G51:I51)</f>
        <v>0.7732814146453405</v>
      </c>
      <c r="K51" s="42"/>
      <c r="L51" s="25" t="str">
        <f t="shared" si="46"/>
        <v>--</v>
      </c>
      <c r="M51" s="25">
        <f t="shared" si="46"/>
        <v>1.5329770927394595</v>
      </c>
      <c r="N51" s="25" t="str">
        <f t="shared" si="46"/>
        <v>--</v>
      </c>
      <c r="O51" s="26">
        <f t="shared" si="46"/>
        <v>1.5329770927394595</v>
      </c>
      <c r="S51" s="21" t="s">
        <v>20</v>
      </c>
      <c r="T51" s="76">
        <v>0</v>
      </c>
      <c r="U51" s="76">
        <v>0.12652130212246757</v>
      </c>
      <c r="V51" s="76">
        <v>0</v>
      </c>
      <c r="W51" s="23">
        <f>SUM(T51:V51)</f>
        <v>0.12652130212246757</v>
      </c>
      <c r="X51" s="40"/>
      <c r="Y51" s="62">
        <v>0</v>
      </c>
      <c r="Z51" s="62">
        <v>0.19395425789731113</v>
      </c>
      <c r="AA51" s="62">
        <v>0</v>
      </c>
      <c r="AB51" s="62">
        <f>SUM(Y51:AA51)</f>
        <v>0.19395425789731113</v>
      </c>
      <c r="AC51" s="42"/>
      <c r="AD51" s="25" t="str">
        <f t="shared" si="47"/>
        <v>--</v>
      </c>
      <c r="AE51" s="25">
        <f t="shared" si="47"/>
        <v>1.5329770927394595</v>
      </c>
      <c r="AF51" s="25" t="str">
        <f t="shared" si="47"/>
        <v>--</v>
      </c>
      <c r="AG51" s="26">
        <f t="shared" si="47"/>
        <v>1.5329770927394595</v>
      </c>
      <c r="AI51">
        <v>97</v>
      </c>
      <c r="AM51">
        <f>$AM$8</f>
        <v>6</v>
      </c>
      <c r="AN51">
        <f>$AN$8</f>
        <v>28</v>
      </c>
      <c r="AO51">
        <f>$AO$8</f>
        <v>50</v>
      </c>
      <c r="AR51" s="21" t="s">
        <v>20</v>
      </c>
      <c r="AS51" s="76">
        <v>0</v>
      </c>
      <c r="AT51" s="76">
        <v>0.37790985885689959</v>
      </c>
      <c r="AU51" s="76">
        <v>0</v>
      </c>
      <c r="AV51" s="23">
        <f>SUM(AS51:AU51)</f>
        <v>0.37790985885689959</v>
      </c>
      <c r="AW51" s="40"/>
      <c r="AX51" s="62">
        <v>0</v>
      </c>
      <c r="AY51" s="62">
        <v>0.57932715674802937</v>
      </c>
      <c r="AZ51" s="62">
        <v>0</v>
      </c>
      <c r="BA51" s="62">
        <f>SUM(AX51:AZ51)</f>
        <v>0.57932715674802937</v>
      </c>
      <c r="BB51" s="42"/>
      <c r="BC51" s="25" t="str">
        <f t="shared" si="48"/>
        <v>--</v>
      </c>
      <c r="BD51" s="25">
        <f t="shared" si="48"/>
        <v>1.5329770927394595</v>
      </c>
      <c r="BE51" s="25" t="str">
        <f t="shared" si="48"/>
        <v>--</v>
      </c>
      <c r="BF51" s="26">
        <f t="shared" si="48"/>
        <v>1.5329770927394595</v>
      </c>
      <c r="BH51">
        <v>97</v>
      </c>
      <c r="BL51">
        <f>$BL$8</f>
        <v>9</v>
      </c>
      <c r="BM51">
        <f>$BM$8</f>
        <v>31</v>
      </c>
      <c r="BN51">
        <f>$BN$8</f>
        <v>53</v>
      </c>
    </row>
    <row r="52" spans="1:66" x14ac:dyDescent="0.6">
      <c r="A52" s="96" t="s">
        <v>33</v>
      </c>
      <c r="B52" s="126">
        <f>SUM(B50:B51)</f>
        <v>0</v>
      </c>
      <c r="C52" s="126">
        <f>SUM(C50:C51)</f>
        <v>0.56713761533916374</v>
      </c>
      <c r="D52" s="126">
        <f>SUM(D50:D51)</f>
        <v>33.477571515956029</v>
      </c>
      <c r="E52" s="126">
        <f>SUM(E50:E51)</f>
        <v>34.044709131295193</v>
      </c>
      <c r="F52" s="124"/>
      <c r="G52" s="84">
        <f>SUM(G50:G51)</f>
        <v>0</v>
      </c>
      <c r="H52" s="84">
        <f>SUM(H50:H51)</f>
        <v>0.80595574382520507</v>
      </c>
      <c r="I52" s="84">
        <f>SUM(I50:I51)</f>
        <v>17.44409252640056</v>
      </c>
      <c r="J52" s="84">
        <f>SUM(J50:J51)</f>
        <v>18.250048270225765</v>
      </c>
      <c r="K52" s="125"/>
      <c r="L52" s="35" t="str">
        <f t="shared" si="46"/>
        <v>--</v>
      </c>
      <c r="M52" s="35">
        <f t="shared" si="46"/>
        <v>1.4210937910426231</v>
      </c>
      <c r="N52" s="35">
        <f t="shared" si="46"/>
        <v>0.52106803858476958</v>
      </c>
      <c r="O52" s="36">
        <f t="shared" si="46"/>
        <v>0.53606121878860835</v>
      </c>
      <c r="S52" s="96" t="s">
        <v>33</v>
      </c>
      <c r="T52" s="126">
        <f>SUM(T50:T51)</f>
        <v>0</v>
      </c>
      <c r="U52" s="126">
        <f>SUM(U50:U51)</f>
        <v>0.1892277564822642</v>
      </c>
      <c r="V52" s="126">
        <f>SUM(V50:V51)</f>
        <v>33.477571515956029</v>
      </c>
      <c r="W52" s="126">
        <f>SUM(W50:W51)</f>
        <v>33.666799272438297</v>
      </c>
      <c r="X52" s="124"/>
      <c r="Y52" s="84">
        <f>SUM(Y50:Y51)</f>
        <v>0</v>
      </c>
      <c r="Z52" s="84">
        <f>SUM(Z50:Z51)</f>
        <v>0.22662858707717573</v>
      </c>
      <c r="AA52" s="84">
        <f>SUM(AA50:AA51)</f>
        <v>17.44409252640056</v>
      </c>
      <c r="AB52" s="84">
        <f>SUM(AB50:AB51)</f>
        <v>17.670721113477736</v>
      </c>
      <c r="AC52" s="125"/>
      <c r="AD52" s="35" t="str">
        <f t="shared" si="47"/>
        <v>--</v>
      </c>
      <c r="AE52" s="35">
        <f t="shared" si="47"/>
        <v>1.1976498125338024</v>
      </c>
      <c r="AF52" s="35">
        <f t="shared" si="47"/>
        <v>0.52106803858476958</v>
      </c>
      <c r="AG52" s="36">
        <f t="shared" si="47"/>
        <v>0.52487083700718973</v>
      </c>
      <c r="AR52" s="96" t="s">
        <v>33</v>
      </c>
      <c r="AS52" s="126">
        <f>SUM(AS50:AS51)</f>
        <v>0</v>
      </c>
      <c r="AT52" s="126">
        <f>SUM(AT50:AT51)</f>
        <v>0.37790985885689959</v>
      </c>
      <c r="AU52" s="126">
        <f>SUM(AU50:AU51)</f>
        <v>0</v>
      </c>
      <c r="AV52" s="126">
        <f>SUM(AV50:AV51)</f>
        <v>0.37790985885689959</v>
      </c>
      <c r="AW52" s="124"/>
      <c r="AX52" s="84">
        <f>SUM(AX50:AX51)</f>
        <v>0</v>
      </c>
      <c r="AY52" s="84">
        <f>SUM(AY50:AY51)</f>
        <v>0.57932715674802937</v>
      </c>
      <c r="AZ52" s="84">
        <f>SUM(AZ50:AZ51)</f>
        <v>0</v>
      </c>
      <c r="BA52" s="84">
        <f>SUM(BA50:BA51)</f>
        <v>0.57932715674802937</v>
      </c>
      <c r="BB52" s="125"/>
      <c r="BC52" s="35" t="str">
        <f t="shared" si="48"/>
        <v>--</v>
      </c>
      <c r="BD52" s="35">
        <f t="shared" si="48"/>
        <v>1.5329770927394595</v>
      </c>
      <c r="BE52" s="35" t="str">
        <f t="shared" si="48"/>
        <v>--</v>
      </c>
      <c r="BF52" s="36">
        <f t="shared" si="48"/>
        <v>1.5329770927394595</v>
      </c>
    </row>
    <row r="53" spans="1:66" ht="13.75" thickBot="1" x14ac:dyDescent="0.75">
      <c r="A53" s="43" t="s">
        <v>17</v>
      </c>
      <c r="B53" s="99">
        <f>SUM(B48,B52)</f>
        <v>2.2841891191706063</v>
      </c>
      <c r="C53" s="99">
        <f>SUM(C48,C52)</f>
        <v>0.56713761533916374</v>
      </c>
      <c r="D53" s="99">
        <f>SUM(D48,D52)</f>
        <v>33.477571515956029</v>
      </c>
      <c r="E53" s="99">
        <f>SUM(E48,E52)</f>
        <v>36.328898250465798</v>
      </c>
      <c r="F53" s="45"/>
      <c r="G53" s="98">
        <f>SUM(G48,G52)</f>
        <v>1.5323647153428297</v>
      </c>
      <c r="H53" s="98">
        <f>SUM(H48,H52)</f>
        <v>0.80595574382520507</v>
      </c>
      <c r="I53" s="98">
        <f>SUM(I48,I52)</f>
        <v>17.44409252640056</v>
      </c>
      <c r="J53" s="98">
        <f>SUM(J48,J52)</f>
        <v>19.782412985568595</v>
      </c>
      <c r="K53" s="44"/>
      <c r="L53" s="47">
        <f t="shared" si="46"/>
        <v>0.67085719938077393</v>
      </c>
      <c r="M53" s="47">
        <f t="shared" si="46"/>
        <v>1.4210937910426231</v>
      </c>
      <c r="N53" s="47">
        <f t="shared" si="46"/>
        <v>0.52106803858476958</v>
      </c>
      <c r="O53" s="48">
        <f t="shared" si="46"/>
        <v>0.54453655184313088</v>
      </c>
      <c r="S53" s="43" t="s">
        <v>17</v>
      </c>
      <c r="T53" s="99">
        <f>SUM(T48,T52)</f>
        <v>0.80735244038096921</v>
      </c>
      <c r="U53" s="99">
        <f>SUM(U48,U52)</f>
        <v>0.1892277564822642</v>
      </c>
      <c r="V53" s="99">
        <f>SUM(V48,V52)</f>
        <v>33.477571515956029</v>
      </c>
      <c r="W53" s="99">
        <f>SUM(W48,W52)</f>
        <v>34.474151712819264</v>
      </c>
      <c r="X53" s="45"/>
      <c r="Y53" s="98">
        <f>SUM(Y48,Y52)</f>
        <v>0.54161819706721026</v>
      </c>
      <c r="Z53" s="98">
        <f>SUM(Z48,Z52)</f>
        <v>0.22662858707717573</v>
      </c>
      <c r="AA53" s="98">
        <f>SUM(AA48,AA52)</f>
        <v>17.44409252640056</v>
      </c>
      <c r="AB53" s="98">
        <f>SUM(AB48,AB52)</f>
        <v>18.212339310544948</v>
      </c>
      <c r="AC53" s="44"/>
      <c r="AD53" s="47">
        <f t="shared" si="47"/>
        <v>0.67085719938077393</v>
      </c>
      <c r="AE53" s="47">
        <f t="shared" si="47"/>
        <v>1.1976498125338024</v>
      </c>
      <c r="AF53" s="47">
        <f t="shared" si="47"/>
        <v>0.52106803858476958</v>
      </c>
      <c r="AG53" s="48">
        <f t="shared" si="47"/>
        <v>0.52828970128865171</v>
      </c>
      <c r="AR53" s="43" t="s">
        <v>17</v>
      </c>
      <c r="AS53" s="99">
        <f>SUM(AS48,AS52)</f>
        <v>1.476836678789637</v>
      </c>
      <c r="AT53" s="99">
        <f>SUM(AT48,AT52)</f>
        <v>0.37790985885689959</v>
      </c>
      <c r="AU53" s="99">
        <f>SUM(AU48,AU52)</f>
        <v>0</v>
      </c>
      <c r="AV53" s="99">
        <f>SUM(AV48,AV52)</f>
        <v>1.8547465376465366</v>
      </c>
      <c r="AW53" s="45"/>
      <c r="AX53" s="98">
        <f>SUM(AX48,AX52)</f>
        <v>0.99074651827561955</v>
      </c>
      <c r="AY53" s="98">
        <f>SUM(AY48,AY52)</f>
        <v>0.57932715674802937</v>
      </c>
      <c r="AZ53" s="98">
        <f>SUM(AZ48,AZ52)</f>
        <v>0</v>
      </c>
      <c r="BA53" s="98">
        <f>SUM(BA48,BA52)</f>
        <v>1.5700736750236488</v>
      </c>
      <c r="BB53" s="44"/>
      <c r="BC53" s="47">
        <f t="shared" si="48"/>
        <v>0.67085719938077393</v>
      </c>
      <c r="BD53" s="47">
        <f t="shared" si="48"/>
        <v>1.5329770927394595</v>
      </c>
      <c r="BE53" s="47" t="str">
        <f t="shared" si="48"/>
        <v>--</v>
      </c>
      <c r="BF53" s="48">
        <f t="shared" si="48"/>
        <v>0.84651656878998383</v>
      </c>
    </row>
    <row r="54" spans="1:66" ht="5.15" customHeight="1" x14ac:dyDescent="0.6">
      <c r="A54" s="49"/>
      <c r="B54" s="78"/>
      <c r="C54" s="78"/>
      <c r="D54" s="78"/>
      <c r="E54" s="81"/>
      <c r="F54" s="40"/>
      <c r="G54" s="62"/>
      <c r="H54" s="62"/>
      <c r="I54" s="62"/>
      <c r="J54" s="62"/>
      <c r="K54" s="42"/>
      <c r="L54" s="42"/>
      <c r="M54" s="40"/>
      <c r="N54" s="41"/>
      <c r="S54" s="49"/>
      <c r="T54" s="78"/>
      <c r="U54" s="78"/>
      <c r="V54" s="78"/>
      <c r="W54" s="81"/>
      <c r="X54" s="40"/>
      <c r="Y54" s="62"/>
      <c r="Z54" s="62"/>
      <c r="AA54" s="62"/>
      <c r="AB54" s="62"/>
      <c r="AC54" s="42"/>
      <c r="AD54" s="42"/>
      <c r="AE54" s="40"/>
      <c r="AF54" s="41"/>
      <c r="AR54" s="49"/>
      <c r="AS54" s="78"/>
      <c r="AT54" s="78"/>
      <c r="AU54" s="78"/>
      <c r="AV54" s="81"/>
      <c r="AW54" s="40"/>
      <c r="AX54" s="62"/>
      <c r="AY54" s="62"/>
      <c r="AZ54" s="62"/>
      <c r="BA54" s="62"/>
      <c r="BB54" s="42"/>
      <c r="BC54" s="42"/>
      <c r="BD54" s="40"/>
      <c r="BE54" s="41"/>
    </row>
    <row r="55" spans="1:66" x14ac:dyDescent="0.6">
      <c r="A55" s="49" t="s">
        <v>21</v>
      </c>
      <c r="B55" s="78">
        <f>B42</f>
        <v>86.746265061271515</v>
      </c>
      <c r="C55" s="78">
        <f>C42</f>
        <v>0.83103205992864193</v>
      </c>
      <c r="D55" s="78">
        <f>D42</f>
        <v>60.260403664859311</v>
      </c>
      <c r="E55" s="78">
        <f>E42</f>
        <v>147.83770078605946</v>
      </c>
      <c r="F55" s="49"/>
      <c r="G55" s="62">
        <f>G42+G53</f>
        <v>32.220122563435794</v>
      </c>
      <c r="H55" s="62">
        <f>H42+H53</f>
        <v>1.4162102757670221</v>
      </c>
      <c r="I55" s="62">
        <f>I42+I53</f>
        <v>256.85196425178316</v>
      </c>
      <c r="J55" s="62">
        <f>J42+J53</f>
        <v>290.48829709098601</v>
      </c>
      <c r="K55" s="42"/>
      <c r="L55" s="25">
        <f>IF(B55&lt;&gt;0,G55/B55,"--")</f>
        <v>0.37142950812553999</v>
      </c>
      <c r="M55" s="25">
        <f>IF(C55&lt;&gt;0,H55/C55,"--")</f>
        <v>1.7041584122381843</v>
      </c>
      <c r="N55" s="25">
        <f>IF(D55&lt;&gt;0,I55/D55,"--")</f>
        <v>4.2623671371382743</v>
      </c>
      <c r="O55" s="25">
        <f>IF(E55&lt;&gt;0,J55/E55,"--")</f>
        <v>1.9649135203432355</v>
      </c>
      <c r="S55" s="49" t="s">
        <v>21</v>
      </c>
      <c r="T55" s="78">
        <f>T42</f>
        <v>43.721395178510008</v>
      </c>
      <c r="U55" s="78">
        <f>U42</f>
        <v>0.45312220107174239</v>
      </c>
      <c r="V55" s="78">
        <f>V42</f>
        <v>60.260403664859311</v>
      </c>
      <c r="W55" s="78">
        <f>W42</f>
        <v>104.43492104444105</v>
      </c>
      <c r="X55" s="49"/>
      <c r="Y55" s="62">
        <f>Y42+Y53</f>
        <v>15.793356529133442</v>
      </c>
      <c r="Z55" s="62">
        <f>Z42+Z53</f>
        <v>0.56255615657955693</v>
      </c>
      <c r="AA55" s="62">
        <f>AA42+AA53</f>
        <v>256.85196425178316</v>
      </c>
      <c r="AB55" s="62">
        <f>AB42+AB53</f>
        <v>273.20787693749617</v>
      </c>
      <c r="AC55" s="42"/>
      <c r="AD55" s="25">
        <f>IF(T55&lt;&gt;0,Y55/T55,"--")</f>
        <v>0.36122718556099992</v>
      </c>
      <c r="AE55" s="25">
        <f>IF(U55&lt;&gt;0,Z55/U55,"--")</f>
        <v>1.2415109108513709</v>
      </c>
      <c r="AF55" s="25">
        <f>IF(V55&lt;&gt;0,AA55/V55,"--")</f>
        <v>4.2623671371382743</v>
      </c>
      <c r="AG55" s="25">
        <f>IF(W55&lt;&gt;0,AB55/W55,"--")</f>
        <v>2.6160586344603618</v>
      </c>
      <c r="AR55" s="49" t="s">
        <v>21</v>
      </c>
      <c r="AS55" s="78">
        <f>AS42</f>
        <v>43.024869882761521</v>
      </c>
      <c r="AT55" s="78">
        <f>AT42</f>
        <v>0.37790985885689959</v>
      </c>
      <c r="AU55" s="78">
        <f>AU42</f>
        <v>0</v>
      </c>
      <c r="AV55" s="78">
        <f>AV42</f>
        <v>43.402779741618424</v>
      </c>
      <c r="AW55" s="49"/>
      <c r="AX55" s="62">
        <f>AX42+AX53</f>
        <v>16.426766034302354</v>
      </c>
      <c r="AY55" s="62">
        <f>AY42+AY53</f>
        <v>0.85365411918746503</v>
      </c>
      <c r="AZ55" s="62">
        <f>AZ42+AZ53</f>
        <v>0</v>
      </c>
      <c r="BA55" s="62">
        <f>BA42+BA53</f>
        <v>17.280420153489818</v>
      </c>
      <c r="BB55" s="42"/>
      <c r="BC55" s="25">
        <f>IF(AS55&lt;&gt;0,AX55/AS55,"--")</f>
        <v>0.38179699506503223</v>
      </c>
      <c r="BD55" s="25">
        <f>IF(AT55&lt;&gt;0,AY55/AT55,"--")</f>
        <v>2.2588829033717062</v>
      </c>
      <c r="BE55" s="25" t="str">
        <f>IF(AU55&lt;&gt;0,AZ55/AU55,"--")</f>
        <v>--</v>
      </c>
      <c r="BF55" s="25">
        <f>IF(AV55&lt;&gt;0,BA55/AV55,"--")</f>
        <v>0.39814086232177021</v>
      </c>
    </row>
    <row r="56" spans="1:66" hidden="1" x14ac:dyDescent="0.6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</row>
    <row r="57" spans="1:66" hidden="1" x14ac:dyDescent="0.6">
      <c r="A57" s="107" t="s">
        <v>115</v>
      </c>
      <c r="B57" s="72">
        <f>B10-SUM(B11:B13)</f>
        <v>0</v>
      </c>
      <c r="C57" s="72">
        <f>C10-SUM(C11:C13)</f>
        <v>0</v>
      </c>
      <c r="D57" s="72">
        <f>D10-SUM(D11:D13)</f>
        <v>0</v>
      </c>
      <c r="E57" s="87"/>
      <c r="G57" s="72">
        <f>G55-Y55-AX55</f>
        <v>0</v>
      </c>
      <c r="H57" s="72">
        <f>H55-Z55-AY55</f>
        <v>0</v>
      </c>
      <c r="I57" s="72">
        <f>I55-AA55-AZ55</f>
        <v>0</v>
      </c>
      <c r="J57" s="72">
        <f>J55-AB55-BA55</f>
        <v>0</v>
      </c>
      <c r="K57" s="186"/>
      <c r="L57" s="87"/>
      <c r="M57" s="87"/>
      <c r="N57" s="87"/>
      <c r="O57" s="87"/>
      <c r="S57" s="107" t="s">
        <v>115</v>
      </c>
      <c r="T57" s="72">
        <f>T10-SUM(T11:T13)</f>
        <v>0</v>
      </c>
      <c r="U57" s="72">
        <f>U10-SUM(U11:U13)</f>
        <v>0</v>
      </c>
      <c r="V57" s="72">
        <f>V10-SUM(V11:V13)</f>
        <v>0</v>
      </c>
      <c r="W57" s="87"/>
      <c r="Y57" s="72">
        <v>0</v>
      </c>
      <c r="Z57" s="72">
        <v>0</v>
      </c>
      <c r="AA57" s="72">
        <v>0</v>
      </c>
      <c r="AC57" s="53"/>
      <c r="AD57" s="72">
        <v>2.7755575615628914E-17</v>
      </c>
      <c r="AE57" s="72">
        <v>0</v>
      </c>
      <c r="AF57" s="72">
        <v>0</v>
      </c>
      <c r="AI57">
        <v>117</v>
      </c>
      <c r="AM57">
        <f>$AM$8</f>
        <v>6</v>
      </c>
      <c r="AN57">
        <f>$AN$8</f>
        <v>28</v>
      </c>
      <c r="AO57">
        <f>$AO$8</f>
        <v>50</v>
      </c>
      <c r="AR57" s="107" t="s">
        <v>115</v>
      </c>
      <c r="AS57" s="72">
        <f>AS10-SUM(AS11:AS13)</f>
        <v>0</v>
      </c>
      <c r="AT57" s="72">
        <f>AT10-SUM(AT11:AT13)</f>
        <v>0</v>
      </c>
      <c r="AU57" s="72">
        <f>AU10-SUM(AU11:AU13)</f>
        <v>0</v>
      </c>
      <c r="AV57" s="87"/>
      <c r="AX57" s="72">
        <v>0</v>
      </c>
      <c r="AY57" s="72">
        <v>0</v>
      </c>
      <c r="AZ57" s="72">
        <v>0</v>
      </c>
      <c r="BB57" s="53"/>
      <c r="BC57" s="72">
        <v>0</v>
      </c>
      <c r="BD57" s="72">
        <v>0</v>
      </c>
      <c r="BE57" s="72">
        <v>0</v>
      </c>
      <c r="BH57">
        <v>117</v>
      </c>
      <c r="BL57">
        <f>$BL$8</f>
        <v>9</v>
      </c>
      <c r="BM57">
        <f>$BM$8</f>
        <v>31</v>
      </c>
      <c r="BN57">
        <f>$BN$8</f>
        <v>53</v>
      </c>
    </row>
    <row r="58" spans="1:66" hidden="1" x14ac:dyDescent="0.6">
      <c r="G58" s="87"/>
      <c r="H58" s="87"/>
      <c r="I58" s="87"/>
      <c r="J58" s="108"/>
      <c r="K58" s="186"/>
      <c r="L58" s="87"/>
      <c r="M58" s="87"/>
      <c r="N58" s="87"/>
      <c r="Y58" s="72">
        <v>0</v>
      </c>
      <c r="Z58" s="72">
        <v>0</v>
      </c>
      <c r="AA58" s="72">
        <v>0</v>
      </c>
      <c r="AC58" s="53"/>
      <c r="AD58" s="72">
        <v>0</v>
      </c>
      <c r="AE58" s="72">
        <v>0</v>
      </c>
      <c r="AF58" s="72">
        <v>0</v>
      </c>
      <c r="AI58">
        <v>94</v>
      </c>
      <c r="AM58">
        <f>$AM$8</f>
        <v>6</v>
      </c>
      <c r="AN58">
        <f>$AN$8</f>
        <v>28</v>
      </c>
      <c r="AO58">
        <f>$AO$8</f>
        <v>50</v>
      </c>
      <c r="AX58" s="72">
        <v>0</v>
      </c>
      <c r="AY58" s="72">
        <v>0</v>
      </c>
      <c r="AZ58" s="72">
        <v>0</v>
      </c>
      <c r="BB58" s="53"/>
      <c r="BC58" s="72">
        <v>0</v>
      </c>
      <c r="BD58" s="72">
        <v>0</v>
      </c>
      <c r="BE58" s="72">
        <v>0</v>
      </c>
      <c r="BH58">
        <v>94</v>
      </c>
      <c r="BL58">
        <f>$BL$8</f>
        <v>9</v>
      </c>
      <c r="BM58">
        <f>$BM$8</f>
        <v>31</v>
      </c>
      <c r="BN58">
        <f>$BN$8</f>
        <v>53</v>
      </c>
    </row>
    <row r="59" spans="1:66" hidden="1" x14ac:dyDescent="0.6">
      <c r="A59" s="53" t="s">
        <v>186</v>
      </c>
      <c r="B59" s="189">
        <f>SUM(B57:J57,T57:AF59,AS57:BE59)</f>
        <v>-8.6042284408449632E-16</v>
      </c>
      <c r="G59" s="87"/>
      <c r="H59" s="87"/>
      <c r="I59" s="87"/>
      <c r="J59" s="108"/>
      <c r="K59" s="108"/>
      <c r="L59" s="87"/>
      <c r="M59" s="87"/>
      <c r="N59" s="87"/>
      <c r="T59" s="50"/>
      <c r="Y59" s="72">
        <v>0</v>
      </c>
      <c r="Z59" s="72">
        <v>0</v>
      </c>
      <c r="AA59" s="72">
        <v>0</v>
      </c>
      <c r="AD59" s="72">
        <v>0</v>
      </c>
      <c r="AE59" s="72">
        <v>0</v>
      </c>
      <c r="AF59" s="72">
        <v>-8.8817841970012523E-16</v>
      </c>
      <c r="AI59">
        <v>47</v>
      </c>
      <c r="AK59">
        <v>31</v>
      </c>
      <c r="AM59">
        <f>$AM$8</f>
        <v>6</v>
      </c>
      <c r="AN59">
        <f>$AN$8</f>
        <v>28</v>
      </c>
      <c r="AO59">
        <f>$AO$8</f>
        <v>50</v>
      </c>
      <c r="AS59" s="50"/>
      <c r="AX59" s="72">
        <v>0</v>
      </c>
      <c r="AY59" s="72">
        <v>0</v>
      </c>
      <c r="AZ59" s="72">
        <v>0</v>
      </c>
      <c r="BC59" s="72">
        <v>0</v>
      </c>
      <c r="BD59" s="72">
        <v>0</v>
      </c>
      <c r="BE59" s="72">
        <v>0</v>
      </c>
      <c r="BH59">
        <v>47</v>
      </c>
      <c r="BJ59">
        <v>31</v>
      </c>
      <c r="BL59">
        <f>$BL$8</f>
        <v>9</v>
      </c>
      <c r="BM59">
        <f>$BM$8</f>
        <v>31</v>
      </c>
      <c r="BN59">
        <f>$BN$8</f>
        <v>53</v>
      </c>
    </row>
    <row r="60" spans="1:66" x14ac:dyDescent="0.6">
      <c r="A60" s="33"/>
      <c r="B60" s="33"/>
      <c r="C60" s="33"/>
      <c r="D60" s="33"/>
      <c r="E60" s="33"/>
      <c r="S60" s="33"/>
      <c r="T60" s="33"/>
      <c r="U60" s="33"/>
      <c r="V60" s="33"/>
      <c r="W60" s="33"/>
      <c r="AR60" s="33"/>
      <c r="AS60" s="33"/>
      <c r="AT60" s="33"/>
      <c r="AU60" s="33"/>
      <c r="AV60" s="33"/>
    </row>
    <row r="61" spans="1:66" x14ac:dyDescent="0.6">
      <c r="A61" s="54" t="s">
        <v>22</v>
      </c>
      <c r="K61" s="53"/>
      <c r="L61" s="52"/>
      <c r="M61" s="52"/>
      <c r="N61" s="52"/>
    </row>
    <row r="62" spans="1:66" x14ac:dyDescent="0.6">
      <c r="A62" s="109" t="s">
        <v>264</v>
      </c>
      <c r="K62" s="53"/>
      <c r="L62" s="52"/>
      <c r="M62" s="52"/>
      <c r="N62" s="52"/>
    </row>
    <row r="63" spans="1:66" x14ac:dyDescent="0.6">
      <c r="A63" s="56" t="s">
        <v>107</v>
      </c>
      <c r="K63" s="53"/>
      <c r="L63" s="52"/>
      <c r="M63" s="52"/>
      <c r="N63" s="52"/>
    </row>
    <row r="64" spans="1:66" x14ac:dyDescent="0.6">
      <c r="A64" s="55" t="s">
        <v>98</v>
      </c>
    </row>
    <row r="65" spans="1:6" x14ac:dyDescent="0.6">
      <c r="A65" s="55" t="s">
        <v>99</v>
      </c>
    </row>
    <row r="66" spans="1:6" x14ac:dyDescent="0.6">
      <c r="A66" s="56" t="s">
        <v>100</v>
      </c>
    </row>
    <row r="67" spans="1:6" x14ac:dyDescent="0.6">
      <c r="A67" s="55" t="s">
        <v>101</v>
      </c>
    </row>
    <row r="68" spans="1:6" x14ac:dyDescent="0.6">
      <c r="A68" s="55"/>
    </row>
    <row r="69" spans="1:6" x14ac:dyDescent="0.6">
      <c r="A69" s="56"/>
    </row>
    <row r="70" spans="1:6" x14ac:dyDescent="0.6">
      <c r="A70" s="55"/>
    </row>
    <row r="71" spans="1:6" x14ac:dyDescent="0.6">
      <c r="A71" s="55"/>
      <c r="B71" s="41"/>
      <c r="C71" s="41"/>
      <c r="D71" s="41"/>
      <c r="E71" s="41"/>
      <c r="F71" s="41"/>
    </row>
    <row r="72" spans="1:6" x14ac:dyDescent="0.6">
      <c r="A72" s="56"/>
      <c r="B72" s="41"/>
      <c r="C72" s="41"/>
      <c r="D72" s="41"/>
      <c r="E72" s="41"/>
      <c r="F72" s="41"/>
    </row>
    <row r="73" spans="1:6" x14ac:dyDescent="0.6">
      <c r="A73" s="56"/>
    </row>
    <row r="75" spans="1:6" x14ac:dyDescent="0.6">
      <c r="A75" s="16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2" manualBreakCount="2">
    <brk id="43" min="18" max="32" man="1"/>
    <brk id="43" max="14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A1:CD87"/>
  <sheetViews>
    <sheetView zoomScale="70" zoomScaleNormal="70" workbookViewId="0"/>
  </sheetViews>
  <sheetFormatPr defaultRowHeight="13" x14ac:dyDescent="0.6"/>
  <cols>
    <col min="1" max="1" width="36.86328125" customWidth="1"/>
    <col min="2" max="5" width="10.6796875" customWidth="1"/>
    <col min="6" max="6" width="2.6796875" customWidth="1"/>
    <col min="7" max="10" width="10.6796875" customWidth="1"/>
    <col min="11" max="11" width="2.6796875" customWidth="1"/>
    <col min="12" max="15" width="8.6796875" customWidth="1"/>
    <col min="18" max="84" width="0" hidden="1" customWidth="1"/>
  </cols>
  <sheetData>
    <row r="1" spans="1:68" s="3" customFormat="1" ht="15.5" x14ac:dyDescent="0.7">
      <c r="A1" s="1" t="str">
        <f>VLOOKUP(BP6,TabName,5,FALSE)</f>
        <v>Table 4.23 - Cost of Returned-to-Sender UAA Mail -- Standard Mail, Presorted (1), PARS Environment, FY 21</v>
      </c>
      <c r="S1" s="1" t="s">
        <v>181</v>
      </c>
      <c r="AR1" s="1" t="s">
        <v>182</v>
      </c>
    </row>
    <row r="2" spans="1:68" ht="8.15" customHeight="1" thickBot="1" x14ac:dyDescent="0.75"/>
    <row r="3" spans="1:68" ht="15.5" x14ac:dyDescent="0.7">
      <c r="A3" s="4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39"/>
      <c r="S3" s="4" t="s">
        <v>0</v>
      </c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39"/>
      <c r="AR3" s="4" t="s">
        <v>0</v>
      </c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39"/>
    </row>
    <row r="4" spans="1:68" ht="12.75" customHeight="1" x14ac:dyDescent="0.6">
      <c r="A4" s="14"/>
      <c r="B4" s="9" t="s">
        <v>1</v>
      </c>
      <c r="C4" s="10"/>
      <c r="D4" s="10"/>
      <c r="E4" s="10"/>
      <c r="F4" s="11"/>
      <c r="G4" s="9" t="s">
        <v>2</v>
      </c>
      <c r="H4" s="12"/>
      <c r="I4" s="12"/>
      <c r="J4" s="12"/>
      <c r="K4" s="11"/>
      <c r="L4" s="9" t="s">
        <v>3</v>
      </c>
      <c r="M4" s="12"/>
      <c r="N4" s="12"/>
      <c r="O4" s="13"/>
      <c r="S4" s="14"/>
      <c r="T4" s="9" t="s">
        <v>1</v>
      </c>
      <c r="U4" s="10"/>
      <c r="V4" s="10"/>
      <c r="W4" s="10"/>
      <c r="X4" s="11"/>
      <c r="Y4" s="9" t="s">
        <v>2</v>
      </c>
      <c r="Z4" s="12"/>
      <c r="AA4" s="12"/>
      <c r="AB4" s="12"/>
      <c r="AC4" s="11"/>
      <c r="AD4" s="9" t="s">
        <v>3</v>
      </c>
      <c r="AE4" s="12"/>
      <c r="AF4" s="12"/>
      <c r="AG4" s="13"/>
      <c r="AK4" t="s">
        <v>37</v>
      </c>
      <c r="AL4" t="s">
        <v>37</v>
      </c>
      <c r="AM4" s="18" t="s">
        <v>8</v>
      </c>
      <c r="AN4" s="18" t="s">
        <v>9</v>
      </c>
      <c r="AO4" s="18" t="s">
        <v>10</v>
      </c>
      <c r="AQ4" s="3"/>
      <c r="AR4" s="14"/>
      <c r="AS4" s="9" t="s">
        <v>1</v>
      </c>
      <c r="AT4" s="10"/>
      <c r="AU4" s="10"/>
      <c r="AV4" s="10"/>
      <c r="AW4" s="11"/>
      <c r="AX4" s="9" t="s">
        <v>2</v>
      </c>
      <c r="AY4" s="12"/>
      <c r="AZ4" s="12"/>
      <c r="BA4" s="12"/>
      <c r="BB4" s="11"/>
      <c r="BC4" s="9" t="s">
        <v>3</v>
      </c>
      <c r="BD4" s="12"/>
      <c r="BE4" s="12"/>
      <c r="BF4" s="13"/>
      <c r="BJ4" t="s">
        <v>37</v>
      </c>
      <c r="BK4" t="s">
        <v>37</v>
      </c>
      <c r="BL4" s="18" t="s">
        <v>8</v>
      </c>
      <c r="BM4" s="18" t="s">
        <v>9</v>
      </c>
      <c r="BN4" s="18" t="s">
        <v>10</v>
      </c>
    </row>
    <row r="5" spans="1:68" ht="25.5" customHeight="1" x14ac:dyDescent="0.6">
      <c r="A5" s="14"/>
      <c r="B5" s="15" t="s">
        <v>4</v>
      </c>
      <c r="C5" s="15" t="s">
        <v>5</v>
      </c>
      <c r="D5" s="15" t="s">
        <v>6</v>
      </c>
      <c r="E5" s="15" t="s">
        <v>7</v>
      </c>
      <c r="F5" s="16"/>
      <c r="G5" s="15" t="s">
        <v>4</v>
      </c>
      <c r="H5" s="15" t="s">
        <v>5</v>
      </c>
      <c r="I5" s="15" t="s">
        <v>6</v>
      </c>
      <c r="J5" s="15" t="s">
        <v>7</v>
      </c>
      <c r="K5" s="16"/>
      <c r="L5" s="15" t="s">
        <v>4</v>
      </c>
      <c r="M5" s="15" t="s">
        <v>5</v>
      </c>
      <c r="N5" s="15" t="s">
        <v>6</v>
      </c>
      <c r="O5" s="17" t="s">
        <v>7</v>
      </c>
      <c r="S5" s="14"/>
      <c r="T5" s="15" t="s">
        <v>4</v>
      </c>
      <c r="U5" s="15" t="s">
        <v>5</v>
      </c>
      <c r="V5" s="15" t="s">
        <v>6</v>
      </c>
      <c r="W5" s="15" t="s">
        <v>7</v>
      </c>
      <c r="X5" s="16"/>
      <c r="Y5" s="15" t="s">
        <v>4</v>
      </c>
      <c r="Z5" s="15" t="s">
        <v>5</v>
      </c>
      <c r="AA5" s="15" t="s">
        <v>6</v>
      </c>
      <c r="AB5" s="15" t="s">
        <v>7</v>
      </c>
      <c r="AC5" s="16"/>
      <c r="AD5" s="15" t="s">
        <v>4</v>
      </c>
      <c r="AE5" s="15" t="s">
        <v>5</v>
      </c>
      <c r="AF5" s="15" t="s">
        <v>6</v>
      </c>
      <c r="AG5" s="17" t="s">
        <v>7</v>
      </c>
      <c r="AI5" s="56" t="s">
        <v>35</v>
      </c>
      <c r="AJ5" s="56" t="s">
        <v>36</v>
      </c>
      <c r="AK5" s="56" t="s">
        <v>35</v>
      </c>
      <c r="AL5" s="56" t="s">
        <v>36</v>
      </c>
      <c r="AM5" t="s">
        <v>12</v>
      </c>
      <c r="AN5" t="s">
        <v>12</v>
      </c>
      <c r="AO5" t="s">
        <v>12</v>
      </c>
      <c r="AR5" s="14"/>
      <c r="AS5" s="15" t="s">
        <v>4</v>
      </c>
      <c r="AT5" s="15" t="s">
        <v>5</v>
      </c>
      <c r="AU5" s="15" t="s">
        <v>6</v>
      </c>
      <c r="AV5" s="15" t="s">
        <v>7</v>
      </c>
      <c r="AW5" s="16"/>
      <c r="AX5" s="15" t="s">
        <v>4</v>
      </c>
      <c r="AY5" s="15" t="s">
        <v>5</v>
      </c>
      <c r="AZ5" s="15" t="s">
        <v>6</v>
      </c>
      <c r="BA5" s="15" t="s">
        <v>7</v>
      </c>
      <c r="BB5" s="16"/>
      <c r="BC5" s="15" t="s">
        <v>4</v>
      </c>
      <c r="BD5" s="15" t="s">
        <v>5</v>
      </c>
      <c r="BE5" s="15" t="s">
        <v>6</v>
      </c>
      <c r="BF5" s="17" t="s">
        <v>7</v>
      </c>
      <c r="BH5" s="56" t="s">
        <v>35</v>
      </c>
      <c r="BI5" s="56" t="s">
        <v>36</v>
      </c>
      <c r="BJ5" s="56" t="s">
        <v>35</v>
      </c>
      <c r="BK5" s="56" t="s">
        <v>36</v>
      </c>
      <c r="BL5" t="s">
        <v>12</v>
      </c>
      <c r="BM5" t="s">
        <v>12</v>
      </c>
      <c r="BN5" t="s">
        <v>12</v>
      </c>
      <c r="BP5" s="18" t="s">
        <v>11</v>
      </c>
    </row>
    <row r="6" spans="1:68" ht="12.75" customHeight="1" x14ac:dyDescent="0.6">
      <c r="A6" s="94" t="s">
        <v>23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20"/>
      <c r="S6" s="94" t="s">
        <v>23</v>
      </c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20"/>
      <c r="AR6" s="94" t="s">
        <v>23</v>
      </c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20"/>
      <c r="BP6">
        <v>23</v>
      </c>
    </row>
    <row r="7" spans="1:68" ht="12.75" customHeight="1" x14ac:dyDescent="0.6">
      <c r="A7" s="31" t="s">
        <v>103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20"/>
      <c r="S7" s="31" t="s">
        <v>103</v>
      </c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20"/>
      <c r="AR7" s="31" t="s">
        <v>103</v>
      </c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20"/>
    </row>
    <row r="8" spans="1:68" ht="12.75" customHeight="1" x14ac:dyDescent="0.6">
      <c r="A8" s="21" t="s">
        <v>13</v>
      </c>
      <c r="B8" s="76">
        <f t="shared" ref="B8:D13" si="0">SUM(T8,AS8)</f>
        <v>1.4318650936343145</v>
      </c>
      <c r="C8" s="76">
        <f t="shared" si="0"/>
        <v>0</v>
      </c>
      <c r="D8" s="76">
        <f t="shared" si="0"/>
        <v>0</v>
      </c>
      <c r="E8" s="22">
        <f t="shared" ref="E8:E13" si="1">SUM(B8:D8)</f>
        <v>1.4318650936343145</v>
      </c>
      <c r="F8" s="16"/>
      <c r="G8" s="24">
        <f t="shared" ref="G8:I13" si="2">SUM(Y8,AX8)</f>
        <v>8.3181335122081923E-2</v>
      </c>
      <c r="H8" s="24">
        <f t="shared" si="2"/>
        <v>0</v>
      </c>
      <c r="I8" s="24">
        <f t="shared" si="2"/>
        <v>0</v>
      </c>
      <c r="J8" s="24">
        <f t="shared" ref="J8:J13" si="3">SUM(G8:I8)</f>
        <v>8.3181335122081923E-2</v>
      </c>
      <c r="K8" s="16"/>
      <c r="L8" s="25">
        <f t="shared" ref="L8:L14" si="4">IF(B8&lt;&gt;0,G8/B8,"--")</f>
        <v>5.8092997372366763E-2</v>
      </c>
      <c r="M8" s="25" t="str">
        <f t="shared" ref="M8:M14" si="5">IF(C8&lt;&gt;0,H8/C8,"--")</f>
        <v>--</v>
      </c>
      <c r="N8" s="25" t="str">
        <f t="shared" ref="N8:N14" si="6">IF(D8&lt;&gt;0,I8/D8,"--")</f>
        <v>--</v>
      </c>
      <c r="O8" s="26">
        <f t="shared" ref="O8:O14" si="7">IF(E8&lt;&gt;0,J8/E8,"--")</f>
        <v>5.8092997372366763E-2</v>
      </c>
      <c r="S8" s="21" t="s">
        <v>13</v>
      </c>
      <c r="T8" s="22">
        <v>1.2023310588596952</v>
      </c>
      <c r="U8" s="22">
        <v>0</v>
      </c>
      <c r="V8" s="22">
        <v>0</v>
      </c>
      <c r="W8" s="22">
        <f t="shared" ref="W8:W13" si="8">SUM(T8:V8)</f>
        <v>1.2023310588596952</v>
      </c>
      <c r="X8" s="16"/>
      <c r="Y8" s="62">
        <v>6.3831682862710862E-2</v>
      </c>
      <c r="Z8" s="62">
        <v>0</v>
      </c>
      <c r="AA8" s="62">
        <v>0</v>
      </c>
      <c r="AB8" s="24">
        <f t="shared" ref="AB8:AB13" si="9">SUM(Y8:AA8)</f>
        <v>6.3831682862710862E-2</v>
      </c>
      <c r="AC8" s="16"/>
      <c r="AD8" s="25">
        <f t="shared" ref="AD8:AG14" si="10">IF(T8&lt;&gt;0,Y8/T8,"--")</f>
        <v>5.3089939241234917E-2</v>
      </c>
      <c r="AE8" s="25" t="str">
        <f t="shared" si="10"/>
        <v>--</v>
      </c>
      <c r="AF8" s="25" t="str">
        <f t="shared" si="10"/>
        <v>--</v>
      </c>
      <c r="AG8" s="26">
        <f t="shared" si="10"/>
        <v>5.3089939241234917E-2</v>
      </c>
      <c r="AI8">
        <v>38</v>
      </c>
      <c r="AM8" s="27">
        <f>VLOOKUP($BP$6,RMap,4,FALSE)</f>
        <v>6</v>
      </c>
      <c r="AN8" s="28">
        <f>VLOOKUP($BP$6,RMap,5,FALSE)</f>
        <v>28</v>
      </c>
      <c r="AO8" s="29">
        <f>VLOOKUP($BP$6,RMap,6,FALSE)</f>
        <v>50</v>
      </c>
      <c r="AR8" s="21" t="s">
        <v>13</v>
      </c>
      <c r="AS8" s="22">
        <v>0.22953403477461923</v>
      </c>
      <c r="AT8" s="22">
        <v>0</v>
      </c>
      <c r="AU8" s="22">
        <v>0</v>
      </c>
      <c r="AV8" s="22">
        <f t="shared" ref="AV8:AV13" si="11">SUM(AS8:AU8)</f>
        <v>0.22953403477461923</v>
      </c>
      <c r="AW8" s="16"/>
      <c r="AX8" s="62">
        <v>1.9349652259371054E-2</v>
      </c>
      <c r="AY8" s="62">
        <v>0</v>
      </c>
      <c r="AZ8" s="62">
        <v>0</v>
      </c>
      <c r="BA8" s="24">
        <f t="shared" ref="BA8:BA13" si="12">SUM(AX8:AZ8)</f>
        <v>1.9349652259371054E-2</v>
      </c>
      <c r="BB8" s="16"/>
      <c r="BC8" s="25">
        <f t="shared" ref="BC8:BC14" si="13">IF(AS8&lt;&gt;0,AX8/AS8,"--")</f>
        <v>8.4299708661378203E-2</v>
      </c>
      <c r="BD8" s="25" t="str">
        <f t="shared" ref="BD8:BD14" si="14">IF(AT8&lt;&gt;0,AY8/AT8,"--")</f>
        <v>--</v>
      </c>
      <c r="BE8" s="25" t="str">
        <f t="shared" ref="BE8:BE14" si="15">IF(AU8&lt;&gt;0,AZ8/AU8,"--")</f>
        <v>--</v>
      </c>
      <c r="BF8" s="26">
        <f t="shared" ref="BF8:BF14" si="16">IF(AV8&lt;&gt;0,BA8/AV8,"--")</f>
        <v>8.4299708661378203E-2</v>
      </c>
      <c r="BH8">
        <v>38</v>
      </c>
      <c r="BL8" s="27">
        <f>VLOOKUP($BP$6,RMap,7,FALSE)</f>
        <v>9</v>
      </c>
      <c r="BM8" s="28">
        <f>VLOOKUP($BP$6,RMap,8,FALSE)</f>
        <v>31</v>
      </c>
      <c r="BN8" s="29">
        <f>VLOOKUP($BP$6,RMap,9,FALSE)</f>
        <v>53</v>
      </c>
    </row>
    <row r="9" spans="1:68" ht="12.75" customHeight="1" x14ac:dyDescent="0.6">
      <c r="A9" s="30" t="s">
        <v>24</v>
      </c>
      <c r="B9" s="76">
        <f t="shared" si="0"/>
        <v>1.4318650936343145</v>
      </c>
      <c r="C9" s="76">
        <f t="shared" si="0"/>
        <v>0</v>
      </c>
      <c r="D9" s="76">
        <f t="shared" si="0"/>
        <v>0</v>
      </c>
      <c r="E9" s="22">
        <f t="shared" si="1"/>
        <v>1.4318650936343145</v>
      </c>
      <c r="F9" s="16"/>
      <c r="G9" s="24">
        <f t="shared" si="2"/>
        <v>9.4898745537297241E-3</v>
      </c>
      <c r="H9" s="24">
        <f t="shared" si="2"/>
        <v>0</v>
      </c>
      <c r="I9" s="24">
        <f t="shared" si="2"/>
        <v>0</v>
      </c>
      <c r="J9" s="24">
        <f t="shared" si="3"/>
        <v>9.4898745537297241E-3</v>
      </c>
      <c r="K9" s="16"/>
      <c r="L9" s="25">
        <f t="shared" si="4"/>
        <v>6.6276317482136717E-3</v>
      </c>
      <c r="M9" s="25" t="str">
        <f t="shared" si="5"/>
        <v>--</v>
      </c>
      <c r="N9" s="25" t="str">
        <f t="shared" si="6"/>
        <v>--</v>
      </c>
      <c r="O9" s="26">
        <f t="shared" si="7"/>
        <v>6.6276317482136717E-3</v>
      </c>
      <c r="S9" s="30" t="s">
        <v>24</v>
      </c>
      <c r="T9" s="22">
        <v>1.2023310588596952</v>
      </c>
      <c r="U9" s="22">
        <v>0</v>
      </c>
      <c r="V9" s="22">
        <v>0</v>
      </c>
      <c r="W9" s="22">
        <f t="shared" si="8"/>
        <v>1.2023310588596952</v>
      </c>
      <c r="X9" s="16"/>
      <c r="Y9" s="62">
        <v>7.9686074975618762E-3</v>
      </c>
      <c r="Z9" s="62">
        <v>0</v>
      </c>
      <c r="AA9" s="62">
        <v>0</v>
      </c>
      <c r="AB9" s="24">
        <f t="shared" si="9"/>
        <v>7.9686074975618762E-3</v>
      </c>
      <c r="AC9" s="16"/>
      <c r="AD9" s="25">
        <f t="shared" si="10"/>
        <v>6.6276317482136717E-3</v>
      </c>
      <c r="AE9" s="25" t="str">
        <f t="shared" si="10"/>
        <v>--</v>
      </c>
      <c r="AF9" s="25" t="str">
        <f t="shared" si="10"/>
        <v>--</v>
      </c>
      <c r="AG9" s="26">
        <f t="shared" si="10"/>
        <v>6.6276317482136717E-3</v>
      </c>
      <c r="AI9">
        <v>39</v>
      </c>
      <c r="AM9">
        <f>$AM$8</f>
        <v>6</v>
      </c>
      <c r="AN9">
        <f>$AN$8</f>
        <v>28</v>
      </c>
      <c r="AO9">
        <f>$AO$8</f>
        <v>50</v>
      </c>
      <c r="AR9" s="30" t="s">
        <v>24</v>
      </c>
      <c r="AS9" s="22">
        <v>0.22953403477461923</v>
      </c>
      <c r="AT9" s="22">
        <v>0</v>
      </c>
      <c r="AU9" s="22">
        <v>0</v>
      </c>
      <c r="AV9" s="22">
        <f t="shared" si="11"/>
        <v>0.22953403477461923</v>
      </c>
      <c r="AW9" s="16"/>
      <c r="AX9" s="62">
        <v>1.5212670561678473E-3</v>
      </c>
      <c r="AY9" s="62">
        <v>0</v>
      </c>
      <c r="AZ9" s="62">
        <v>0</v>
      </c>
      <c r="BA9" s="24">
        <f t="shared" si="12"/>
        <v>1.5212670561678473E-3</v>
      </c>
      <c r="BB9" s="16"/>
      <c r="BC9" s="25">
        <f t="shared" si="13"/>
        <v>6.6276317482136717E-3</v>
      </c>
      <c r="BD9" s="25" t="str">
        <f t="shared" si="14"/>
        <v>--</v>
      </c>
      <c r="BE9" s="25" t="str">
        <f t="shared" si="15"/>
        <v>--</v>
      </c>
      <c r="BF9" s="26">
        <f t="shared" si="16"/>
        <v>6.6276317482136717E-3</v>
      </c>
      <c r="BH9">
        <v>39</v>
      </c>
      <c r="BL9">
        <f>$BL$8</f>
        <v>9</v>
      </c>
      <c r="BM9">
        <f>$BM$8</f>
        <v>31</v>
      </c>
      <c r="BN9">
        <f>$BN$8</f>
        <v>53</v>
      </c>
    </row>
    <row r="10" spans="1:68" ht="12.75" customHeight="1" x14ac:dyDescent="0.6">
      <c r="A10" s="21" t="s">
        <v>25</v>
      </c>
      <c r="B10" s="76">
        <f t="shared" si="0"/>
        <v>28.637301872686265</v>
      </c>
      <c r="C10" s="76">
        <f t="shared" si="0"/>
        <v>0</v>
      </c>
      <c r="D10" s="76">
        <f t="shared" si="0"/>
        <v>0</v>
      </c>
      <c r="E10" s="22">
        <f t="shared" si="1"/>
        <v>28.637301872686265</v>
      </c>
      <c r="F10" s="16"/>
      <c r="G10" s="24">
        <f t="shared" si="2"/>
        <v>1.7508059962912998</v>
      </c>
      <c r="H10" s="24">
        <f t="shared" si="2"/>
        <v>0</v>
      </c>
      <c r="I10" s="24">
        <f t="shared" si="2"/>
        <v>0</v>
      </c>
      <c r="J10" s="24">
        <f t="shared" si="3"/>
        <v>1.7508059962912998</v>
      </c>
      <c r="K10" s="16"/>
      <c r="L10" s="25">
        <f t="shared" si="4"/>
        <v>6.1137253924092153E-2</v>
      </c>
      <c r="M10" s="25" t="str">
        <f t="shared" si="5"/>
        <v>--</v>
      </c>
      <c r="N10" s="25" t="str">
        <f t="shared" si="6"/>
        <v>--</v>
      </c>
      <c r="O10" s="26">
        <f t="shared" si="7"/>
        <v>6.1137253924092153E-2</v>
      </c>
      <c r="S10" s="21" t="s">
        <v>25</v>
      </c>
      <c r="T10" s="22">
        <v>24.046621177193884</v>
      </c>
      <c r="U10" s="22">
        <v>0</v>
      </c>
      <c r="V10" s="22">
        <v>0</v>
      </c>
      <c r="W10" s="22">
        <f t="shared" si="8"/>
        <v>24.046621177193884</v>
      </c>
      <c r="X10" s="16"/>
      <c r="Y10" s="62">
        <v>1.4701443849265543</v>
      </c>
      <c r="Z10" s="62">
        <v>0</v>
      </c>
      <c r="AA10" s="62">
        <v>0</v>
      </c>
      <c r="AB10" s="24">
        <f t="shared" si="9"/>
        <v>1.4701443849265543</v>
      </c>
      <c r="AC10" s="16"/>
      <c r="AD10" s="25">
        <f t="shared" si="10"/>
        <v>6.1137253924092153E-2</v>
      </c>
      <c r="AE10" s="25" t="str">
        <f t="shared" si="10"/>
        <v>--</v>
      </c>
      <c r="AF10" s="25" t="str">
        <f t="shared" si="10"/>
        <v>--</v>
      </c>
      <c r="AG10" s="26">
        <f t="shared" si="10"/>
        <v>6.1137253924092153E-2</v>
      </c>
      <c r="AI10">
        <v>40</v>
      </c>
      <c r="AK10">
        <v>10</v>
      </c>
      <c r="AM10">
        <f>$AM$8</f>
        <v>6</v>
      </c>
      <c r="AN10">
        <f>$AN$8</f>
        <v>28</v>
      </c>
      <c r="AO10">
        <f>$AO$8</f>
        <v>50</v>
      </c>
      <c r="AR10" s="21" t="s">
        <v>25</v>
      </c>
      <c r="AS10" s="22">
        <v>4.59068069549238</v>
      </c>
      <c r="AT10" s="22">
        <v>0</v>
      </c>
      <c r="AU10" s="22">
        <v>0</v>
      </c>
      <c r="AV10" s="22">
        <f t="shared" si="11"/>
        <v>4.59068069549238</v>
      </c>
      <c r="AW10" s="16"/>
      <c r="AX10" s="62">
        <v>0.28066161136474566</v>
      </c>
      <c r="AY10" s="62">
        <v>0</v>
      </c>
      <c r="AZ10" s="62">
        <v>0</v>
      </c>
      <c r="BA10" s="24">
        <f t="shared" si="12"/>
        <v>0.28066161136474566</v>
      </c>
      <c r="BB10" s="16"/>
      <c r="BC10" s="25">
        <f t="shared" si="13"/>
        <v>6.1137253924092166E-2</v>
      </c>
      <c r="BD10" s="25" t="str">
        <f t="shared" si="14"/>
        <v>--</v>
      </c>
      <c r="BE10" s="25" t="str">
        <f t="shared" si="15"/>
        <v>--</v>
      </c>
      <c r="BF10" s="26">
        <f t="shared" si="16"/>
        <v>6.1137253924092166E-2</v>
      </c>
      <c r="BH10">
        <v>40</v>
      </c>
      <c r="BJ10">
        <v>10</v>
      </c>
      <c r="BL10">
        <f>$BL$8</f>
        <v>9</v>
      </c>
      <c r="BM10">
        <f>$BM$8</f>
        <v>31</v>
      </c>
      <c r="BN10">
        <f>$BN$8</f>
        <v>53</v>
      </c>
    </row>
    <row r="11" spans="1:68" ht="12.75" customHeight="1" x14ac:dyDescent="0.6">
      <c r="A11" s="21" t="s">
        <v>26</v>
      </c>
      <c r="B11" s="76">
        <f t="shared" si="0"/>
        <v>10.650928498998839</v>
      </c>
      <c r="C11" s="76">
        <f t="shared" si="0"/>
        <v>0</v>
      </c>
      <c r="D11" s="76">
        <f t="shared" si="0"/>
        <v>0</v>
      </c>
      <c r="E11" s="22">
        <f t="shared" si="1"/>
        <v>10.650928498998839</v>
      </c>
      <c r="F11" s="16"/>
      <c r="G11" s="24">
        <f t="shared" si="2"/>
        <v>0</v>
      </c>
      <c r="H11" s="24">
        <f t="shared" si="2"/>
        <v>0</v>
      </c>
      <c r="I11" s="24">
        <f t="shared" si="2"/>
        <v>0</v>
      </c>
      <c r="J11" s="24">
        <f t="shared" si="3"/>
        <v>0</v>
      </c>
      <c r="K11" s="16"/>
      <c r="L11" s="25">
        <f t="shared" si="4"/>
        <v>0</v>
      </c>
      <c r="M11" s="25" t="str">
        <f t="shared" si="5"/>
        <v>--</v>
      </c>
      <c r="N11" s="25" t="str">
        <f t="shared" si="6"/>
        <v>--</v>
      </c>
      <c r="O11" s="26">
        <f t="shared" si="7"/>
        <v>0</v>
      </c>
      <c r="S11" s="21" t="s">
        <v>26</v>
      </c>
      <c r="T11" s="22">
        <v>8.9435395813278351</v>
      </c>
      <c r="U11" s="22">
        <v>0</v>
      </c>
      <c r="V11" s="22">
        <v>0</v>
      </c>
      <c r="W11" s="22">
        <f t="shared" si="8"/>
        <v>8.9435395813278351</v>
      </c>
      <c r="X11" s="16"/>
      <c r="Y11" s="62">
        <v>0</v>
      </c>
      <c r="Z11" s="62">
        <v>0</v>
      </c>
      <c r="AA11" s="62">
        <v>0</v>
      </c>
      <c r="AB11" s="24">
        <f t="shared" si="9"/>
        <v>0</v>
      </c>
      <c r="AC11" s="16"/>
      <c r="AD11" s="25">
        <f t="shared" si="10"/>
        <v>0</v>
      </c>
      <c r="AE11" s="25" t="str">
        <f t="shared" si="10"/>
        <v>--</v>
      </c>
      <c r="AF11" s="25" t="str">
        <f t="shared" si="10"/>
        <v>--</v>
      </c>
      <c r="AG11" s="26">
        <f t="shared" si="10"/>
        <v>0</v>
      </c>
      <c r="AI11">
        <v>41</v>
      </c>
      <c r="AK11">
        <v>10</v>
      </c>
      <c r="AM11">
        <f>$AM$8</f>
        <v>6</v>
      </c>
      <c r="AN11">
        <f>$AN$8</f>
        <v>28</v>
      </c>
      <c r="AO11">
        <f>$AO$8</f>
        <v>50</v>
      </c>
      <c r="AR11" s="21" t="s">
        <v>26</v>
      </c>
      <c r="AS11" s="22">
        <v>1.7073889176710038</v>
      </c>
      <c r="AT11" s="22">
        <v>0</v>
      </c>
      <c r="AU11" s="22">
        <v>0</v>
      </c>
      <c r="AV11" s="22">
        <f t="shared" si="11"/>
        <v>1.7073889176710038</v>
      </c>
      <c r="AW11" s="16"/>
      <c r="AX11" s="62">
        <v>0</v>
      </c>
      <c r="AY11" s="62">
        <v>0</v>
      </c>
      <c r="AZ11" s="62">
        <v>0</v>
      </c>
      <c r="BA11" s="24">
        <f t="shared" si="12"/>
        <v>0</v>
      </c>
      <c r="BB11" s="16"/>
      <c r="BC11" s="25">
        <f t="shared" si="13"/>
        <v>0</v>
      </c>
      <c r="BD11" s="25" t="str">
        <f t="shared" si="14"/>
        <v>--</v>
      </c>
      <c r="BE11" s="25" t="str">
        <f t="shared" si="15"/>
        <v>--</v>
      </c>
      <c r="BF11" s="26">
        <f t="shared" si="16"/>
        <v>0</v>
      </c>
      <c r="BH11">
        <v>41</v>
      </c>
      <c r="BJ11">
        <v>10</v>
      </c>
      <c r="BL11">
        <f>$BL$8</f>
        <v>9</v>
      </c>
      <c r="BM11">
        <f>$BM$8</f>
        <v>31</v>
      </c>
      <c r="BN11">
        <f>$BN$8</f>
        <v>53</v>
      </c>
    </row>
    <row r="12" spans="1:68" ht="12.75" customHeight="1" x14ac:dyDescent="0.6">
      <c r="A12" s="30" t="s">
        <v>92</v>
      </c>
      <c r="B12" s="76">
        <f t="shared" si="0"/>
        <v>16.554508280053113</v>
      </c>
      <c r="C12" s="76">
        <f t="shared" si="0"/>
        <v>0</v>
      </c>
      <c r="D12" s="76">
        <f t="shared" si="0"/>
        <v>0</v>
      </c>
      <c r="E12" s="22">
        <f t="shared" si="1"/>
        <v>16.554508280053113</v>
      </c>
      <c r="F12" s="16"/>
      <c r="G12" s="24">
        <f t="shared" si="2"/>
        <v>1.3821348796823321</v>
      </c>
      <c r="H12" s="24">
        <f t="shared" si="2"/>
        <v>0</v>
      </c>
      <c r="I12" s="24">
        <f t="shared" si="2"/>
        <v>0</v>
      </c>
      <c r="J12" s="24">
        <f t="shared" si="3"/>
        <v>1.3821348796823321</v>
      </c>
      <c r="K12" s="16"/>
      <c r="L12" s="25">
        <f t="shared" si="4"/>
        <v>8.3489938589580245E-2</v>
      </c>
      <c r="M12" s="25" t="str">
        <f t="shared" si="5"/>
        <v>--</v>
      </c>
      <c r="N12" s="25" t="str">
        <f t="shared" si="6"/>
        <v>--</v>
      </c>
      <c r="O12" s="26">
        <f t="shared" si="7"/>
        <v>8.3489938589580245E-2</v>
      </c>
      <c r="S12" s="30" t="s">
        <v>92</v>
      </c>
      <c r="T12" s="22">
        <v>13.900750537006354</v>
      </c>
      <c r="U12" s="22">
        <v>0</v>
      </c>
      <c r="V12" s="22">
        <v>0</v>
      </c>
      <c r="W12" s="22">
        <f t="shared" si="8"/>
        <v>13.900750537006354</v>
      </c>
      <c r="X12" s="16"/>
      <c r="Y12" s="62">
        <v>1.1605728086837352</v>
      </c>
      <c r="Z12" s="62">
        <v>0</v>
      </c>
      <c r="AA12" s="62">
        <v>0</v>
      </c>
      <c r="AB12" s="24">
        <f t="shared" si="9"/>
        <v>1.1605728086837352</v>
      </c>
      <c r="AC12" s="16"/>
      <c r="AD12" s="25">
        <f t="shared" si="10"/>
        <v>8.3489938589580245E-2</v>
      </c>
      <c r="AE12" s="25" t="str">
        <f t="shared" si="10"/>
        <v>--</v>
      </c>
      <c r="AF12" s="25" t="str">
        <f t="shared" si="10"/>
        <v>--</v>
      </c>
      <c r="AG12" s="26">
        <f t="shared" si="10"/>
        <v>8.3489938589580245E-2</v>
      </c>
      <c r="AI12">
        <v>42</v>
      </c>
      <c r="AJ12">
        <v>43</v>
      </c>
      <c r="AK12">
        <v>10</v>
      </c>
      <c r="AM12">
        <f>$AM$8</f>
        <v>6</v>
      </c>
      <c r="AN12">
        <f>$AN$8</f>
        <v>28</v>
      </c>
      <c r="AO12">
        <f>$AO$8</f>
        <v>50</v>
      </c>
      <c r="AR12" s="30" t="s">
        <v>92</v>
      </c>
      <c r="AS12" s="22">
        <v>2.6537577430467576</v>
      </c>
      <c r="AT12" s="22">
        <v>0</v>
      </c>
      <c r="AU12" s="22">
        <v>0</v>
      </c>
      <c r="AV12" s="22">
        <f t="shared" si="11"/>
        <v>2.6537577430467576</v>
      </c>
      <c r="AW12" s="16"/>
      <c r="AX12" s="62">
        <v>0.22156207099859687</v>
      </c>
      <c r="AY12" s="62">
        <v>0</v>
      </c>
      <c r="AZ12" s="62">
        <v>0</v>
      </c>
      <c r="BA12" s="24">
        <f t="shared" si="12"/>
        <v>0.22156207099859687</v>
      </c>
      <c r="BB12" s="16"/>
      <c r="BC12" s="25">
        <f t="shared" si="13"/>
        <v>8.3489938589580245E-2</v>
      </c>
      <c r="BD12" s="25" t="str">
        <f t="shared" si="14"/>
        <v>--</v>
      </c>
      <c r="BE12" s="25" t="str">
        <f t="shared" si="15"/>
        <v>--</v>
      </c>
      <c r="BF12" s="26">
        <f t="shared" si="16"/>
        <v>8.3489938589580245E-2</v>
      </c>
      <c r="BH12">
        <v>42</v>
      </c>
      <c r="BI12">
        <v>43</v>
      </c>
      <c r="BJ12">
        <v>10</v>
      </c>
      <c r="BL12">
        <f>$BL$8</f>
        <v>9</v>
      </c>
      <c r="BM12">
        <f>$BM$8</f>
        <v>31</v>
      </c>
      <c r="BN12">
        <f>$BN$8</f>
        <v>53</v>
      </c>
    </row>
    <row r="13" spans="1:68" ht="12.75" customHeight="1" x14ac:dyDescent="0.6">
      <c r="A13" s="30" t="s">
        <v>104</v>
      </c>
      <c r="B13" s="76">
        <f t="shared" si="0"/>
        <v>1.4318650936343134</v>
      </c>
      <c r="C13" s="76">
        <f t="shared" si="0"/>
        <v>0</v>
      </c>
      <c r="D13" s="76">
        <f t="shared" si="0"/>
        <v>0</v>
      </c>
      <c r="E13" s="22">
        <f t="shared" si="1"/>
        <v>1.4318650936343134</v>
      </c>
      <c r="F13" s="16"/>
      <c r="G13" s="24">
        <f t="shared" si="2"/>
        <v>0.40572837432758757</v>
      </c>
      <c r="H13" s="24">
        <f t="shared" si="2"/>
        <v>0</v>
      </c>
      <c r="I13" s="24">
        <f t="shared" si="2"/>
        <v>0</v>
      </c>
      <c r="J13" s="24">
        <f t="shared" si="3"/>
        <v>0.40572837432758757</v>
      </c>
      <c r="K13" s="16"/>
      <c r="L13" s="25">
        <f t="shared" si="4"/>
        <v>0.28335656489661398</v>
      </c>
      <c r="M13" s="25" t="str">
        <f t="shared" si="5"/>
        <v>--</v>
      </c>
      <c r="N13" s="25" t="str">
        <f t="shared" si="6"/>
        <v>--</v>
      </c>
      <c r="O13" s="26">
        <f t="shared" si="7"/>
        <v>0.28335656489661398</v>
      </c>
      <c r="S13" s="30" t="s">
        <v>104</v>
      </c>
      <c r="T13" s="22">
        <v>1.2023310588596943</v>
      </c>
      <c r="U13" s="22">
        <v>0</v>
      </c>
      <c r="V13" s="22">
        <v>0</v>
      </c>
      <c r="W13" s="22">
        <f t="shared" si="8"/>
        <v>1.2023310588596943</v>
      </c>
      <c r="X13" s="16"/>
      <c r="Y13" s="62">
        <v>0.34068839870699158</v>
      </c>
      <c r="Z13" s="62">
        <v>0</v>
      </c>
      <c r="AA13" s="62">
        <v>0</v>
      </c>
      <c r="AB13" s="24">
        <f t="shared" si="9"/>
        <v>0.34068839870699158</v>
      </c>
      <c r="AC13" s="16"/>
      <c r="AD13" s="25">
        <f t="shared" si="10"/>
        <v>0.28335656489661398</v>
      </c>
      <c r="AE13" s="25" t="str">
        <f t="shared" si="10"/>
        <v>--</v>
      </c>
      <c r="AF13" s="25" t="str">
        <f t="shared" si="10"/>
        <v>--</v>
      </c>
      <c r="AG13" s="26">
        <f t="shared" si="10"/>
        <v>0.28335656489661398</v>
      </c>
      <c r="AI13">
        <v>45</v>
      </c>
      <c r="AK13">
        <v>10</v>
      </c>
      <c r="AM13">
        <f>$AM$8</f>
        <v>6</v>
      </c>
      <c r="AN13">
        <f>$AN$8</f>
        <v>28</v>
      </c>
      <c r="AO13">
        <f>$AO$8</f>
        <v>50</v>
      </c>
      <c r="AR13" s="30" t="s">
        <v>104</v>
      </c>
      <c r="AS13" s="22">
        <v>0.22953403477461903</v>
      </c>
      <c r="AT13" s="22">
        <v>0</v>
      </c>
      <c r="AU13" s="22">
        <v>0</v>
      </c>
      <c r="AV13" s="22">
        <f t="shared" si="11"/>
        <v>0.22953403477461903</v>
      </c>
      <c r="AW13" s="16"/>
      <c r="AX13" s="62">
        <v>6.5039975620595977E-2</v>
      </c>
      <c r="AY13" s="62">
        <v>0</v>
      </c>
      <c r="AZ13" s="62">
        <v>0</v>
      </c>
      <c r="BA13" s="24">
        <f t="shared" si="12"/>
        <v>6.5039975620595977E-2</v>
      </c>
      <c r="BB13" s="16"/>
      <c r="BC13" s="25">
        <f t="shared" si="13"/>
        <v>0.28335656489661393</v>
      </c>
      <c r="BD13" s="25" t="str">
        <f t="shared" si="14"/>
        <v>--</v>
      </c>
      <c r="BE13" s="25" t="str">
        <f t="shared" si="15"/>
        <v>--</v>
      </c>
      <c r="BF13" s="26">
        <f t="shared" si="16"/>
        <v>0.28335656489661393</v>
      </c>
      <c r="BH13">
        <v>45</v>
      </c>
      <c r="BJ13">
        <v>10</v>
      </c>
      <c r="BL13">
        <f>$BL$8</f>
        <v>9</v>
      </c>
      <c r="BM13">
        <f>$BM$8</f>
        <v>31</v>
      </c>
      <c r="BN13">
        <f>$BN$8</f>
        <v>53</v>
      </c>
    </row>
    <row r="14" spans="1:68" ht="12.75" customHeight="1" x14ac:dyDescent="0.6">
      <c r="A14" s="21" t="s">
        <v>17</v>
      </c>
      <c r="B14" s="22">
        <f>B10</f>
        <v>28.637301872686265</v>
      </c>
      <c r="C14" s="22">
        <f>C10</f>
        <v>0</v>
      </c>
      <c r="D14" s="22">
        <f>D10</f>
        <v>0</v>
      </c>
      <c r="E14" s="22">
        <f>E10</f>
        <v>28.637301872686265</v>
      </c>
      <c r="F14" s="16"/>
      <c r="G14" s="24">
        <f>SUM(G8:G13)</f>
        <v>3.6313404599770309</v>
      </c>
      <c r="H14" s="24">
        <f>SUM(H8:H13)</f>
        <v>0</v>
      </c>
      <c r="I14" s="24">
        <f>SUM(I8:I13)</f>
        <v>0</v>
      </c>
      <c r="J14" s="24">
        <f>SUM(J8:J13)</f>
        <v>3.6313404599770309</v>
      </c>
      <c r="K14" s="16"/>
      <c r="L14" s="25">
        <f t="shared" si="4"/>
        <v>0.12680455987512346</v>
      </c>
      <c r="M14" s="25" t="str">
        <f t="shared" si="5"/>
        <v>--</v>
      </c>
      <c r="N14" s="25" t="str">
        <f t="shared" si="6"/>
        <v>--</v>
      </c>
      <c r="O14" s="26">
        <f t="shared" si="7"/>
        <v>0.12680455987512346</v>
      </c>
      <c r="S14" s="21" t="s">
        <v>17</v>
      </c>
      <c r="T14" s="22">
        <f>T10</f>
        <v>24.046621177193884</v>
      </c>
      <c r="U14" s="22">
        <f>U10</f>
        <v>0</v>
      </c>
      <c r="V14" s="22">
        <f>V10</f>
        <v>0</v>
      </c>
      <c r="W14" s="22">
        <f>W10</f>
        <v>24.046621177193884</v>
      </c>
      <c r="X14" s="16"/>
      <c r="Y14" s="24">
        <f>SUM(Y8:Y13)</f>
        <v>3.0432058826775541</v>
      </c>
      <c r="Z14" s="24">
        <f>SUM(Z8:Z13)</f>
        <v>0</v>
      </c>
      <c r="AA14" s="24">
        <f>SUM(AA8:AA13)</f>
        <v>0</v>
      </c>
      <c r="AB14" s="24">
        <f>SUM(AB8:AB13)</f>
        <v>3.0432058826775541</v>
      </c>
      <c r="AC14" s="16"/>
      <c r="AD14" s="25">
        <f t="shared" si="10"/>
        <v>0.1265544069685669</v>
      </c>
      <c r="AE14" s="25" t="str">
        <f t="shared" si="10"/>
        <v>--</v>
      </c>
      <c r="AF14" s="25" t="str">
        <f t="shared" si="10"/>
        <v>--</v>
      </c>
      <c r="AG14" s="26">
        <f t="shared" si="10"/>
        <v>0.1265544069685669</v>
      </c>
      <c r="AR14" s="21" t="s">
        <v>17</v>
      </c>
      <c r="AS14" s="22">
        <f>AS10</f>
        <v>4.59068069549238</v>
      </c>
      <c r="AT14" s="22">
        <f>AT10</f>
        <v>0</v>
      </c>
      <c r="AU14" s="22">
        <f>AU10</f>
        <v>0</v>
      </c>
      <c r="AV14" s="22">
        <f>AV10</f>
        <v>4.59068069549238</v>
      </c>
      <c r="AW14" s="16"/>
      <c r="AX14" s="24">
        <f>SUM(AX8:AX13)</f>
        <v>0.58813457729947738</v>
      </c>
      <c r="AY14" s="24">
        <f>SUM(AY8:AY13)</f>
        <v>0</v>
      </c>
      <c r="AZ14" s="24">
        <f>SUM(AZ8:AZ13)</f>
        <v>0</v>
      </c>
      <c r="BA14" s="24">
        <f>SUM(BA8:BA13)</f>
        <v>0.58813457729947738</v>
      </c>
      <c r="BB14" s="16"/>
      <c r="BC14" s="25">
        <f t="shared" si="13"/>
        <v>0.12811489543957405</v>
      </c>
      <c r="BD14" s="25" t="str">
        <f t="shared" si="14"/>
        <v>--</v>
      </c>
      <c r="BE14" s="25" t="str">
        <f t="shared" si="15"/>
        <v>--</v>
      </c>
      <c r="BF14" s="26">
        <f t="shared" si="16"/>
        <v>0.12811489543957405</v>
      </c>
    </row>
    <row r="15" spans="1:68" ht="5.15" customHeight="1" x14ac:dyDescent="0.6">
      <c r="A15" s="21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20"/>
      <c r="S15" s="21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20"/>
      <c r="AR15" s="21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20"/>
    </row>
    <row r="16" spans="1:68" ht="12.75" customHeight="1" x14ac:dyDescent="0.6">
      <c r="A16" s="31" t="s">
        <v>105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20"/>
      <c r="S16" s="31" t="s">
        <v>105</v>
      </c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20"/>
      <c r="AR16" s="31" t="s">
        <v>105</v>
      </c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20"/>
    </row>
    <row r="17" spans="1:82" ht="12.75" customHeight="1" x14ac:dyDescent="0.6">
      <c r="A17" s="21" t="s">
        <v>13</v>
      </c>
      <c r="B17" s="76">
        <f t="shared" ref="B17:D22" si="17">SUM(T17,AS17)</f>
        <v>43.201645269448193</v>
      </c>
      <c r="C17" s="76">
        <f t="shared" si="17"/>
        <v>0</v>
      </c>
      <c r="D17" s="76">
        <f t="shared" si="17"/>
        <v>0</v>
      </c>
      <c r="E17" s="22">
        <f t="shared" ref="E17:E22" si="18">SUM(B17:D17)</f>
        <v>43.201645269448193</v>
      </c>
      <c r="F17" s="16"/>
      <c r="G17" s="24">
        <f t="shared" ref="G17:I22" si="19">SUM(Y17,AX17)</f>
        <v>3.1651169697774373</v>
      </c>
      <c r="H17" s="24">
        <f t="shared" si="19"/>
        <v>0</v>
      </c>
      <c r="I17" s="24">
        <f t="shared" si="19"/>
        <v>0</v>
      </c>
      <c r="J17" s="24">
        <f t="shared" ref="J17:J22" si="20">SUM(G17:I17)</f>
        <v>3.1651169697774373</v>
      </c>
      <c r="K17" s="16"/>
      <c r="L17" s="25">
        <f t="shared" ref="L17:L23" si="21">IF(B17&lt;&gt;0,G17/B17,"--")</f>
        <v>7.3263806274891555E-2</v>
      </c>
      <c r="M17" s="25" t="str">
        <f t="shared" ref="M17:M23" si="22">IF(C17&lt;&gt;0,H17/C17,"--")</f>
        <v>--</v>
      </c>
      <c r="N17" s="25" t="str">
        <f t="shared" ref="N17:N23" si="23">IF(D17&lt;&gt;0,I17/D17,"--")</f>
        <v>--</v>
      </c>
      <c r="O17" s="26">
        <f t="shared" ref="O17:O23" si="24">IF(E17&lt;&gt;0,J17/E17,"--")</f>
        <v>7.3263806274891555E-2</v>
      </c>
      <c r="S17" s="21" t="s">
        <v>13</v>
      </c>
      <c r="T17" s="22">
        <v>29.587990644874687</v>
      </c>
      <c r="U17" s="22">
        <v>0</v>
      </c>
      <c r="V17" s="22">
        <v>0</v>
      </c>
      <c r="W17" s="22">
        <f t="shared" ref="W17:W22" si="25">SUM(T17:V17)</f>
        <v>29.587990644874687</v>
      </c>
      <c r="X17" s="16"/>
      <c r="Y17" s="62">
        <v>2.1263300989249503</v>
      </c>
      <c r="Z17" s="62">
        <v>0</v>
      </c>
      <c r="AA17" s="62">
        <v>0</v>
      </c>
      <c r="AB17" s="24">
        <f t="shared" ref="AB17:AB22" si="26">SUM(Y17:AA17)</f>
        <v>2.1263300989249503</v>
      </c>
      <c r="AC17" s="16"/>
      <c r="AD17" s="25">
        <f t="shared" ref="AD17:AG23" si="27">IF(T17&lt;&gt;0,Y17/T17,"--")</f>
        <v>7.1864633338772507E-2</v>
      </c>
      <c r="AE17" s="25" t="str">
        <f t="shared" si="27"/>
        <v>--</v>
      </c>
      <c r="AF17" s="25" t="str">
        <f t="shared" si="27"/>
        <v>--</v>
      </c>
      <c r="AG17" s="26">
        <f t="shared" si="27"/>
        <v>7.1864633338772507E-2</v>
      </c>
      <c r="AI17">
        <v>48</v>
      </c>
      <c r="AJ17">
        <v>65</v>
      </c>
      <c r="AM17">
        <f t="shared" ref="AM17:AM22" si="28">$AM$8</f>
        <v>6</v>
      </c>
      <c r="AN17">
        <f t="shared" ref="AN17:AN22" si="29">$AN$8</f>
        <v>28</v>
      </c>
      <c r="AO17">
        <f t="shared" ref="AO17:AO22" si="30">$AO$8</f>
        <v>50</v>
      </c>
      <c r="AR17" s="21" t="s">
        <v>13</v>
      </c>
      <c r="AS17" s="22">
        <v>13.613654624573508</v>
      </c>
      <c r="AT17" s="22">
        <v>0</v>
      </c>
      <c r="AU17" s="22">
        <v>0</v>
      </c>
      <c r="AV17" s="22">
        <f t="shared" ref="AV17:AV22" si="31">SUM(AS17:AU17)</f>
        <v>13.613654624573508</v>
      </c>
      <c r="AW17" s="16"/>
      <c r="AX17" s="62">
        <v>1.038786870852487</v>
      </c>
      <c r="AY17" s="62">
        <v>0</v>
      </c>
      <c r="AZ17" s="62">
        <v>0</v>
      </c>
      <c r="BA17" s="24">
        <f t="shared" ref="BA17:BA22" si="32">SUM(AX17:AZ17)</f>
        <v>1.038786870852487</v>
      </c>
      <c r="BB17" s="16"/>
      <c r="BC17" s="25">
        <f t="shared" ref="BC17:BC23" si="33">IF(AS17&lt;&gt;0,AX17/AS17,"--")</f>
        <v>7.6304776307268063E-2</v>
      </c>
      <c r="BD17" s="25" t="str">
        <f t="shared" ref="BD17:BD23" si="34">IF(AT17&lt;&gt;0,AY17/AT17,"--")</f>
        <v>--</v>
      </c>
      <c r="BE17" s="25" t="str">
        <f t="shared" ref="BE17:BE23" si="35">IF(AU17&lt;&gt;0,AZ17/AU17,"--")</f>
        <v>--</v>
      </c>
      <c r="BF17" s="26">
        <f t="shared" ref="BF17:BF23" si="36">IF(AV17&lt;&gt;0,BA17/AV17,"--")</f>
        <v>7.6304776307268063E-2</v>
      </c>
      <c r="BH17">
        <v>48</v>
      </c>
      <c r="BI17">
        <v>65</v>
      </c>
      <c r="BL17">
        <f t="shared" ref="BL17:BL22" si="37">$BL$8</f>
        <v>9</v>
      </c>
      <c r="BM17">
        <f t="shared" ref="BM17:BM22" si="38">$BM$8</f>
        <v>31</v>
      </c>
      <c r="BN17">
        <f t="shared" ref="BN17:BN22" si="39">$BN$8</f>
        <v>53</v>
      </c>
    </row>
    <row r="18" spans="1:82" ht="12.75" customHeight="1" x14ac:dyDescent="0.6">
      <c r="A18" s="30" t="s">
        <v>24</v>
      </c>
      <c r="B18" s="76">
        <f t="shared" si="17"/>
        <v>43.2016452694482</v>
      </c>
      <c r="C18" s="76">
        <f t="shared" si="17"/>
        <v>0</v>
      </c>
      <c r="D18" s="76">
        <f t="shared" si="17"/>
        <v>0</v>
      </c>
      <c r="E18" s="22">
        <f t="shared" si="18"/>
        <v>43.2016452694482</v>
      </c>
      <c r="F18" s="16"/>
      <c r="G18" s="24">
        <f t="shared" si="19"/>
        <v>0.28632459576285973</v>
      </c>
      <c r="H18" s="24">
        <f t="shared" si="19"/>
        <v>0</v>
      </c>
      <c r="I18" s="24">
        <f t="shared" si="19"/>
        <v>0</v>
      </c>
      <c r="J18" s="24">
        <f t="shared" si="20"/>
        <v>0.28632459576285973</v>
      </c>
      <c r="K18" s="16"/>
      <c r="L18" s="25">
        <f t="shared" si="21"/>
        <v>6.6276317482136683E-3</v>
      </c>
      <c r="M18" s="25" t="str">
        <f t="shared" si="22"/>
        <v>--</v>
      </c>
      <c r="N18" s="25" t="str">
        <f t="shared" si="23"/>
        <v>--</v>
      </c>
      <c r="O18" s="26">
        <f t="shared" si="24"/>
        <v>6.6276317482136683E-3</v>
      </c>
      <c r="S18" s="30" t="s">
        <v>24</v>
      </c>
      <c r="T18" s="22">
        <v>29.58799064487469</v>
      </c>
      <c r="U18" s="22">
        <v>0</v>
      </c>
      <c r="V18" s="22">
        <v>0</v>
      </c>
      <c r="W18" s="22">
        <f t="shared" si="25"/>
        <v>29.58799064487469</v>
      </c>
      <c r="X18" s="16"/>
      <c r="Y18" s="62">
        <v>0.19609830616382054</v>
      </c>
      <c r="Z18" s="62">
        <v>0</v>
      </c>
      <c r="AA18" s="62">
        <v>0</v>
      </c>
      <c r="AB18" s="24">
        <f t="shared" si="26"/>
        <v>0.19609830616382054</v>
      </c>
      <c r="AC18" s="16"/>
      <c r="AD18" s="25">
        <f t="shared" si="27"/>
        <v>6.6276317482136691E-3</v>
      </c>
      <c r="AE18" s="25" t="str">
        <f t="shared" si="27"/>
        <v>--</v>
      </c>
      <c r="AF18" s="25" t="str">
        <f t="shared" si="27"/>
        <v>--</v>
      </c>
      <c r="AG18" s="26">
        <f t="shared" si="27"/>
        <v>6.6276317482136691E-3</v>
      </c>
      <c r="AI18">
        <v>49</v>
      </c>
      <c r="AJ18">
        <v>66</v>
      </c>
      <c r="AM18">
        <f t="shared" si="28"/>
        <v>6</v>
      </c>
      <c r="AN18">
        <f t="shared" si="29"/>
        <v>28</v>
      </c>
      <c r="AO18">
        <f t="shared" si="30"/>
        <v>50</v>
      </c>
      <c r="AR18" s="30" t="s">
        <v>24</v>
      </c>
      <c r="AS18" s="22">
        <v>13.613654624573508</v>
      </c>
      <c r="AT18" s="22">
        <v>0</v>
      </c>
      <c r="AU18" s="22">
        <v>0</v>
      </c>
      <c r="AV18" s="22">
        <f t="shared" si="31"/>
        <v>13.613654624573508</v>
      </c>
      <c r="AW18" s="16"/>
      <c r="AX18" s="62">
        <v>9.0226289599039222E-2</v>
      </c>
      <c r="AY18" s="62">
        <v>0</v>
      </c>
      <c r="AZ18" s="62">
        <v>0</v>
      </c>
      <c r="BA18" s="24">
        <f t="shared" si="32"/>
        <v>9.0226289599039222E-2</v>
      </c>
      <c r="BB18" s="16"/>
      <c r="BC18" s="25">
        <f t="shared" si="33"/>
        <v>6.6276317482136691E-3</v>
      </c>
      <c r="BD18" s="25" t="str">
        <f t="shared" si="34"/>
        <v>--</v>
      </c>
      <c r="BE18" s="25" t="str">
        <f t="shared" si="35"/>
        <v>--</v>
      </c>
      <c r="BF18" s="26">
        <f t="shared" si="36"/>
        <v>6.6276317482136691E-3</v>
      </c>
      <c r="BH18">
        <v>49</v>
      </c>
      <c r="BI18">
        <v>66</v>
      </c>
      <c r="BL18">
        <f t="shared" si="37"/>
        <v>9</v>
      </c>
      <c r="BM18">
        <f t="shared" si="38"/>
        <v>31</v>
      </c>
      <c r="BN18">
        <f t="shared" si="39"/>
        <v>53</v>
      </c>
    </row>
    <row r="19" spans="1:82" ht="12.75" customHeight="1" x14ac:dyDescent="0.6">
      <c r="A19" s="21" t="s">
        <v>25</v>
      </c>
      <c r="B19" s="76">
        <f t="shared" si="17"/>
        <v>49.583794278889386</v>
      </c>
      <c r="C19" s="76">
        <f t="shared" si="17"/>
        <v>0</v>
      </c>
      <c r="D19" s="76">
        <f t="shared" si="17"/>
        <v>0</v>
      </c>
      <c r="E19" s="22">
        <f t="shared" si="18"/>
        <v>49.583794278889386</v>
      </c>
      <c r="F19" s="16"/>
      <c r="G19" s="24">
        <f t="shared" si="19"/>
        <v>-0.86619850622952077</v>
      </c>
      <c r="H19" s="24">
        <f t="shared" si="19"/>
        <v>0</v>
      </c>
      <c r="I19" s="24">
        <f t="shared" si="19"/>
        <v>0</v>
      </c>
      <c r="J19" s="24">
        <f t="shared" si="20"/>
        <v>-0.86619850622952077</v>
      </c>
      <c r="K19" s="16"/>
      <c r="L19" s="25">
        <f t="shared" si="21"/>
        <v>-1.7469387303389775E-2</v>
      </c>
      <c r="M19" s="25" t="str">
        <f t="shared" si="22"/>
        <v>--</v>
      </c>
      <c r="N19" s="25" t="str">
        <f t="shared" si="23"/>
        <v>--</v>
      </c>
      <c r="O19" s="26">
        <f t="shared" si="24"/>
        <v>-1.7469387303389775E-2</v>
      </c>
      <c r="S19" s="21" t="s">
        <v>25</v>
      </c>
      <c r="T19" s="22">
        <v>32.48481344247093</v>
      </c>
      <c r="U19" s="22">
        <v>0</v>
      </c>
      <c r="V19" s="22">
        <v>0</v>
      </c>
      <c r="W19" s="22">
        <f t="shared" si="25"/>
        <v>32.48481344247093</v>
      </c>
      <c r="X19" s="16"/>
      <c r="Y19" s="62">
        <v>-0.6856663420966046</v>
      </c>
      <c r="Z19" s="62">
        <v>0</v>
      </c>
      <c r="AA19" s="62">
        <v>0</v>
      </c>
      <c r="AB19" s="24">
        <f t="shared" si="26"/>
        <v>-0.6856663420966046</v>
      </c>
      <c r="AC19" s="16"/>
      <c r="AD19" s="25">
        <f t="shared" si="27"/>
        <v>-2.1107288897037606E-2</v>
      </c>
      <c r="AE19" s="25" t="str">
        <f t="shared" si="27"/>
        <v>--</v>
      </c>
      <c r="AF19" s="25" t="str">
        <f t="shared" si="27"/>
        <v>--</v>
      </c>
      <c r="AG19" s="26">
        <f t="shared" si="27"/>
        <v>-2.1107288897037606E-2</v>
      </c>
      <c r="AI19">
        <v>50</v>
      </c>
      <c r="AJ19">
        <v>67</v>
      </c>
      <c r="AK19">
        <v>27</v>
      </c>
      <c r="AL19">
        <v>10</v>
      </c>
      <c r="AM19">
        <f t="shared" si="28"/>
        <v>6</v>
      </c>
      <c r="AN19">
        <f t="shared" si="29"/>
        <v>28</v>
      </c>
      <c r="AO19">
        <f t="shared" si="30"/>
        <v>50</v>
      </c>
      <c r="AR19" s="21" t="s">
        <v>25</v>
      </c>
      <c r="AS19" s="22">
        <v>17.098980836418455</v>
      </c>
      <c r="AT19" s="22">
        <v>0</v>
      </c>
      <c r="AU19" s="22">
        <v>0</v>
      </c>
      <c r="AV19" s="22">
        <f t="shared" si="31"/>
        <v>17.098980836418455</v>
      </c>
      <c r="AW19" s="16"/>
      <c r="AX19" s="62">
        <v>-0.18053216413291617</v>
      </c>
      <c r="AY19" s="62">
        <v>0</v>
      </c>
      <c r="AZ19" s="62">
        <v>0</v>
      </c>
      <c r="BA19" s="24">
        <f t="shared" si="32"/>
        <v>-0.18053216413291617</v>
      </c>
      <c r="BB19" s="16"/>
      <c r="BC19" s="25">
        <f t="shared" si="33"/>
        <v>-1.0558065761931712E-2</v>
      </c>
      <c r="BD19" s="25" t="str">
        <f t="shared" si="34"/>
        <v>--</v>
      </c>
      <c r="BE19" s="25" t="str">
        <f t="shared" si="35"/>
        <v>--</v>
      </c>
      <c r="BF19" s="26">
        <f t="shared" si="36"/>
        <v>-1.0558065761931712E-2</v>
      </c>
      <c r="BH19">
        <v>50</v>
      </c>
      <c r="BI19">
        <v>67</v>
      </c>
      <c r="BJ19">
        <v>27</v>
      </c>
      <c r="BK19">
        <v>10</v>
      </c>
      <c r="BL19">
        <f t="shared" si="37"/>
        <v>9</v>
      </c>
      <c r="BM19">
        <f t="shared" si="38"/>
        <v>31</v>
      </c>
      <c r="BN19">
        <f t="shared" si="39"/>
        <v>53</v>
      </c>
    </row>
    <row r="20" spans="1:82" ht="12.75" customHeight="1" x14ac:dyDescent="0.6">
      <c r="A20" s="21" t="s">
        <v>26</v>
      </c>
      <c r="B20" s="76">
        <f t="shared" si="17"/>
        <v>18.78759355939771</v>
      </c>
      <c r="C20" s="76">
        <f t="shared" si="17"/>
        <v>0</v>
      </c>
      <c r="D20" s="76">
        <f t="shared" si="17"/>
        <v>0</v>
      </c>
      <c r="E20" s="22">
        <f t="shared" si="18"/>
        <v>18.78759355939771</v>
      </c>
      <c r="F20" s="16"/>
      <c r="G20" s="24">
        <f t="shared" si="19"/>
        <v>0</v>
      </c>
      <c r="H20" s="24">
        <f t="shared" si="19"/>
        <v>0</v>
      </c>
      <c r="I20" s="24">
        <f t="shared" si="19"/>
        <v>0</v>
      </c>
      <c r="J20" s="24">
        <f t="shared" si="20"/>
        <v>0</v>
      </c>
      <c r="K20" s="16"/>
      <c r="L20" s="25">
        <f t="shared" si="21"/>
        <v>0</v>
      </c>
      <c r="M20" s="25" t="str">
        <f t="shared" si="22"/>
        <v>--</v>
      </c>
      <c r="N20" s="25" t="str">
        <f t="shared" si="23"/>
        <v>--</v>
      </c>
      <c r="O20" s="26">
        <f t="shared" si="24"/>
        <v>0</v>
      </c>
      <c r="S20" s="21" t="s">
        <v>26</v>
      </c>
      <c r="T20" s="22">
        <v>12.319606114359381</v>
      </c>
      <c r="U20" s="22">
        <v>0</v>
      </c>
      <c r="V20" s="22">
        <v>0</v>
      </c>
      <c r="W20" s="22">
        <f t="shared" si="25"/>
        <v>12.319606114359381</v>
      </c>
      <c r="X20" s="16"/>
      <c r="Y20" s="62">
        <v>0</v>
      </c>
      <c r="Z20" s="62">
        <v>0</v>
      </c>
      <c r="AA20" s="62">
        <v>0</v>
      </c>
      <c r="AB20" s="24">
        <f t="shared" si="26"/>
        <v>0</v>
      </c>
      <c r="AC20" s="16"/>
      <c r="AD20" s="25">
        <f t="shared" si="27"/>
        <v>0</v>
      </c>
      <c r="AE20" s="25" t="str">
        <f t="shared" si="27"/>
        <v>--</v>
      </c>
      <c r="AF20" s="25" t="str">
        <f t="shared" si="27"/>
        <v>--</v>
      </c>
      <c r="AG20" s="26">
        <f t="shared" si="27"/>
        <v>0</v>
      </c>
      <c r="AI20">
        <v>51</v>
      </c>
      <c r="AJ20">
        <v>68</v>
      </c>
      <c r="AK20">
        <v>27</v>
      </c>
      <c r="AL20">
        <v>10</v>
      </c>
      <c r="AM20">
        <f t="shared" si="28"/>
        <v>6</v>
      </c>
      <c r="AN20">
        <f t="shared" si="29"/>
        <v>28</v>
      </c>
      <c r="AO20">
        <f t="shared" si="30"/>
        <v>50</v>
      </c>
      <c r="AR20" s="21" t="s">
        <v>26</v>
      </c>
      <c r="AS20" s="22">
        <v>6.4679874450383297</v>
      </c>
      <c r="AT20" s="22">
        <v>0</v>
      </c>
      <c r="AU20" s="22">
        <v>0</v>
      </c>
      <c r="AV20" s="22">
        <f t="shared" si="31"/>
        <v>6.4679874450383297</v>
      </c>
      <c r="AW20" s="16"/>
      <c r="AX20" s="62">
        <v>0</v>
      </c>
      <c r="AY20" s="62">
        <v>0</v>
      </c>
      <c r="AZ20" s="62">
        <v>0</v>
      </c>
      <c r="BA20" s="24">
        <f t="shared" si="32"/>
        <v>0</v>
      </c>
      <c r="BB20" s="16"/>
      <c r="BC20" s="25">
        <f t="shared" si="33"/>
        <v>0</v>
      </c>
      <c r="BD20" s="25" t="str">
        <f t="shared" si="34"/>
        <v>--</v>
      </c>
      <c r="BE20" s="25" t="str">
        <f t="shared" si="35"/>
        <v>--</v>
      </c>
      <c r="BF20" s="26">
        <f t="shared" si="36"/>
        <v>0</v>
      </c>
      <c r="BH20">
        <v>51</v>
      </c>
      <c r="BI20">
        <v>68</v>
      </c>
      <c r="BJ20">
        <v>27</v>
      </c>
      <c r="BK20">
        <v>10</v>
      </c>
      <c r="BL20">
        <f t="shared" si="37"/>
        <v>9</v>
      </c>
      <c r="BM20">
        <f t="shared" si="38"/>
        <v>31</v>
      </c>
      <c r="BN20">
        <f t="shared" si="39"/>
        <v>53</v>
      </c>
      <c r="BS20" t="s">
        <v>173</v>
      </c>
      <c r="BW20" t="s">
        <v>184</v>
      </c>
      <c r="CA20" t="s">
        <v>183</v>
      </c>
    </row>
    <row r="21" spans="1:82" ht="12.75" customHeight="1" x14ac:dyDescent="0.6">
      <c r="A21" s="30" t="s">
        <v>92</v>
      </c>
      <c r="B21" s="76">
        <f t="shared" si="17"/>
        <v>28.317011005547208</v>
      </c>
      <c r="C21" s="76">
        <f t="shared" si="17"/>
        <v>0</v>
      </c>
      <c r="D21" s="76">
        <f t="shared" si="17"/>
        <v>0</v>
      </c>
      <c r="E21" s="22">
        <f t="shared" si="18"/>
        <v>28.317011005547208</v>
      </c>
      <c r="F21" s="16"/>
      <c r="G21" s="24">
        <f t="shared" si="19"/>
        <v>-0.50163890605851547</v>
      </c>
      <c r="H21" s="24">
        <f t="shared" si="19"/>
        <v>0</v>
      </c>
      <c r="I21" s="24">
        <f t="shared" si="19"/>
        <v>0</v>
      </c>
      <c r="J21" s="24">
        <f t="shared" si="20"/>
        <v>-0.50163890605851547</v>
      </c>
      <c r="K21" s="16"/>
      <c r="L21" s="25">
        <f t="shared" si="21"/>
        <v>-1.7715107924358472E-2</v>
      </c>
      <c r="M21" s="25" t="str">
        <f t="shared" si="22"/>
        <v>--</v>
      </c>
      <c r="N21" s="25" t="str">
        <f t="shared" si="23"/>
        <v>--</v>
      </c>
      <c r="O21" s="26">
        <f t="shared" si="24"/>
        <v>-1.7715107924358472E-2</v>
      </c>
      <c r="S21" s="30" t="s">
        <v>92</v>
      </c>
      <c r="T21" s="22">
        <v>18.540966655988004</v>
      </c>
      <c r="U21" s="22">
        <v>0</v>
      </c>
      <c r="V21" s="22">
        <v>0</v>
      </c>
      <c r="W21" s="22">
        <f t="shared" si="25"/>
        <v>18.540966655988004</v>
      </c>
      <c r="X21" s="16"/>
      <c r="Y21" s="62">
        <v>-0.32956015650757647</v>
      </c>
      <c r="Z21" s="62">
        <v>0</v>
      </c>
      <c r="AA21" s="62">
        <v>0</v>
      </c>
      <c r="AB21" s="24">
        <f t="shared" si="26"/>
        <v>-0.32956015650757647</v>
      </c>
      <c r="AC21" s="16"/>
      <c r="AD21" s="25">
        <f t="shared" si="27"/>
        <v>-1.7774701967933342E-2</v>
      </c>
      <c r="AE21" s="25" t="str">
        <f t="shared" si="27"/>
        <v>--</v>
      </c>
      <c r="AF21" s="25" t="str">
        <f t="shared" si="27"/>
        <v>--</v>
      </c>
      <c r="AG21" s="26">
        <f t="shared" si="27"/>
        <v>-1.7774701967933342E-2</v>
      </c>
      <c r="AI21">
        <v>52</v>
      </c>
      <c r="AJ21">
        <v>70</v>
      </c>
      <c r="AK21">
        <v>27</v>
      </c>
      <c r="AL21">
        <v>10</v>
      </c>
      <c r="AM21">
        <f t="shared" si="28"/>
        <v>6</v>
      </c>
      <c r="AN21">
        <f t="shared" si="29"/>
        <v>28</v>
      </c>
      <c r="AO21">
        <f t="shared" si="30"/>
        <v>50</v>
      </c>
      <c r="AR21" s="30" t="s">
        <v>92</v>
      </c>
      <c r="AS21" s="22">
        <v>9.7760443495592018</v>
      </c>
      <c r="AT21" s="22">
        <v>0</v>
      </c>
      <c r="AU21" s="22">
        <v>0</v>
      </c>
      <c r="AV21" s="22">
        <f t="shared" si="31"/>
        <v>9.7760443495592018</v>
      </c>
      <c r="AW21" s="16"/>
      <c r="AX21" s="62">
        <v>-0.17207874955093899</v>
      </c>
      <c r="AY21" s="62">
        <v>0</v>
      </c>
      <c r="AZ21" s="62">
        <v>0</v>
      </c>
      <c r="BA21" s="24">
        <f t="shared" si="32"/>
        <v>-0.17207874955093899</v>
      </c>
      <c r="BB21" s="16"/>
      <c r="BC21" s="25">
        <f t="shared" si="33"/>
        <v>-1.7602083562427574E-2</v>
      </c>
      <c r="BD21" s="25" t="str">
        <f t="shared" si="34"/>
        <v>--</v>
      </c>
      <c r="BE21" s="25" t="str">
        <f t="shared" si="35"/>
        <v>--</v>
      </c>
      <c r="BF21" s="26">
        <f t="shared" si="36"/>
        <v>-1.7602083562427574E-2</v>
      </c>
      <c r="BH21">
        <v>52</v>
      </c>
      <c r="BI21">
        <v>70</v>
      </c>
      <c r="BJ21">
        <v>27</v>
      </c>
      <c r="BK21">
        <v>10</v>
      </c>
      <c r="BL21">
        <f t="shared" si="37"/>
        <v>9</v>
      </c>
      <c r="BM21">
        <f t="shared" si="38"/>
        <v>31</v>
      </c>
      <c r="BN21">
        <f t="shared" si="39"/>
        <v>53</v>
      </c>
    </row>
    <row r="22" spans="1:82" ht="12.75" customHeight="1" x14ac:dyDescent="0.6">
      <c r="A22" s="30" t="s">
        <v>104</v>
      </c>
      <c r="B22" s="76">
        <f t="shared" si="17"/>
        <v>2.4791897139444696</v>
      </c>
      <c r="C22" s="76">
        <f t="shared" si="17"/>
        <v>0</v>
      </c>
      <c r="D22" s="76">
        <f t="shared" si="17"/>
        <v>0</v>
      </c>
      <c r="E22" s="22">
        <f t="shared" si="18"/>
        <v>2.4791897139444696</v>
      </c>
      <c r="F22" s="16"/>
      <c r="G22" s="24">
        <f t="shared" si="19"/>
        <v>0.3215072250443759</v>
      </c>
      <c r="H22" s="24">
        <f t="shared" si="19"/>
        <v>0</v>
      </c>
      <c r="I22" s="24">
        <f t="shared" si="19"/>
        <v>0</v>
      </c>
      <c r="J22" s="24">
        <f t="shared" si="20"/>
        <v>0.3215072250443759</v>
      </c>
      <c r="K22" s="16"/>
      <c r="L22" s="25">
        <f t="shared" si="21"/>
        <v>0.12968238099570351</v>
      </c>
      <c r="M22" s="25" t="str">
        <f t="shared" si="22"/>
        <v>--</v>
      </c>
      <c r="N22" s="25" t="str">
        <f t="shared" si="23"/>
        <v>--</v>
      </c>
      <c r="O22" s="26">
        <f t="shared" si="24"/>
        <v>0.12968238099570351</v>
      </c>
      <c r="S22" s="30" t="s">
        <v>104</v>
      </c>
      <c r="T22" s="22">
        <v>1.6242406721235469</v>
      </c>
      <c r="U22" s="22">
        <v>0</v>
      </c>
      <c r="V22" s="22">
        <v>0</v>
      </c>
      <c r="W22" s="22">
        <f t="shared" si="25"/>
        <v>1.6242406721235469</v>
      </c>
      <c r="X22" s="16"/>
      <c r="Y22" s="62">
        <v>0.21063539767104333</v>
      </c>
      <c r="Z22" s="62">
        <v>0</v>
      </c>
      <c r="AA22" s="62">
        <v>0</v>
      </c>
      <c r="AB22" s="24">
        <f t="shared" si="26"/>
        <v>0.21063539767104333</v>
      </c>
      <c r="AC22" s="16"/>
      <c r="AD22" s="25">
        <f t="shared" si="27"/>
        <v>0.12968238099570351</v>
      </c>
      <c r="AE22" s="25" t="str">
        <f t="shared" si="27"/>
        <v>--</v>
      </c>
      <c r="AF22" s="25" t="str">
        <f t="shared" si="27"/>
        <v>--</v>
      </c>
      <c r="AG22" s="26">
        <f t="shared" si="27"/>
        <v>0.12968238099570351</v>
      </c>
      <c r="AI22">
        <v>55</v>
      </c>
      <c r="AJ22">
        <v>72</v>
      </c>
      <c r="AK22">
        <v>27</v>
      </c>
      <c r="AL22">
        <v>10</v>
      </c>
      <c r="AM22">
        <f t="shared" si="28"/>
        <v>6</v>
      </c>
      <c r="AN22">
        <f t="shared" si="29"/>
        <v>28</v>
      </c>
      <c r="AO22">
        <f t="shared" si="30"/>
        <v>50</v>
      </c>
      <c r="AR22" s="30" t="s">
        <v>104</v>
      </c>
      <c r="AS22" s="22">
        <v>0.85494904182092279</v>
      </c>
      <c r="AT22" s="22">
        <v>0</v>
      </c>
      <c r="AU22" s="22">
        <v>0</v>
      </c>
      <c r="AV22" s="22">
        <f t="shared" si="31"/>
        <v>0.85494904182092279</v>
      </c>
      <c r="AW22" s="16"/>
      <c r="AX22" s="62">
        <v>0.11087182737333257</v>
      </c>
      <c r="AY22" s="62">
        <v>0</v>
      </c>
      <c r="AZ22" s="62">
        <v>0</v>
      </c>
      <c r="BA22" s="24">
        <f t="shared" si="32"/>
        <v>0.11087182737333257</v>
      </c>
      <c r="BB22" s="16"/>
      <c r="BC22" s="25">
        <f t="shared" si="33"/>
        <v>0.12968238099570351</v>
      </c>
      <c r="BD22" s="25" t="str">
        <f t="shared" si="34"/>
        <v>--</v>
      </c>
      <c r="BE22" s="25" t="str">
        <f t="shared" si="35"/>
        <v>--</v>
      </c>
      <c r="BF22" s="26">
        <f t="shared" si="36"/>
        <v>0.12968238099570351</v>
      </c>
      <c r="BH22">
        <v>55</v>
      </c>
      <c r="BI22">
        <v>72</v>
      </c>
      <c r="BJ22">
        <v>27</v>
      </c>
      <c r="BK22">
        <v>10</v>
      </c>
      <c r="BL22">
        <f t="shared" si="37"/>
        <v>9</v>
      </c>
      <c r="BM22">
        <f t="shared" si="38"/>
        <v>31</v>
      </c>
      <c r="BN22">
        <f t="shared" si="39"/>
        <v>53</v>
      </c>
      <c r="BS22" s="82">
        <f t="shared" ref="BS22:BU23" si="40">SUM(BW22,CA22)</f>
        <v>0.3215072250443759</v>
      </c>
      <c r="BT22" s="82">
        <f t="shared" si="40"/>
        <v>0</v>
      </c>
      <c r="BU22" s="82">
        <f t="shared" si="40"/>
        <v>0</v>
      </c>
      <c r="BW22" s="24">
        <v>0.21063539767104333</v>
      </c>
      <c r="BX22" s="24">
        <v>0</v>
      </c>
      <c r="BY22" s="24">
        <v>0</v>
      </c>
      <c r="CA22" s="24">
        <v>0.11087182737333257</v>
      </c>
      <c r="CB22" s="24">
        <v>0</v>
      </c>
      <c r="CC22" s="24">
        <v>0</v>
      </c>
      <c r="CD22" t="s">
        <v>178</v>
      </c>
    </row>
    <row r="23" spans="1:82" ht="12.75" customHeight="1" x14ac:dyDescent="0.6">
      <c r="A23" s="21" t="s">
        <v>17</v>
      </c>
      <c r="B23" s="22">
        <f>B19</f>
        <v>49.583794278889386</v>
      </c>
      <c r="C23" s="22">
        <f>C19</f>
        <v>0</v>
      </c>
      <c r="D23" s="22">
        <f>D19</f>
        <v>0</v>
      </c>
      <c r="E23" s="22">
        <f>E19</f>
        <v>49.583794278889386</v>
      </c>
      <c r="F23" s="16"/>
      <c r="G23" s="24">
        <f>SUM(G17:G22)</f>
        <v>2.4051113782966369</v>
      </c>
      <c r="H23" s="24">
        <f>SUM(H17:H22)</f>
        <v>0</v>
      </c>
      <c r="I23" s="24">
        <f>SUM(I17:I22)</f>
        <v>0</v>
      </c>
      <c r="J23" s="24">
        <f>SUM(J17:J22)</f>
        <v>2.4051113782966369</v>
      </c>
      <c r="K23" s="16"/>
      <c r="L23" s="25">
        <f t="shared" si="21"/>
        <v>4.8505997035419059E-2</v>
      </c>
      <c r="M23" s="25" t="str">
        <f t="shared" si="22"/>
        <v>--</v>
      </c>
      <c r="N23" s="25" t="str">
        <f t="shared" si="23"/>
        <v>--</v>
      </c>
      <c r="O23" s="26">
        <f t="shared" si="24"/>
        <v>4.8505997035419059E-2</v>
      </c>
      <c r="S23" s="21" t="s">
        <v>17</v>
      </c>
      <c r="T23" s="22">
        <f>T19</f>
        <v>32.48481344247093</v>
      </c>
      <c r="U23" s="22">
        <f>U19</f>
        <v>0</v>
      </c>
      <c r="V23" s="22">
        <f>V19</f>
        <v>0</v>
      </c>
      <c r="W23" s="22">
        <f>W19</f>
        <v>32.48481344247093</v>
      </c>
      <c r="X23" s="16"/>
      <c r="Y23" s="24">
        <f>SUM(Y17:Y22)</f>
        <v>1.517837304155633</v>
      </c>
      <c r="Z23" s="24">
        <f>SUM(Z17:Z22)</f>
        <v>0</v>
      </c>
      <c r="AA23" s="24">
        <f>SUM(AA17:AA22)</f>
        <v>0</v>
      </c>
      <c r="AB23" s="24">
        <f>SUM(AB17:AB22)</f>
        <v>1.517837304155633</v>
      </c>
      <c r="AC23" s="16"/>
      <c r="AD23" s="25">
        <f t="shared" si="27"/>
        <v>4.6724519654196293E-2</v>
      </c>
      <c r="AE23" s="25" t="str">
        <f t="shared" si="27"/>
        <v>--</v>
      </c>
      <c r="AF23" s="25" t="str">
        <f t="shared" si="27"/>
        <v>--</v>
      </c>
      <c r="AG23" s="26">
        <f t="shared" si="27"/>
        <v>4.6724519654196293E-2</v>
      </c>
      <c r="AR23" s="21" t="s">
        <v>17</v>
      </c>
      <c r="AS23" s="22">
        <f>AS19</f>
        <v>17.098980836418455</v>
      </c>
      <c r="AT23" s="22">
        <f>AT19</f>
        <v>0</v>
      </c>
      <c r="AU23" s="22">
        <f>AU19</f>
        <v>0</v>
      </c>
      <c r="AV23" s="22">
        <f>AV19</f>
        <v>17.098980836418455</v>
      </c>
      <c r="AW23" s="16"/>
      <c r="AX23" s="24">
        <f>SUM(AX17:AX22)</f>
        <v>0.88727407414100379</v>
      </c>
      <c r="AY23" s="24">
        <f>SUM(AY17:AY22)</f>
        <v>0</v>
      </c>
      <c r="AZ23" s="24">
        <f>SUM(AZ17:AZ22)</f>
        <v>0</v>
      </c>
      <c r="BA23" s="24">
        <f>SUM(BA17:BA22)</f>
        <v>0.88727407414100379</v>
      </c>
      <c r="BB23" s="16"/>
      <c r="BC23" s="25">
        <f t="shared" si="33"/>
        <v>5.1890465439392339E-2</v>
      </c>
      <c r="BD23" s="25" t="str">
        <f t="shared" si="34"/>
        <v>--</v>
      </c>
      <c r="BE23" s="25" t="str">
        <f t="shared" si="35"/>
        <v>--</v>
      </c>
      <c r="BF23" s="26">
        <f t="shared" si="36"/>
        <v>5.1890465439392339E-2</v>
      </c>
      <c r="BS23" s="82">
        <f t="shared" si="40"/>
        <v>0</v>
      </c>
      <c r="BT23" s="82">
        <f t="shared" si="40"/>
        <v>0</v>
      </c>
      <c r="BU23" s="82">
        <f t="shared" si="40"/>
        <v>0</v>
      </c>
      <c r="BW23" s="24">
        <v>0</v>
      </c>
      <c r="BX23" s="24">
        <v>0</v>
      </c>
      <c r="BY23" s="24">
        <v>0</v>
      </c>
      <c r="CA23" s="24">
        <v>0</v>
      </c>
      <c r="CB23" s="24">
        <v>0</v>
      </c>
      <c r="CC23" s="24">
        <v>0</v>
      </c>
      <c r="CD23" s="56" t="s">
        <v>179</v>
      </c>
    </row>
    <row r="24" spans="1:82" ht="5.15" customHeight="1" x14ac:dyDescent="0.6">
      <c r="A24" s="21"/>
      <c r="B24" s="22"/>
      <c r="C24" s="22"/>
      <c r="D24" s="22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20"/>
      <c r="S24" s="21"/>
      <c r="T24" s="22"/>
      <c r="U24" s="22"/>
      <c r="V24" s="22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20"/>
      <c r="AR24" s="21"/>
      <c r="AS24" s="22"/>
      <c r="AT24" s="22"/>
      <c r="AU24" s="22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20"/>
    </row>
    <row r="25" spans="1:82" ht="12.75" customHeight="1" x14ac:dyDescent="0.6">
      <c r="A25" s="31" t="s">
        <v>28</v>
      </c>
      <c r="B25" s="22"/>
      <c r="C25" s="22"/>
      <c r="D25" s="22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20"/>
      <c r="S25" s="31" t="s">
        <v>28</v>
      </c>
      <c r="T25" s="22"/>
      <c r="U25" s="22"/>
      <c r="V25" s="22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20"/>
      <c r="AR25" s="31" t="s">
        <v>28</v>
      </c>
      <c r="AS25" s="22"/>
      <c r="AT25" s="22"/>
      <c r="AU25" s="22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20"/>
    </row>
    <row r="26" spans="1:82" ht="12.75" customHeight="1" x14ac:dyDescent="0.6">
      <c r="A26" s="30" t="s">
        <v>29</v>
      </c>
      <c r="B26" s="65">
        <f>B14+B23</f>
        <v>78.221096151575651</v>
      </c>
      <c r="C26" s="65">
        <f>C14+C23</f>
        <v>0</v>
      </c>
      <c r="D26" s="65">
        <f>D14+D23</f>
        <v>0</v>
      </c>
      <c r="E26" s="22">
        <f>SUM(B26:D26)</f>
        <v>78.221096151575651</v>
      </c>
      <c r="F26" s="16"/>
      <c r="G26" s="24">
        <f t="shared" ref="G26:I27" si="41">SUM(Y26,AX26)</f>
        <v>30.98438891838822</v>
      </c>
      <c r="H26" s="24">
        <f t="shared" si="41"/>
        <v>0</v>
      </c>
      <c r="I26" s="24">
        <f t="shared" si="41"/>
        <v>0</v>
      </c>
      <c r="J26" s="24">
        <f>SUM(G26:I26)</f>
        <v>30.98438891838822</v>
      </c>
      <c r="K26" s="16"/>
      <c r="L26" s="25">
        <f t="shared" ref="L26:O28" si="42">IF(B26&lt;&gt;0,G26/B26,"--")</f>
        <v>0.39611294705391425</v>
      </c>
      <c r="M26" s="25" t="str">
        <f t="shared" si="42"/>
        <v>--</v>
      </c>
      <c r="N26" s="25" t="str">
        <f t="shared" si="42"/>
        <v>--</v>
      </c>
      <c r="O26" s="26">
        <f t="shared" si="42"/>
        <v>0.39611294705391425</v>
      </c>
      <c r="S26" s="30" t="s">
        <v>29</v>
      </c>
      <c r="T26" s="65">
        <f>T14+T23</f>
        <v>56.531434619664815</v>
      </c>
      <c r="U26" s="65">
        <f>U14+U23</f>
        <v>0</v>
      </c>
      <c r="V26" s="65">
        <f>V14+V23</f>
        <v>0</v>
      </c>
      <c r="W26" s="22">
        <f>SUM(T26:V26)</f>
        <v>56.531434619664815</v>
      </c>
      <c r="X26" s="16"/>
      <c r="Y26" s="62">
        <v>22.392833168381102</v>
      </c>
      <c r="Z26" s="62">
        <v>0</v>
      </c>
      <c r="AA26" s="62">
        <v>0</v>
      </c>
      <c r="AB26" s="24">
        <f>SUM(Y26:AA26)</f>
        <v>22.392833168381102</v>
      </c>
      <c r="AC26" s="16"/>
      <c r="AD26" s="25">
        <f t="shared" ref="AD26:AG28" si="43">IF(T26&lt;&gt;0,Y26/T26,"--")</f>
        <v>0.3961129470539142</v>
      </c>
      <c r="AE26" s="25" t="str">
        <f t="shared" si="43"/>
        <v>--</v>
      </c>
      <c r="AF26" s="25" t="str">
        <f t="shared" si="43"/>
        <v>--</v>
      </c>
      <c r="AG26" s="26">
        <f t="shared" si="43"/>
        <v>0.3961129470539142</v>
      </c>
      <c r="AI26">
        <v>75</v>
      </c>
      <c r="AM26">
        <f>$AM$8</f>
        <v>6</v>
      </c>
      <c r="AN26">
        <f>$AN$8</f>
        <v>28</v>
      </c>
      <c r="AO26">
        <f>$AO$8</f>
        <v>50</v>
      </c>
      <c r="AR26" s="30" t="s">
        <v>29</v>
      </c>
      <c r="AS26" s="65">
        <f>AS14+AS23</f>
        <v>21.689661531910836</v>
      </c>
      <c r="AT26" s="65">
        <f>AT14+AT23</f>
        <v>0</v>
      </c>
      <c r="AU26" s="65">
        <f>AU14+AU23</f>
        <v>0</v>
      </c>
      <c r="AV26" s="22">
        <f>SUM(AS26:AU26)</f>
        <v>21.689661531910836</v>
      </c>
      <c r="AW26" s="16"/>
      <c r="AX26" s="62">
        <v>8.5915557500071174</v>
      </c>
      <c r="AY26" s="62">
        <v>0</v>
      </c>
      <c r="AZ26" s="62">
        <v>0</v>
      </c>
      <c r="BA26" s="24">
        <f>SUM(AX26:AZ26)</f>
        <v>8.5915557500071174</v>
      </c>
      <c r="BB26" s="16"/>
      <c r="BC26" s="25">
        <f t="shared" ref="BC26:BF28" si="44">IF(AS26&lt;&gt;0,AX26/AS26,"--")</f>
        <v>0.39611294705391425</v>
      </c>
      <c r="BD26" s="25" t="str">
        <f t="shared" si="44"/>
        <v>--</v>
      </c>
      <c r="BE26" s="25" t="str">
        <f t="shared" si="44"/>
        <v>--</v>
      </c>
      <c r="BF26" s="26">
        <f t="shared" si="44"/>
        <v>0.39611294705391425</v>
      </c>
      <c r="BH26">
        <v>75</v>
      </c>
      <c r="BL26">
        <f>$BL$8</f>
        <v>9</v>
      </c>
      <c r="BM26">
        <f>$BM$8</f>
        <v>31</v>
      </c>
      <c r="BN26">
        <f>$BN$8</f>
        <v>53</v>
      </c>
    </row>
    <row r="27" spans="1:82" ht="12.75" customHeight="1" x14ac:dyDescent="0.6">
      <c r="A27" s="30" t="s">
        <v>30</v>
      </c>
      <c r="B27" s="76">
        <f>SUM(T27,AS27)</f>
        <v>52.381071432529673</v>
      </c>
      <c r="C27" s="76">
        <f>SUM(U27,AT27)</f>
        <v>0</v>
      </c>
      <c r="D27" s="76">
        <f>SUM(V27,AU27)</f>
        <v>0</v>
      </c>
      <c r="E27" s="22">
        <f>SUM(B27:D27)</f>
        <v>52.381071432529673</v>
      </c>
      <c r="F27" s="16"/>
      <c r="G27" s="24">
        <f t="shared" si="41"/>
        <v>189.77696941913206</v>
      </c>
      <c r="H27" s="24">
        <f t="shared" si="41"/>
        <v>0</v>
      </c>
      <c r="I27" s="24">
        <f t="shared" si="41"/>
        <v>0</v>
      </c>
      <c r="J27" s="24">
        <f>SUM(G27:I27)</f>
        <v>189.77696941913206</v>
      </c>
      <c r="K27" s="16"/>
      <c r="L27" s="25">
        <f t="shared" si="42"/>
        <v>3.6230066363491154</v>
      </c>
      <c r="M27" s="25" t="str">
        <f t="shared" si="42"/>
        <v>--</v>
      </c>
      <c r="N27" s="25" t="str">
        <f t="shared" si="42"/>
        <v>--</v>
      </c>
      <c r="O27" s="26">
        <f t="shared" si="42"/>
        <v>3.6230066363491154</v>
      </c>
      <c r="S27" s="30" t="s">
        <v>30</v>
      </c>
      <c r="T27" s="22">
        <v>38.677257127922886</v>
      </c>
      <c r="U27" s="22">
        <v>0</v>
      </c>
      <c r="V27" s="22">
        <v>0</v>
      </c>
      <c r="W27" s="22">
        <f>SUM(T27:V27)</f>
        <v>38.677257127922886</v>
      </c>
      <c r="X27" s="16"/>
      <c r="Y27" s="62">
        <v>140.12795925024574</v>
      </c>
      <c r="Z27" s="62">
        <v>0</v>
      </c>
      <c r="AA27" s="62">
        <v>0</v>
      </c>
      <c r="AB27" s="24">
        <f>SUM(Y27:AA27)</f>
        <v>140.12795925024574</v>
      </c>
      <c r="AC27" s="16"/>
      <c r="AD27" s="25">
        <f t="shared" si="43"/>
        <v>3.6230066363491154</v>
      </c>
      <c r="AE27" s="25" t="str">
        <f t="shared" si="43"/>
        <v>--</v>
      </c>
      <c r="AF27" s="25" t="str">
        <f t="shared" si="43"/>
        <v>--</v>
      </c>
      <c r="AG27" s="26">
        <f t="shared" si="43"/>
        <v>3.6230066363491154</v>
      </c>
      <c r="AI27">
        <v>76</v>
      </c>
      <c r="AM27">
        <f>$AM$8</f>
        <v>6</v>
      </c>
      <c r="AN27">
        <f>$AN$8</f>
        <v>28</v>
      </c>
      <c r="AO27">
        <f>$AO$8</f>
        <v>50</v>
      </c>
      <c r="AR27" s="30" t="s">
        <v>30</v>
      </c>
      <c r="AS27" s="22">
        <v>13.703814304606789</v>
      </c>
      <c r="AT27" s="22">
        <v>0</v>
      </c>
      <c r="AU27" s="22">
        <v>0</v>
      </c>
      <c r="AV27" s="22">
        <f>SUM(AS27:AU27)</f>
        <v>13.703814304606789</v>
      </c>
      <c r="AW27" s="16"/>
      <c r="AX27" s="62">
        <v>49.649010168886328</v>
      </c>
      <c r="AY27" s="62">
        <v>0</v>
      </c>
      <c r="AZ27" s="62">
        <v>0</v>
      </c>
      <c r="BA27" s="24">
        <f>SUM(AX27:AZ27)</f>
        <v>49.649010168886328</v>
      </c>
      <c r="BB27" s="16"/>
      <c r="BC27" s="25">
        <f t="shared" si="44"/>
        <v>3.6230066363491149</v>
      </c>
      <c r="BD27" s="25" t="str">
        <f t="shared" si="44"/>
        <v>--</v>
      </c>
      <c r="BE27" s="25" t="str">
        <f t="shared" si="44"/>
        <v>--</v>
      </c>
      <c r="BF27" s="26">
        <f t="shared" si="44"/>
        <v>3.6230066363491149</v>
      </c>
      <c r="BH27">
        <v>76</v>
      </c>
      <c r="BL27">
        <f>$BL$8</f>
        <v>9</v>
      </c>
      <c r="BM27">
        <f>$BM$8</f>
        <v>31</v>
      </c>
      <c r="BN27">
        <f>$BN$8</f>
        <v>53</v>
      </c>
    </row>
    <row r="28" spans="1:82" ht="12.75" customHeight="1" x14ac:dyDescent="0.6">
      <c r="A28" s="21" t="s">
        <v>17</v>
      </c>
      <c r="B28" s="22">
        <f>B26</f>
        <v>78.221096151575651</v>
      </c>
      <c r="C28" s="22">
        <f>C26</f>
        <v>0</v>
      </c>
      <c r="D28" s="22">
        <f>D26</f>
        <v>0</v>
      </c>
      <c r="E28" s="22">
        <f>E26</f>
        <v>78.221096151575651</v>
      </c>
      <c r="F28" s="16"/>
      <c r="G28" s="24">
        <f>SUM(G26:G27)</f>
        <v>220.76135833752028</v>
      </c>
      <c r="H28" s="24">
        <f>SUM(H26:H27)</f>
        <v>0</v>
      </c>
      <c r="I28" s="24">
        <f>SUM(I26:I27)</f>
        <v>0</v>
      </c>
      <c r="J28" s="24">
        <f>SUM(J26:J27)</f>
        <v>220.76135833752028</v>
      </c>
      <c r="K28" s="16"/>
      <c r="L28" s="25">
        <f t="shared" si="42"/>
        <v>2.8222739030623178</v>
      </c>
      <c r="M28" s="25" t="str">
        <f t="shared" si="42"/>
        <v>--</v>
      </c>
      <c r="N28" s="25" t="str">
        <f t="shared" si="42"/>
        <v>--</v>
      </c>
      <c r="O28" s="26">
        <f t="shared" si="42"/>
        <v>2.8222739030623178</v>
      </c>
      <c r="S28" s="21" t="s">
        <v>17</v>
      </c>
      <c r="T28" s="22">
        <f>T26</f>
        <v>56.531434619664815</v>
      </c>
      <c r="U28" s="22">
        <f>U26</f>
        <v>0</v>
      </c>
      <c r="V28" s="22">
        <f>V26</f>
        <v>0</v>
      </c>
      <c r="W28" s="22">
        <f>W26</f>
        <v>56.531434619664815</v>
      </c>
      <c r="X28" s="16"/>
      <c r="Y28" s="24">
        <f>SUM(Y26:Y27)</f>
        <v>162.52079241862685</v>
      </c>
      <c r="Z28" s="24">
        <f>SUM(Z26:Z27)</f>
        <v>0</v>
      </c>
      <c r="AA28" s="24">
        <f>SUM(AA26:AA27)</f>
        <v>0</v>
      </c>
      <c r="AB28" s="24">
        <f>SUM(AB26:AB27)</f>
        <v>162.52079241862685</v>
      </c>
      <c r="AC28" s="16"/>
      <c r="AD28" s="25">
        <f t="shared" si="43"/>
        <v>2.8748747225688303</v>
      </c>
      <c r="AE28" s="25" t="str">
        <f t="shared" si="43"/>
        <v>--</v>
      </c>
      <c r="AF28" s="25" t="str">
        <f t="shared" si="43"/>
        <v>--</v>
      </c>
      <c r="AG28" s="26">
        <f t="shared" si="43"/>
        <v>2.8748747225688303</v>
      </c>
      <c r="AR28" s="21" t="s">
        <v>17</v>
      </c>
      <c r="AS28" s="22">
        <f>AS26</f>
        <v>21.689661531910836</v>
      </c>
      <c r="AT28" s="22">
        <f>AT26</f>
        <v>0</v>
      </c>
      <c r="AU28" s="22">
        <f>AU26</f>
        <v>0</v>
      </c>
      <c r="AV28" s="22">
        <f>AV26</f>
        <v>21.689661531910836</v>
      </c>
      <c r="AW28" s="16"/>
      <c r="AX28" s="24">
        <f>SUM(AX26:AX27)</f>
        <v>58.240565918893445</v>
      </c>
      <c r="AY28" s="24">
        <f>SUM(AY26:AY27)</f>
        <v>0</v>
      </c>
      <c r="AZ28" s="24">
        <f>SUM(AZ26:AZ27)</f>
        <v>0</v>
      </c>
      <c r="BA28" s="24">
        <f>SUM(BA26:BA27)</f>
        <v>58.240565918893445</v>
      </c>
      <c r="BB28" s="16"/>
      <c r="BC28" s="25">
        <f t="shared" si="44"/>
        <v>2.6851763377315603</v>
      </c>
      <c r="BD28" s="25" t="str">
        <f t="shared" si="44"/>
        <v>--</v>
      </c>
      <c r="BE28" s="25" t="str">
        <f t="shared" si="44"/>
        <v>--</v>
      </c>
      <c r="BF28" s="26">
        <f t="shared" si="44"/>
        <v>2.6851763377315603</v>
      </c>
    </row>
    <row r="29" spans="1:82" ht="5.15" customHeight="1" x14ac:dyDescent="0.6">
      <c r="A29" s="21"/>
      <c r="B29" s="22"/>
      <c r="C29" s="22"/>
      <c r="D29" s="22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20"/>
      <c r="S29" s="21"/>
      <c r="T29" s="22"/>
      <c r="U29" s="22"/>
      <c r="V29" s="22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20"/>
      <c r="AR29" s="21"/>
      <c r="AS29" s="22"/>
      <c r="AT29" s="22"/>
      <c r="AU29" s="22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20"/>
    </row>
    <row r="30" spans="1:82" ht="12.75" customHeight="1" x14ac:dyDescent="0.6">
      <c r="A30" s="21" t="s">
        <v>31</v>
      </c>
      <c r="B30" s="22">
        <f>B28</f>
        <v>78.221096151575651</v>
      </c>
      <c r="C30" s="22">
        <f>C28</f>
        <v>0</v>
      </c>
      <c r="D30" s="22">
        <f>D28</f>
        <v>0</v>
      </c>
      <c r="E30" s="22">
        <f>E28</f>
        <v>78.221096151575651</v>
      </c>
      <c r="F30" s="16"/>
      <c r="G30" s="24">
        <f>SUM(G14,G23,G28)</f>
        <v>226.79781017579396</v>
      </c>
      <c r="H30" s="24">
        <f>SUM(H14,H23,H28)</f>
        <v>0</v>
      </c>
      <c r="I30" s="24">
        <f>SUM(I14,I23,I28)</f>
        <v>0</v>
      </c>
      <c r="J30" s="24">
        <f>SUM(J14,J23,J28)</f>
        <v>226.79781017579396</v>
      </c>
      <c r="K30" s="16"/>
      <c r="L30" s="25">
        <f>IF(B30&lt;&gt;0,G30/B30,"--")</f>
        <v>2.8994455630781317</v>
      </c>
      <c r="M30" s="25" t="str">
        <f>IF(C30&lt;&gt;0,H30/C30,"--")</f>
        <v>--</v>
      </c>
      <c r="N30" s="25" t="str">
        <f>IF(D30&lt;&gt;0,I30/D30,"--")</f>
        <v>--</v>
      </c>
      <c r="O30" s="26">
        <f>IF(E30&lt;&gt;0,J30/E30,"--")</f>
        <v>2.8994455630781317</v>
      </c>
      <c r="S30" s="21" t="s">
        <v>31</v>
      </c>
      <c r="T30" s="22">
        <f>T28</f>
        <v>56.531434619664815</v>
      </c>
      <c r="U30" s="22">
        <f>U28</f>
        <v>0</v>
      </c>
      <c r="V30" s="22">
        <f>V28</f>
        <v>0</v>
      </c>
      <c r="W30" s="22">
        <f>W28</f>
        <v>56.531434619664815</v>
      </c>
      <c r="X30" s="16"/>
      <c r="Y30" s="24">
        <f>SUM(Y14,Y23,Y28)</f>
        <v>167.08183560546004</v>
      </c>
      <c r="Z30" s="24">
        <f>SUM(Z14,Z23,Z28)</f>
        <v>0</v>
      </c>
      <c r="AA30" s="24">
        <f>SUM(AA14,AA23,AA28)</f>
        <v>0</v>
      </c>
      <c r="AB30" s="24">
        <f>SUM(AB14,AB23,AB28)</f>
        <v>167.08183560546004</v>
      </c>
      <c r="AC30" s="16"/>
      <c r="AD30" s="25">
        <f>IF(T30&lt;&gt;0,Y30/T30,"--")</f>
        <v>2.9555562622735843</v>
      </c>
      <c r="AE30" s="25" t="str">
        <f>IF(U30&lt;&gt;0,Z30/U30,"--")</f>
        <v>--</v>
      </c>
      <c r="AF30" s="25" t="str">
        <f>IF(V30&lt;&gt;0,AA30/V30,"--")</f>
        <v>--</v>
      </c>
      <c r="AG30" s="26">
        <f>IF(W30&lt;&gt;0,AB30/W30,"--")</f>
        <v>2.9555562622735843</v>
      </c>
      <c r="AR30" s="21" t="s">
        <v>31</v>
      </c>
      <c r="AS30" s="22">
        <f>AS28</f>
        <v>21.689661531910836</v>
      </c>
      <c r="AT30" s="22">
        <f>AT28</f>
        <v>0</v>
      </c>
      <c r="AU30" s="22">
        <f>AU28</f>
        <v>0</v>
      </c>
      <c r="AV30" s="22">
        <f>AV28</f>
        <v>21.689661531910836</v>
      </c>
      <c r="AW30" s="16"/>
      <c r="AX30" s="24">
        <f>SUM(AX14,AX23,AX28)</f>
        <v>59.715974570333927</v>
      </c>
      <c r="AY30" s="24">
        <f>SUM(AY14,AY23,AY28)</f>
        <v>0</v>
      </c>
      <c r="AZ30" s="24">
        <f>SUM(AZ14,AZ23,AZ28)</f>
        <v>0</v>
      </c>
      <c r="BA30" s="24">
        <f>SUM(BA14,BA23,BA28)</f>
        <v>59.715974570333927</v>
      </c>
      <c r="BB30" s="16"/>
      <c r="BC30" s="25">
        <f>IF(AS30&lt;&gt;0,AX30/AS30,"--")</f>
        <v>2.7531999281075463</v>
      </c>
      <c r="BD30" s="25" t="str">
        <f>IF(AT30&lt;&gt;0,AY30/AT30,"--")</f>
        <v>--</v>
      </c>
      <c r="BE30" s="25" t="str">
        <f>IF(AU30&lt;&gt;0,AZ30/AU30,"--")</f>
        <v>--</v>
      </c>
      <c r="BF30" s="26">
        <f>IF(AV30&lt;&gt;0,BA30/AV30,"--")</f>
        <v>2.7531999281075463</v>
      </c>
    </row>
    <row r="31" spans="1:82" ht="5.15" customHeight="1" x14ac:dyDescent="0.6">
      <c r="A31" s="21"/>
      <c r="B31" s="22"/>
      <c r="C31" s="22"/>
      <c r="D31" s="22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20"/>
      <c r="S31" s="21"/>
      <c r="T31" s="22"/>
      <c r="U31" s="22"/>
      <c r="V31" s="22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20"/>
      <c r="AR31" s="21"/>
      <c r="AS31" s="22"/>
      <c r="AT31" s="22"/>
      <c r="AU31" s="22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20"/>
    </row>
    <row r="32" spans="1:82" ht="12.75" customHeight="1" x14ac:dyDescent="0.6">
      <c r="A32" s="95" t="s">
        <v>32</v>
      </c>
      <c r="B32" s="22"/>
      <c r="C32" s="22"/>
      <c r="D32" s="22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20"/>
      <c r="S32" s="95" t="s">
        <v>32</v>
      </c>
      <c r="T32" s="22"/>
      <c r="U32" s="22"/>
      <c r="V32" s="22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20"/>
      <c r="AR32" s="95" t="s">
        <v>32</v>
      </c>
      <c r="AS32" s="22"/>
      <c r="AT32" s="22"/>
      <c r="AU32" s="22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20"/>
    </row>
    <row r="33" spans="1:66" ht="12.75" customHeight="1" x14ac:dyDescent="0.6">
      <c r="A33" s="31" t="s">
        <v>106</v>
      </c>
      <c r="B33" s="22"/>
      <c r="C33" s="22"/>
      <c r="D33" s="22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20"/>
      <c r="S33" s="31" t="s">
        <v>106</v>
      </c>
      <c r="T33" s="22"/>
      <c r="U33" s="22"/>
      <c r="V33" s="22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20"/>
      <c r="AR33" s="31" t="s">
        <v>106</v>
      </c>
      <c r="AS33" s="22"/>
      <c r="AT33" s="22"/>
      <c r="AU33" s="22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20"/>
    </row>
    <row r="34" spans="1:66" ht="12.75" customHeight="1" x14ac:dyDescent="0.6">
      <c r="A34" s="21" t="s">
        <v>13</v>
      </c>
      <c r="B34" s="76">
        <f t="shared" ref="B34:D36" si="45">SUM(T34,AS34)</f>
        <v>24.043824189453748</v>
      </c>
      <c r="C34" s="76">
        <f t="shared" si="45"/>
        <v>2.5180529079054015</v>
      </c>
      <c r="D34" s="76">
        <f t="shared" si="45"/>
        <v>32.261685419965175</v>
      </c>
      <c r="E34" s="22">
        <f>SUM(B34:D34)</f>
        <v>58.823562517324326</v>
      </c>
      <c r="F34" s="16"/>
      <c r="G34" s="24">
        <f t="shared" ref="G34:I36" si="46">SUM(Y34,AX34)</f>
        <v>1.7766803628986836</v>
      </c>
      <c r="H34" s="24">
        <f t="shared" si="46"/>
        <v>0.34189739751414483</v>
      </c>
      <c r="I34" s="24">
        <f t="shared" si="46"/>
        <v>5.6366754384350521</v>
      </c>
      <c r="J34" s="24">
        <f>SUM(G34:I34)</f>
        <v>7.7552531988478801</v>
      </c>
      <c r="K34" s="16"/>
      <c r="L34" s="25">
        <f t="shared" ref="L34:O37" si="47">IF(B34&lt;&gt;0,G34/B34,"--")</f>
        <v>7.3893418488643836E-2</v>
      </c>
      <c r="M34" s="25">
        <f t="shared" si="47"/>
        <v>0.13577848044445825</v>
      </c>
      <c r="N34" s="25">
        <f t="shared" si="47"/>
        <v>0.17471732691766903</v>
      </c>
      <c r="O34" s="26">
        <f t="shared" si="47"/>
        <v>0.13183923018201854</v>
      </c>
      <c r="S34" s="21" t="s">
        <v>13</v>
      </c>
      <c r="T34" s="22">
        <v>0</v>
      </c>
      <c r="U34" s="22">
        <v>0.51223945103589119</v>
      </c>
      <c r="V34" s="22">
        <v>32.261685419965175</v>
      </c>
      <c r="W34" s="22">
        <f>SUM(T34:V34)</f>
        <v>32.773924871001064</v>
      </c>
      <c r="X34" s="16"/>
      <c r="Y34" s="62">
        <v>0</v>
      </c>
      <c r="Z34" s="62">
        <v>8.10580396909414E-2</v>
      </c>
      <c r="AA34" s="62">
        <v>5.6366754384350521</v>
      </c>
      <c r="AB34" s="24">
        <f>SUM(Y34:AA34)</f>
        <v>5.7177334781259939</v>
      </c>
      <c r="AC34" s="16"/>
      <c r="AD34" s="25" t="str">
        <f t="shared" ref="AD34:AG37" si="48">IF(T34&lt;&gt;0,Y34/T34,"--")</f>
        <v>--</v>
      </c>
      <c r="AE34" s="25">
        <f t="shared" si="48"/>
        <v>0.15824247727702231</v>
      </c>
      <c r="AF34" s="25">
        <f t="shared" si="48"/>
        <v>0.17471732691766903</v>
      </c>
      <c r="AG34" s="26">
        <f t="shared" si="48"/>
        <v>0.17445983356070799</v>
      </c>
      <c r="AI34">
        <v>0</v>
      </c>
      <c r="AM34">
        <f>$AM$8</f>
        <v>6</v>
      </c>
      <c r="AN34">
        <f>$AN$8</f>
        <v>28</v>
      </c>
      <c r="AO34">
        <f>$AO$8</f>
        <v>50</v>
      </c>
      <c r="AR34" s="21" t="s">
        <v>13</v>
      </c>
      <c r="AS34" s="22">
        <v>24.043824189453748</v>
      </c>
      <c r="AT34" s="22">
        <v>2.0058134568695101</v>
      </c>
      <c r="AU34" s="22">
        <v>0</v>
      </c>
      <c r="AV34" s="22">
        <f>SUM(AS34:AU34)</f>
        <v>26.049637646323259</v>
      </c>
      <c r="AW34" s="16"/>
      <c r="AX34" s="62">
        <v>1.7766803628986836</v>
      </c>
      <c r="AY34" s="62">
        <v>0.26083935782320344</v>
      </c>
      <c r="AZ34" s="62">
        <v>0</v>
      </c>
      <c r="BA34" s="24">
        <f>SUM(AX34:AZ34)</f>
        <v>2.0375197207218871</v>
      </c>
      <c r="BB34" s="16"/>
      <c r="BC34" s="25">
        <f t="shared" ref="BC34:BF37" si="49">IF(AS34&lt;&gt;0,AX34/AS34,"--")</f>
        <v>7.3893418488643836E-2</v>
      </c>
      <c r="BD34" s="25">
        <f t="shared" si="49"/>
        <v>0.13004168305376593</v>
      </c>
      <c r="BE34" s="25" t="str">
        <f t="shared" si="49"/>
        <v>--</v>
      </c>
      <c r="BF34" s="26">
        <f t="shared" si="49"/>
        <v>7.8216816233122155E-2</v>
      </c>
      <c r="BH34">
        <v>0</v>
      </c>
      <c r="BL34">
        <f>$BL$8</f>
        <v>9</v>
      </c>
      <c r="BM34">
        <f>$BM$8</f>
        <v>31</v>
      </c>
      <c r="BN34">
        <f>$BN$8</f>
        <v>53</v>
      </c>
    </row>
    <row r="35" spans="1:66" ht="12.75" customHeight="1" x14ac:dyDescent="0.6">
      <c r="A35" s="30" t="s">
        <v>111</v>
      </c>
      <c r="B35" s="76">
        <f t="shared" si="45"/>
        <v>24.043824189453741</v>
      </c>
      <c r="C35" s="76">
        <f t="shared" si="45"/>
        <v>2.5180529079054015</v>
      </c>
      <c r="D35" s="76">
        <f t="shared" si="45"/>
        <v>32.261685419965183</v>
      </c>
      <c r="E35" s="22">
        <f>SUM(B35:D35)</f>
        <v>58.823562517324326</v>
      </c>
      <c r="F35" s="16"/>
      <c r="G35" s="24">
        <f t="shared" si="46"/>
        <v>3.1180603691304527</v>
      </c>
      <c r="H35" s="24">
        <f t="shared" si="46"/>
        <v>1.0804637203809766</v>
      </c>
      <c r="I35" s="24">
        <f t="shared" si="46"/>
        <v>28.250835900245654</v>
      </c>
      <c r="J35" s="24">
        <f>SUM(G35:I35)</f>
        <v>32.449359989757085</v>
      </c>
      <c r="K35" s="16"/>
      <c r="L35" s="25">
        <f t="shared" si="47"/>
        <v>0.12968238099570353</v>
      </c>
      <c r="M35" s="25">
        <f t="shared" si="47"/>
        <v>0.42908698105145915</v>
      </c>
      <c r="N35" s="25">
        <f t="shared" si="47"/>
        <v>0.87567761982957626</v>
      </c>
      <c r="O35" s="26">
        <f t="shared" si="47"/>
        <v>0.55163880936657506</v>
      </c>
      <c r="S35" s="30" t="s">
        <v>111</v>
      </c>
      <c r="T35" s="22">
        <v>0</v>
      </c>
      <c r="U35" s="22">
        <v>0.51223945103589119</v>
      </c>
      <c r="V35" s="22">
        <v>32.261685419965183</v>
      </c>
      <c r="W35" s="22">
        <f>SUM(T35:V35)</f>
        <v>32.773924871001071</v>
      </c>
      <c r="X35" s="16"/>
      <c r="Y35" s="62">
        <v>0</v>
      </c>
      <c r="Z35" s="62">
        <v>0.21979527962044729</v>
      </c>
      <c r="AA35" s="62">
        <v>28.250835900245654</v>
      </c>
      <c r="AB35" s="24">
        <f>SUM(Y35:AA35)</f>
        <v>28.470631179866103</v>
      </c>
      <c r="AC35" s="16"/>
      <c r="AD35" s="25" t="str">
        <f t="shared" si="48"/>
        <v>--</v>
      </c>
      <c r="AE35" s="25">
        <f t="shared" si="48"/>
        <v>0.42908698105145915</v>
      </c>
      <c r="AF35" s="25">
        <f t="shared" si="48"/>
        <v>0.87567761982957626</v>
      </c>
      <c r="AG35" s="26">
        <f t="shared" si="48"/>
        <v>0.86869763972204028</v>
      </c>
      <c r="AI35">
        <v>3</v>
      </c>
      <c r="AM35">
        <f>$AM$8</f>
        <v>6</v>
      </c>
      <c r="AN35">
        <f>$AN$8</f>
        <v>28</v>
      </c>
      <c r="AO35">
        <f>$AO$8</f>
        <v>50</v>
      </c>
      <c r="AR35" s="30" t="s">
        <v>111</v>
      </c>
      <c r="AS35" s="22">
        <v>24.043824189453741</v>
      </c>
      <c r="AT35" s="22">
        <v>2.0058134568695105</v>
      </c>
      <c r="AU35" s="22">
        <v>0</v>
      </c>
      <c r="AV35" s="22">
        <f>SUM(AS35:AU35)</f>
        <v>26.049637646323252</v>
      </c>
      <c r="AW35" s="16"/>
      <c r="AX35" s="62">
        <v>3.1180603691304527</v>
      </c>
      <c r="AY35" s="62">
        <v>0.8606684407605294</v>
      </c>
      <c r="AZ35" s="62">
        <v>0</v>
      </c>
      <c r="BA35" s="24">
        <f>SUM(AX35:AZ35)</f>
        <v>3.9787288098909821</v>
      </c>
      <c r="BB35" s="16"/>
      <c r="BC35" s="25">
        <f t="shared" si="49"/>
        <v>0.12968238099570353</v>
      </c>
      <c r="BD35" s="25">
        <f t="shared" si="49"/>
        <v>0.42908698105145915</v>
      </c>
      <c r="BE35" s="25" t="str">
        <f t="shared" si="49"/>
        <v>--</v>
      </c>
      <c r="BF35" s="26">
        <f t="shared" si="49"/>
        <v>0.15273643587332417</v>
      </c>
      <c r="BH35">
        <v>3</v>
      </c>
      <c r="BL35">
        <f>$BL$8</f>
        <v>9</v>
      </c>
      <c r="BM35">
        <f>$BM$8</f>
        <v>31</v>
      </c>
      <c r="BN35">
        <f>$BN$8</f>
        <v>53</v>
      </c>
    </row>
    <row r="36" spans="1:66" ht="12.75" customHeight="1" x14ac:dyDescent="0.6">
      <c r="A36" s="21" t="s">
        <v>14</v>
      </c>
      <c r="B36" s="76">
        <f t="shared" si="45"/>
        <v>12.814482009703481</v>
      </c>
      <c r="C36" s="76">
        <f t="shared" si="45"/>
        <v>0.81305310142211029</v>
      </c>
      <c r="D36" s="76">
        <f t="shared" si="45"/>
        <v>31.638317171694712</v>
      </c>
      <c r="E36" s="22">
        <f>SUM(B36:D36)</f>
        <v>45.265852282820305</v>
      </c>
      <c r="F36" s="16"/>
      <c r="G36" s="24">
        <f t="shared" si="46"/>
        <v>2.6078839247935881</v>
      </c>
      <c r="H36" s="24">
        <f t="shared" si="46"/>
        <v>0.33481231202088052</v>
      </c>
      <c r="I36" s="24">
        <f t="shared" si="46"/>
        <v>6.1663153759584821</v>
      </c>
      <c r="J36" s="24">
        <f>SUM(G36:I36)</f>
        <v>9.1090116127729512</v>
      </c>
      <c r="K36" s="16"/>
      <c r="L36" s="25">
        <f t="shared" si="47"/>
        <v>0.20351067821694441</v>
      </c>
      <c r="M36" s="25">
        <f t="shared" si="47"/>
        <v>0.41179636537301273</v>
      </c>
      <c r="N36" s="25">
        <f t="shared" si="47"/>
        <v>0.19490023260387532</v>
      </c>
      <c r="O36" s="26">
        <f t="shared" si="47"/>
        <v>0.2012336265284479</v>
      </c>
      <c r="S36" s="21" t="s">
        <v>14</v>
      </c>
      <c r="T36" s="22">
        <v>0</v>
      </c>
      <c r="U36" s="22">
        <v>0.13866523692503913</v>
      </c>
      <c r="V36" s="22">
        <v>31.638317171694712</v>
      </c>
      <c r="W36" s="22">
        <f>SUM(T36:V36)</f>
        <v>31.776982408619752</v>
      </c>
      <c r="X36" s="16"/>
      <c r="Y36" s="62">
        <v>0</v>
      </c>
      <c r="Z36" s="62">
        <v>5.7101840569318794E-2</v>
      </c>
      <c r="AA36" s="62">
        <v>6.1663153759584821</v>
      </c>
      <c r="AB36" s="24">
        <f>SUM(Y36:AA36)</f>
        <v>6.2234172165278006</v>
      </c>
      <c r="AC36" s="16"/>
      <c r="AD36" s="25" t="str">
        <f t="shared" si="48"/>
        <v>--</v>
      </c>
      <c r="AE36" s="25">
        <f t="shared" si="48"/>
        <v>0.41179636537301278</v>
      </c>
      <c r="AF36" s="25">
        <f t="shared" si="48"/>
        <v>0.19490023260387532</v>
      </c>
      <c r="AG36" s="26">
        <f t="shared" si="48"/>
        <v>0.19584670238668259</v>
      </c>
      <c r="AI36">
        <v>9</v>
      </c>
      <c r="AM36">
        <f>$AM$8</f>
        <v>6</v>
      </c>
      <c r="AN36">
        <f>$AN$8</f>
        <v>28</v>
      </c>
      <c r="AO36">
        <f>$AO$8</f>
        <v>50</v>
      </c>
      <c r="AR36" s="21" t="s">
        <v>14</v>
      </c>
      <c r="AS36" s="22">
        <v>12.814482009703481</v>
      </c>
      <c r="AT36" s="22">
        <v>0.67438786449707122</v>
      </c>
      <c r="AU36" s="22">
        <v>0</v>
      </c>
      <c r="AV36" s="22">
        <f>SUM(AS36:AU36)</f>
        <v>13.488869874200551</v>
      </c>
      <c r="AW36" s="16"/>
      <c r="AX36" s="62">
        <v>2.6078839247935881</v>
      </c>
      <c r="AY36" s="62">
        <v>0.27771047145156175</v>
      </c>
      <c r="AZ36" s="62">
        <v>0</v>
      </c>
      <c r="BA36" s="24">
        <f>SUM(AX36:AZ36)</f>
        <v>2.8855943962451498</v>
      </c>
      <c r="BB36" s="16"/>
      <c r="BC36" s="25">
        <f t="shared" si="49"/>
        <v>0.20351067821694441</v>
      </c>
      <c r="BD36" s="25">
        <f t="shared" si="49"/>
        <v>0.41179636537301273</v>
      </c>
      <c r="BE36" s="25" t="str">
        <f t="shared" si="49"/>
        <v>--</v>
      </c>
      <c r="BF36" s="26">
        <f t="shared" si="49"/>
        <v>0.21392410358737865</v>
      </c>
      <c r="BH36">
        <v>9</v>
      </c>
      <c r="BL36">
        <f>$BL$8</f>
        <v>9</v>
      </c>
      <c r="BM36">
        <f>$BM$8</f>
        <v>31</v>
      </c>
      <c r="BN36">
        <f>$BN$8</f>
        <v>53</v>
      </c>
    </row>
    <row r="37" spans="1:66" ht="12.75" customHeight="1" x14ac:dyDescent="0.6">
      <c r="A37" s="21" t="s">
        <v>17</v>
      </c>
      <c r="B37" s="22">
        <f>B34</f>
        <v>24.043824189453748</v>
      </c>
      <c r="C37" s="22">
        <f>C34</f>
        <v>2.5180529079054015</v>
      </c>
      <c r="D37" s="22">
        <f>D34</f>
        <v>32.261685419965175</v>
      </c>
      <c r="E37" s="22">
        <f>E34</f>
        <v>58.823562517324326</v>
      </c>
      <c r="F37" s="16"/>
      <c r="G37" s="24">
        <f>SUM(G34:G36)</f>
        <v>7.5026246568227251</v>
      </c>
      <c r="H37" s="24">
        <f>SUM(H34:H36)</f>
        <v>1.757173429916002</v>
      </c>
      <c r="I37" s="24">
        <f>SUM(I34:I36)</f>
        <v>40.053826714639193</v>
      </c>
      <c r="J37" s="24">
        <f>SUM(J34:J36)</f>
        <v>49.313624801377919</v>
      </c>
      <c r="K37" s="16"/>
      <c r="L37" s="25">
        <f t="shared" si="47"/>
        <v>0.31203957397565624</v>
      </c>
      <c r="M37" s="25">
        <f t="shared" si="47"/>
        <v>0.69783022604464506</v>
      </c>
      <c r="N37" s="25">
        <f t="shared" si="47"/>
        <v>1.2415292689529434</v>
      </c>
      <c r="O37" s="26">
        <f t="shared" si="47"/>
        <v>0.83833114981525303</v>
      </c>
      <c r="S37" s="21" t="s">
        <v>17</v>
      </c>
      <c r="T37" s="22">
        <f>T34</f>
        <v>0</v>
      </c>
      <c r="U37" s="22">
        <f>U34</f>
        <v>0.51223945103589119</v>
      </c>
      <c r="V37" s="22">
        <f>V34</f>
        <v>32.261685419965175</v>
      </c>
      <c r="W37" s="22">
        <f>W34</f>
        <v>32.773924871001064</v>
      </c>
      <c r="X37" s="16"/>
      <c r="Y37" s="24">
        <f>SUM(Y34:Y36)</f>
        <v>0</v>
      </c>
      <c r="Z37" s="24">
        <f>SUM(Z34:Z36)</f>
        <v>0.35795515988070747</v>
      </c>
      <c r="AA37" s="24">
        <f>SUM(AA34:AA36)</f>
        <v>40.053826714639193</v>
      </c>
      <c r="AB37" s="24">
        <f>SUM(AB34:AB36)</f>
        <v>40.411781874519896</v>
      </c>
      <c r="AC37" s="16"/>
      <c r="AD37" s="25" t="str">
        <f t="shared" si="48"/>
        <v>--</v>
      </c>
      <c r="AE37" s="25">
        <f t="shared" si="48"/>
        <v>0.69880435635486915</v>
      </c>
      <c r="AF37" s="25">
        <f t="shared" si="48"/>
        <v>1.2415292689529434</v>
      </c>
      <c r="AG37" s="26">
        <f t="shared" si="48"/>
        <v>1.2330467599953809</v>
      </c>
      <c r="AR37" s="21" t="s">
        <v>17</v>
      </c>
      <c r="AS37" s="22">
        <f>AS34</f>
        <v>24.043824189453748</v>
      </c>
      <c r="AT37" s="22">
        <f>AT34</f>
        <v>2.0058134568695101</v>
      </c>
      <c r="AU37" s="22">
        <f>AU34</f>
        <v>0</v>
      </c>
      <c r="AV37" s="22">
        <f>AV34</f>
        <v>26.049637646323259</v>
      </c>
      <c r="AW37" s="16"/>
      <c r="AX37" s="24">
        <f>SUM(AX34:AX36)</f>
        <v>7.5026246568227251</v>
      </c>
      <c r="AY37" s="24">
        <f>SUM(AY34:AY36)</f>
        <v>1.3992182700352944</v>
      </c>
      <c r="AZ37" s="24">
        <f>SUM(AZ34:AZ36)</f>
        <v>0</v>
      </c>
      <c r="BA37" s="24">
        <f>SUM(BA34:BA36)</f>
        <v>8.9018429268580199</v>
      </c>
      <c r="BB37" s="16"/>
      <c r="BC37" s="25">
        <f t="shared" si="49"/>
        <v>0.31203957397565624</v>
      </c>
      <c r="BD37" s="25">
        <f t="shared" si="49"/>
        <v>0.69758145516635739</v>
      </c>
      <c r="BE37" s="25" t="str">
        <f t="shared" si="49"/>
        <v>--</v>
      </c>
      <c r="BF37" s="26">
        <f t="shared" si="49"/>
        <v>0.3417261709248558</v>
      </c>
    </row>
    <row r="38" spans="1:66" ht="5.15" customHeight="1" x14ac:dyDescent="0.6">
      <c r="A38" s="21"/>
      <c r="B38" s="22"/>
      <c r="C38" s="22"/>
      <c r="D38" s="22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20"/>
      <c r="S38" s="21"/>
      <c r="T38" s="22"/>
      <c r="U38" s="22"/>
      <c r="V38" s="22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20"/>
      <c r="AR38" s="21"/>
      <c r="AS38" s="22"/>
      <c r="AT38" s="22"/>
      <c r="AU38" s="22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20"/>
    </row>
    <row r="39" spans="1:66" ht="12.75" customHeight="1" x14ac:dyDescent="0.6">
      <c r="A39" s="31" t="s">
        <v>112</v>
      </c>
      <c r="B39" s="22"/>
      <c r="C39" s="22"/>
      <c r="D39" s="22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20"/>
      <c r="S39" s="31" t="s">
        <v>112</v>
      </c>
      <c r="T39" s="22"/>
      <c r="U39" s="22"/>
      <c r="V39" s="22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20"/>
      <c r="AR39" s="31" t="s">
        <v>112</v>
      </c>
      <c r="AS39" s="22"/>
      <c r="AT39" s="22"/>
      <c r="AU39" s="22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20"/>
    </row>
    <row r="40" spans="1:66" ht="12.75" customHeight="1" x14ac:dyDescent="0.6">
      <c r="A40" s="21" t="s">
        <v>13</v>
      </c>
      <c r="B40" s="76">
        <f t="shared" ref="B40:D42" si="50">SUM(T40,AS40)</f>
        <v>0</v>
      </c>
      <c r="C40" s="76">
        <f t="shared" si="50"/>
        <v>2.132770225470332</v>
      </c>
      <c r="D40" s="76">
        <f t="shared" si="50"/>
        <v>226.86646359966289</v>
      </c>
      <c r="E40" s="22">
        <f>SUM(B40:D40)</f>
        <v>228.99923382513322</v>
      </c>
      <c r="F40" s="16"/>
      <c r="G40" s="24">
        <f t="shared" ref="G40:I42" si="51">SUM(Y40,AX40)</f>
        <v>0</v>
      </c>
      <c r="H40" s="24">
        <f t="shared" si="51"/>
        <v>0.22330710574723814</v>
      </c>
      <c r="I40" s="24">
        <f t="shared" si="51"/>
        <v>52.386556754477773</v>
      </c>
      <c r="J40" s="24">
        <f>SUM(G40:I40)</f>
        <v>52.609863860225012</v>
      </c>
      <c r="K40" s="16"/>
      <c r="L40" s="25" t="str">
        <f t="shared" ref="L40:O43" si="52">IF(B40&lt;&gt;0,G40/B40,"--")</f>
        <v>--</v>
      </c>
      <c r="M40" s="25">
        <f t="shared" si="52"/>
        <v>0.1047028428474957</v>
      </c>
      <c r="N40" s="25">
        <f t="shared" si="52"/>
        <v>0.23091362171061591</v>
      </c>
      <c r="O40" s="26">
        <f t="shared" si="52"/>
        <v>0.22973816541411918</v>
      </c>
      <c r="S40" s="21" t="s">
        <v>13</v>
      </c>
      <c r="T40" s="22">
        <v>0</v>
      </c>
      <c r="U40" s="22">
        <v>0.23591601868310477</v>
      </c>
      <c r="V40" s="22">
        <v>226.86646359966289</v>
      </c>
      <c r="W40" s="22">
        <f>SUM(T40:V40)</f>
        <v>227.10237961834599</v>
      </c>
      <c r="X40" s="16"/>
      <c r="Y40" s="62">
        <v>0</v>
      </c>
      <c r="Z40" s="62">
        <v>1.6902286886036531E-2</v>
      </c>
      <c r="AA40" s="62">
        <v>52.386556754477773</v>
      </c>
      <c r="AB40" s="24">
        <f>SUM(Y40:AA40)</f>
        <v>52.40345904136381</v>
      </c>
      <c r="AC40" s="16"/>
      <c r="AD40" s="25" t="str">
        <f t="shared" ref="AD40:AG43" si="53">IF(T40&lt;&gt;0,Y40/T40,"--")</f>
        <v>--</v>
      </c>
      <c r="AE40" s="25">
        <f t="shared" si="53"/>
        <v>7.164535490377448E-2</v>
      </c>
      <c r="AF40" s="25">
        <f t="shared" si="53"/>
        <v>0.23091362171061591</v>
      </c>
      <c r="AG40" s="26">
        <f t="shared" si="53"/>
        <v>0.23074817238564288</v>
      </c>
      <c r="AI40">
        <v>1</v>
      </c>
      <c r="AJ40">
        <v>2</v>
      </c>
      <c r="AM40">
        <f>$AM$8</f>
        <v>6</v>
      </c>
      <c r="AN40">
        <f>$AN$8</f>
        <v>28</v>
      </c>
      <c r="AO40">
        <f>$AO$8</f>
        <v>50</v>
      </c>
      <c r="AR40" s="21" t="s">
        <v>13</v>
      </c>
      <c r="AS40" s="22">
        <v>0</v>
      </c>
      <c r="AT40" s="22">
        <v>1.8968542067872272</v>
      </c>
      <c r="AU40" s="22">
        <v>0</v>
      </c>
      <c r="AV40" s="22">
        <f>SUM(AS40:AU40)</f>
        <v>1.8968542067872272</v>
      </c>
      <c r="AW40" s="16"/>
      <c r="AX40" s="62">
        <v>0</v>
      </c>
      <c r="AY40" s="62">
        <v>0.2064048188612016</v>
      </c>
      <c r="AZ40" s="62">
        <v>0</v>
      </c>
      <c r="BA40" s="24">
        <f>SUM(AX40:AZ40)</f>
        <v>0.2064048188612016</v>
      </c>
      <c r="BB40" s="16"/>
      <c r="BC40" s="25" t="str">
        <f t="shared" ref="BC40:BF43" si="54">IF(AS40&lt;&gt;0,AX40/AS40,"--")</f>
        <v>--</v>
      </c>
      <c r="BD40" s="25">
        <f t="shared" si="54"/>
        <v>0.1088142768815096</v>
      </c>
      <c r="BE40" s="25" t="str">
        <f t="shared" si="54"/>
        <v>--</v>
      </c>
      <c r="BF40" s="26">
        <f t="shared" si="54"/>
        <v>0.1088142768815096</v>
      </c>
      <c r="BH40">
        <v>1</v>
      </c>
      <c r="BI40">
        <v>2</v>
      </c>
      <c r="BL40">
        <f>$BL$8</f>
        <v>9</v>
      </c>
      <c r="BM40">
        <f>$BM$8</f>
        <v>31</v>
      </c>
      <c r="BN40">
        <f>$BN$8</f>
        <v>53</v>
      </c>
    </row>
    <row r="41" spans="1:66" ht="12.75" customHeight="1" x14ac:dyDescent="0.6">
      <c r="A41" s="30" t="s">
        <v>97</v>
      </c>
      <c r="B41" s="76">
        <f t="shared" si="50"/>
        <v>0</v>
      </c>
      <c r="C41" s="76">
        <f t="shared" si="50"/>
        <v>2.132770225470332</v>
      </c>
      <c r="D41" s="76">
        <f t="shared" si="50"/>
        <v>226.86646359966292</v>
      </c>
      <c r="E41" s="22">
        <f>SUM(B41:D41)</f>
        <v>228.99923382513325</v>
      </c>
      <c r="F41" s="16"/>
      <c r="G41" s="24">
        <f t="shared" si="51"/>
        <v>0</v>
      </c>
      <c r="H41" s="24">
        <f t="shared" si="51"/>
        <v>0.45607961429932636</v>
      </c>
      <c r="I41" s="24">
        <f t="shared" si="51"/>
        <v>52.20609960332758</v>
      </c>
      <c r="J41" s="24">
        <f>SUM(G41:I41)</f>
        <v>52.662179217626907</v>
      </c>
      <c r="K41" s="16"/>
      <c r="L41" s="25" t="str">
        <f t="shared" si="52"/>
        <v>--</v>
      </c>
      <c r="M41" s="25">
        <f t="shared" si="52"/>
        <v>0.21384376472095057</v>
      </c>
      <c r="N41" s="25">
        <f t="shared" si="52"/>
        <v>0.23011818836058742</v>
      </c>
      <c r="O41" s="26">
        <f t="shared" si="52"/>
        <v>0.22996661752082725</v>
      </c>
      <c r="S41" s="30" t="s">
        <v>97</v>
      </c>
      <c r="T41" s="22">
        <v>0</v>
      </c>
      <c r="U41" s="22">
        <v>0.23591601868310469</v>
      </c>
      <c r="V41" s="22">
        <v>226.86646359966292</v>
      </c>
      <c r="W41" s="22">
        <f>SUM(T41:V41)</f>
        <v>227.10237961834602</v>
      </c>
      <c r="X41" s="16"/>
      <c r="Y41" s="62">
        <v>0</v>
      </c>
      <c r="Z41" s="62">
        <v>6.6848352658129953E-2</v>
      </c>
      <c r="AA41" s="62">
        <v>52.20609960332758</v>
      </c>
      <c r="AB41" s="24">
        <f>SUM(Y41:AA41)</f>
        <v>52.272947955985707</v>
      </c>
      <c r="AC41" s="16"/>
      <c r="AD41" s="25" t="str">
        <f t="shared" si="53"/>
        <v>--</v>
      </c>
      <c r="AE41" s="25">
        <f t="shared" si="53"/>
        <v>0.28335656489661398</v>
      </c>
      <c r="AF41" s="25">
        <f t="shared" si="53"/>
        <v>0.23011818836058742</v>
      </c>
      <c r="AG41" s="26">
        <f t="shared" si="53"/>
        <v>0.23017349287062661</v>
      </c>
      <c r="AI41">
        <v>5</v>
      </c>
      <c r="AJ41">
        <v>7</v>
      </c>
      <c r="AM41">
        <f>$AM$8</f>
        <v>6</v>
      </c>
      <c r="AN41">
        <f>$AN$8</f>
        <v>28</v>
      </c>
      <c r="AO41">
        <f>$AO$8</f>
        <v>50</v>
      </c>
      <c r="AR41" s="30" t="s">
        <v>97</v>
      </c>
      <c r="AS41" s="22">
        <v>0</v>
      </c>
      <c r="AT41" s="22">
        <v>1.8968542067872272</v>
      </c>
      <c r="AU41" s="22">
        <v>0</v>
      </c>
      <c r="AV41" s="22">
        <f>SUM(AS41:AU41)</f>
        <v>1.8968542067872272</v>
      </c>
      <c r="AW41" s="16"/>
      <c r="AX41" s="62">
        <v>0</v>
      </c>
      <c r="AY41" s="62">
        <v>0.38923126164119642</v>
      </c>
      <c r="AZ41" s="62">
        <v>0</v>
      </c>
      <c r="BA41" s="24">
        <f>SUM(AX41:AZ41)</f>
        <v>0.38923126164119642</v>
      </c>
      <c r="BB41" s="16"/>
      <c r="BC41" s="25" t="str">
        <f t="shared" si="54"/>
        <v>--</v>
      </c>
      <c r="BD41" s="25">
        <f t="shared" si="54"/>
        <v>0.20519830161351829</v>
      </c>
      <c r="BE41" s="25" t="str">
        <f t="shared" si="54"/>
        <v>--</v>
      </c>
      <c r="BF41" s="26">
        <f t="shared" si="54"/>
        <v>0.20519830161351829</v>
      </c>
      <c r="BH41">
        <v>5</v>
      </c>
      <c r="BI41">
        <v>7</v>
      </c>
      <c r="BL41">
        <f>$BL$8</f>
        <v>9</v>
      </c>
      <c r="BM41">
        <f>$BM$8</f>
        <v>31</v>
      </c>
      <c r="BN41">
        <f>$BN$8</f>
        <v>53</v>
      </c>
    </row>
    <row r="42" spans="1:66" ht="12.75" customHeight="1" x14ac:dyDescent="0.6">
      <c r="A42" s="21" t="s">
        <v>16</v>
      </c>
      <c r="B42" s="76">
        <f t="shared" si="50"/>
        <v>0</v>
      </c>
      <c r="C42" s="76">
        <f t="shared" si="50"/>
        <v>1.5637281061095409</v>
      </c>
      <c r="D42" s="76">
        <f t="shared" si="50"/>
        <v>180.50782588578701</v>
      </c>
      <c r="E42" s="22">
        <f>SUM(B42:D42)</f>
        <v>182.07155399189656</v>
      </c>
      <c r="F42" s="16"/>
      <c r="G42" s="24">
        <f t="shared" si="51"/>
        <v>0</v>
      </c>
      <c r="H42" s="24">
        <f t="shared" si="51"/>
        <v>0.58618431861018927</v>
      </c>
      <c r="I42" s="24">
        <f t="shared" si="51"/>
        <v>67.665763956828542</v>
      </c>
      <c r="J42" s="24">
        <f>SUM(G42:I42)</f>
        <v>68.251948275438735</v>
      </c>
      <c r="K42" s="16"/>
      <c r="L42" s="25" t="str">
        <f t="shared" si="52"/>
        <v>--</v>
      </c>
      <c r="M42" s="25">
        <f t="shared" si="52"/>
        <v>0.37486332586844634</v>
      </c>
      <c r="N42" s="25">
        <f t="shared" si="52"/>
        <v>0.37486332586844628</v>
      </c>
      <c r="O42" s="26">
        <f t="shared" si="52"/>
        <v>0.37486332586844628</v>
      </c>
      <c r="S42" s="21" t="s">
        <v>16</v>
      </c>
      <c r="T42" s="22">
        <v>0</v>
      </c>
      <c r="U42" s="22">
        <v>0.23591601868310469</v>
      </c>
      <c r="V42" s="22">
        <v>180.50782588578701</v>
      </c>
      <c r="W42" s="22">
        <f>SUM(T42:V42)</f>
        <v>180.74374190447011</v>
      </c>
      <c r="X42" s="16"/>
      <c r="Y42" s="62">
        <v>0</v>
      </c>
      <c r="Z42" s="62">
        <v>8.8436263389191125E-2</v>
      </c>
      <c r="AA42" s="62">
        <v>67.665763956828542</v>
      </c>
      <c r="AB42" s="24">
        <f>SUM(Y42:AA42)</f>
        <v>67.75420022021774</v>
      </c>
      <c r="AC42" s="16"/>
      <c r="AD42" s="25" t="str">
        <f t="shared" si="53"/>
        <v>--</v>
      </c>
      <c r="AE42" s="25">
        <f t="shared" si="53"/>
        <v>0.37486332586844623</v>
      </c>
      <c r="AF42" s="25">
        <f t="shared" si="53"/>
        <v>0.37486332586844628</v>
      </c>
      <c r="AG42" s="26">
        <f t="shared" si="53"/>
        <v>0.37486332586844634</v>
      </c>
      <c r="AI42">
        <v>10</v>
      </c>
      <c r="AM42">
        <f>$AM$8</f>
        <v>6</v>
      </c>
      <c r="AN42">
        <f>$AN$8</f>
        <v>28</v>
      </c>
      <c r="AO42">
        <f>$AO$8</f>
        <v>50</v>
      </c>
      <c r="AR42" s="21" t="s">
        <v>16</v>
      </c>
      <c r="AS42" s="22">
        <v>0</v>
      </c>
      <c r="AT42" s="22">
        <v>1.3278120874264363</v>
      </c>
      <c r="AU42" s="22">
        <v>0</v>
      </c>
      <c r="AV42" s="22">
        <f>SUM(AS42:AU42)</f>
        <v>1.3278120874264363</v>
      </c>
      <c r="AW42" s="16"/>
      <c r="AX42" s="62">
        <v>0</v>
      </c>
      <c r="AY42" s="62">
        <v>0.49774805522099813</v>
      </c>
      <c r="AZ42" s="62">
        <v>0</v>
      </c>
      <c r="BA42" s="24">
        <f>SUM(AX42:AZ42)</f>
        <v>0.49774805522099813</v>
      </c>
      <c r="BB42" s="16"/>
      <c r="BC42" s="25" t="str">
        <f t="shared" si="54"/>
        <v>--</v>
      </c>
      <c r="BD42" s="25">
        <f t="shared" si="54"/>
        <v>0.37486332586844634</v>
      </c>
      <c r="BE42" s="25" t="str">
        <f t="shared" si="54"/>
        <v>--</v>
      </c>
      <c r="BF42" s="26">
        <f t="shared" si="54"/>
        <v>0.37486332586844634</v>
      </c>
      <c r="BH42">
        <v>10</v>
      </c>
      <c r="BL42">
        <f>$BL$8</f>
        <v>9</v>
      </c>
      <c r="BM42">
        <f>$BM$8</f>
        <v>31</v>
      </c>
      <c r="BN42">
        <f>$BN$8</f>
        <v>53</v>
      </c>
    </row>
    <row r="43" spans="1:66" ht="12.75" customHeight="1" x14ac:dyDescent="0.6">
      <c r="A43" s="21" t="s">
        <v>17</v>
      </c>
      <c r="B43" s="22">
        <f>B40</f>
        <v>0</v>
      </c>
      <c r="C43" s="22">
        <f>C40</f>
        <v>2.132770225470332</v>
      </c>
      <c r="D43" s="22">
        <f>D40</f>
        <v>226.86646359966289</v>
      </c>
      <c r="E43" s="22">
        <f>E40</f>
        <v>228.99923382513322</v>
      </c>
      <c r="F43" s="16"/>
      <c r="G43" s="24">
        <f>SUM(G40:G42)</f>
        <v>0</v>
      </c>
      <c r="H43" s="24">
        <f>SUM(H40:H42)</f>
        <v>1.2655710386567538</v>
      </c>
      <c r="I43" s="24">
        <f>SUM(I40:I42)</f>
        <v>172.2584203146339</v>
      </c>
      <c r="J43" s="24">
        <f>SUM(J40:J42)</f>
        <v>173.52399135329065</v>
      </c>
      <c r="K43" s="16"/>
      <c r="L43" s="25" t="str">
        <f t="shared" si="52"/>
        <v>--</v>
      </c>
      <c r="M43" s="25">
        <f t="shared" si="52"/>
        <v>0.5933930545085615</v>
      </c>
      <c r="N43" s="25">
        <f t="shared" si="52"/>
        <v>0.75929433368612642</v>
      </c>
      <c r="O43" s="26">
        <f t="shared" si="52"/>
        <v>0.75774922236550291</v>
      </c>
      <c r="S43" s="21" t="s">
        <v>17</v>
      </c>
      <c r="T43" s="22">
        <f>T40</f>
        <v>0</v>
      </c>
      <c r="U43" s="22">
        <f>U40</f>
        <v>0.23591601868310477</v>
      </c>
      <c r="V43" s="22">
        <f>V40</f>
        <v>226.86646359966289</v>
      </c>
      <c r="W43" s="22">
        <f>W40</f>
        <v>227.10237961834599</v>
      </c>
      <c r="X43" s="16"/>
      <c r="Y43" s="24">
        <f>SUM(Y40:Y42)</f>
        <v>0</v>
      </c>
      <c r="Z43" s="24">
        <f>SUM(Z40:Z42)</f>
        <v>0.17218690293335759</v>
      </c>
      <c r="AA43" s="24">
        <f>SUM(AA40:AA42)</f>
        <v>172.2584203146339</v>
      </c>
      <c r="AB43" s="24">
        <f>SUM(AB40:AB42)</f>
        <v>172.43060721756726</v>
      </c>
      <c r="AC43" s="16"/>
      <c r="AD43" s="25" t="str">
        <f t="shared" si="53"/>
        <v>--</v>
      </c>
      <c r="AE43" s="25">
        <f t="shared" si="53"/>
        <v>0.72986524566883437</v>
      </c>
      <c r="AF43" s="25">
        <f t="shared" si="53"/>
        <v>0.75929433368612642</v>
      </c>
      <c r="AG43" s="26">
        <f t="shared" si="53"/>
        <v>0.75926376248167593</v>
      </c>
      <c r="AR43" s="21" t="s">
        <v>17</v>
      </c>
      <c r="AS43" s="22">
        <f>AS40</f>
        <v>0</v>
      </c>
      <c r="AT43" s="22">
        <f>AT40</f>
        <v>1.8968542067872272</v>
      </c>
      <c r="AU43" s="22">
        <f>AU40</f>
        <v>0</v>
      </c>
      <c r="AV43" s="22">
        <f>AV40</f>
        <v>1.8968542067872272</v>
      </c>
      <c r="AW43" s="16"/>
      <c r="AX43" s="24">
        <f>SUM(AX40:AX42)</f>
        <v>0</v>
      </c>
      <c r="AY43" s="24">
        <f>SUM(AY40:AY42)</f>
        <v>1.0933841357233962</v>
      </c>
      <c r="AZ43" s="24">
        <f>SUM(AZ40:AZ42)</f>
        <v>0</v>
      </c>
      <c r="BA43" s="24">
        <f>SUM(BA40:BA42)</f>
        <v>1.0933841357233962</v>
      </c>
      <c r="BB43" s="16"/>
      <c r="BC43" s="25" t="str">
        <f t="shared" si="54"/>
        <v>--</v>
      </c>
      <c r="BD43" s="25">
        <f t="shared" si="54"/>
        <v>0.57641970153062094</v>
      </c>
      <c r="BE43" s="25" t="str">
        <f t="shared" si="54"/>
        <v>--</v>
      </c>
      <c r="BF43" s="26">
        <f t="shared" si="54"/>
        <v>0.57641970153062094</v>
      </c>
    </row>
    <row r="44" spans="1:66" ht="5.15" customHeight="1" x14ac:dyDescent="0.6">
      <c r="A44" s="21"/>
      <c r="B44" s="22"/>
      <c r="C44" s="22"/>
      <c r="D44" s="22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20"/>
      <c r="S44" s="21"/>
      <c r="T44" s="22"/>
      <c r="U44" s="22"/>
      <c r="V44" s="22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20"/>
      <c r="AR44" s="21"/>
      <c r="AS44" s="22"/>
      <c r="AT44" s="22"/>
      <c r="AU44" s="22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20"/>
    </row>
    <row r="45" spans="1:66" ht="12.75" customHeight="1" x14ac:dyDescent="0.6">
      <c r="A45" s="31" t="s">
        <v>28</v>
      </c>
      <c r="B45" s="22"/>
      <c r="C45" s="22"/>
      <c r="D45" s="22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20"/>
      <c r="S45" s="31" t="s">
        <v>28</v>
      </c>
      <c r="T45" s="22"/>
      <c r="U45" s="22"/>
      <c r="V45" s="22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20"/>
      <c r="AR45" s="31" t="s">
        <v>28</v>
      </c>
      <c r="AS45" s="22"/>
      <c r="AT45" s="22"/>
      <c r="AU45" s="22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20"/>
    </row>
    <row r="46" spans="1:66" ht="12.75" customHeight="1" x14ac:dyDescent="0.6">
      <c r="A46" s="30" t="s">
        <v>29</v>
      </c>
      <c r="B46" s="76">
        <f>B37+B43</f>
        <v>24.043824189453748</v>
      </c>
      <c r="C46" s="76">
        <f>C37+C43</f>
        <v>4.6508231333757335</v>
      </c>
      <c r="D46" s="76">
        <f>D37+D43</f>
        <v>259.12814901962804</v>
      </c>
      <c r="E46" s="22">
        <f>SUM(B46:D46)</f>
        <v>287.82279634245754</v>
      </c>
      <c r="F46" s="16"/>
      <c r="G46" s="24">
        <f t="shared" ref="G46:I47" si="55">SUM(Y46,AX46)</f>
        <v>26.284572689005135</v>
      </c>
      <c r="H46" s="24">
        <f t="shared" si="55"/>
        <v>5.2217101250899942</v>
      </c>
      <c r="I46" s="24">
        <f t="shared" si="55"/>
        <v>3863.1765459919134</v>
      </c>
      <c r="J46" s="24">
        <f>SUM(G46:I46)</f>
        <v>3894.6828288060087</v>
      </c>
      <c r="K46" s="16"/>
      <c r="L46" s="25">
        <f t="shared" ref="L46:O48" si="56">IF(B46&lt;&gt;0,G46/B46,"--")</f>
        <v>1.0931943472009846</v>
      </c>
      <c r="M46" s="25">
        <f t="shared" si="56"/>
        <v>1.1227496671755588</v>
      </c>
      <c r="N46" s="25">
        <f t="shared" si="56"/>
        <v>14.908363142358924</v>
      </c>
      <c r="O46" s="26">
        <f t="shared" si="56"/>
        <v>13.53153008829792</v>
      </c>
      <c r="S46" s="30" t="s">
        <v>29</v>
      </c>
      <c r="T46" s="76">
        <f>T37+T43</f>
        <v>0</v>
      </c>
      <c r="U46" s="76">
        <f>U37+U43</f>
        <v>0.74815546971899594</v>
      </c>
      <c r="V46" s="76">
        <f>V37+V43</f>
        <v>259.12814901962804</v>
      </c>
      <c r="W46" s="22">
        <f>SUM(T46:V46)</f>
        <v>259.87630448934704</v>
      </c>
      <c r="X46" s="16"/>
      <c r="Y46" s="62">
        <v>0</v>
      </c>
      <c r="Z46" s="62">
        <v>0.83999130462257654</v>
      </c>
      <c r="AA46" s="62">
        <v>3863.1765459919134</v>
      </c>
      <c r="AB46" s="24">
        <f>SUM(Y46:AA46)</f>
        <v>3864.0165372965362</v>
      </c>
      <c r="AC46" s="16"/>
      <c r="AD46" s="25" t="str">
        <f t="shared" ref="AD46:AG48" si="57">IF(T46&lt;&gt;0,Y46/T46,"--")</f>
        <v>--</v>
      </c>
      <c r="AE46" s="25">
        <f t="shared" si="57"/>
        <v>1.1227496671755588</v>
      </c>
      <c r="AF46" s="25">
        <f t="shared" si="57"/>
        <v>14.908363142358924</v>
      </c>
      <c r="AG46" s="26">
        <f t="shared" si="57"/>
        <v>14.868675868272291</v>
      </c>
      <c r="AI46">
        <v>11</v>
      </c>
      <c r="AM46">
        <f>$AM$8</f>
        <v>6</v>
      </c>
      <c r="AN46">
        <f>$AN$8</f>
        <v>28</v>
      </c>
      <c r="AO46">
        <f>$AO$8</f>
        <v>50</v>
      </c>
      <c r="AR46" s="30" t="s">
        <v>29</v>
      </c>
      <c r="AS46" s="76">
        <f>AS37+AS43</f>
        <v>24.043824189453748</v>
      </c>
      <c r="AT46" s="76">
        <f>AT37+AT43</f>
        <v>3.9026676636567372</v>
      </c>
      <c r="AU46" s="76">
        <f>AU37+AU43</f>
        <v>0</v>
      </c>
      <c r="AV46" s="22">
        <f>SUM(AS46:AU46)</f>
        <v>27.946491853110484</v>
      </c>
      <c r="AW46" s="16"/>
      <c r="AX46" s="62">
        <v>26.284572689005135</v>
      </c>
      <c r="AY46" s="62">
        <v>4.3817188204674178</v>
      </c>
      <c r="AZ46" s="62">
        <v>0</v>
      </c>
      <c r="BA46" s="24">
        <f>SUM(AX46:AZ46)</f>
        <v>30.666291509472551</v>
      </c>
      <c r="BB46" s="16"/>
      <c r="BC46" s="25">
        <f t="shared" ref="BC46:BF48" si="58">IF(AS46&lt;&gt;0,AX46/AS46,"--")</f>
        <v>1.0931943472009846</v>
      </c>
      <c r="BD46" s="25">
        <f t="shared" si="58"/>
        <v>1.1227496671755588</v>
      </c>
      <c r="BE46" s="25" t="str">
        <f t="shared" si="58"/>
        <v>--</v>
      </c>
      <c r="BF46" s="26">
        <f t="shared" si="58"/>
        <v>1.0973216842621107</v>
      </c>
      <c r="BH46">
        <v>11</v>
      </c>
      <c r="BL46">
        <f>$BL$8</f>
        <v>9</v>
      </c>
      <c r="BM46">
        <f>$BM$8</f>
        <v>31</v>
      </c>
      <c r="BN46">
        <f>$BN$8</f>
        <v>53</v>
      </c>
    </row>
    <row r="47" spans="1:66" ht="12.75" customHeight="1" x14ac:dyDescent="0.6">
      <c r="A47" s="30" t="s">
        <v>30</v>
      </c>
      <c r="B47" s="76">
        <f>SUM(T47,AS47)</f>
        <v>12.814482009703475</v>
      </c>
      <c r="C47" s="76">
        <f>SUM(U47,AT47)</f>
        <v>2.3767812075316508</v>
      </c>
      <c r="D47" s="76">
        <f>SUM(V47,AU47)</f>
        <v>212.14614305748177</v>
      </c>
      <c r="E47" s="22">
        <f>SUM(B47:D47)</f>
        <v>227.3374062747169</v>
      </c>
      <c r="F47" s="16"/>
      <c r="G47" s="24">
        <f t="shared" si="55"/>
        <v>46.426953362532053</v>
      </c>
      <c r="H47" s="24">
        <f t="shared" si="55"/>
        <v>8.611094088037035</v>
      </c>
      <c r="I47" s="24">
        <f t="shared" si="55"/>
        <v>773.85422979802274</v>
      </c>
      <c r="J47" s="24">
        <f>SUM(G47:I47)</f>
        <v>828.89227724859188</v>
      </c>
      <c r="K47" s="16"/>
      <c r="L47" s="25">
        <f t="shared" si="56"/>
        <v>3.6230066363491162</v>
      </c>
      <c r="M47" s="25">
        <f t="shared" si="56"/>
        <v>3.6230066363491154</v>
      </c>
      <c r="N47" s="25">
        <f t="shared" si="56"/>
        <v>3.6477412157728653</v>
      </c>
      <c r="O47" s="26">
        <f t="shared" si="56"/>
        <v>3.6460883883180659</v>
      </c>
      <c r="S47" s="30" t="s">
        <v>30</v>
      </c>
      <c r="T47" s="22">
        <v>0</v>
      </c>
      <c r="U47" s="22">
        <v>0.37458125560814376</v>
      </c>
      <c r="V47" s="22">
        <v>212.14614305748177</v>
      </c>
      <c r="W47" s="22">
        <f>SUM(T47:V47)</f>
        <v>212.52072431308991</v>
      </c>
      <c r="X47" s="16"/>
      <c r="Y47" s="62">
        <v>0</v>
      </c>
      <c r="Z47" s="62">
        <v>1.3571103749202891</v>
      </c>
      <c r="AA47" s="62">
        <v>773.85422979802274</v>
      </c>
      <c r="AB47" s="24">
        <f>SUM(Y47:AA47)</f>
        <v>775.21134017294298</v>
      </c>
      <c r="AC47" s="16"/>
      <c r="AD47" s="25" t="str">
        <f t="shared" si="57"/>
        <v>--</v>
      </c>
      <c r="AE47" s="25">
        <f t="shared" si="57"/>
        <v>3.6230066363491154</v>
      </c>
      <c r="AF47" s="25">
        <f t="shared" si="57"/>
        <v>3.6477412157728653</v>
      </c>
      <c r="AG47" s="26">
        <f t="shared" si="57"/>
        <v>3.6476976195078539</v>
      </c>
      <c r="AI47">
        <v>12</v>
      </c>
      <c r="AM47">
        <f>$AM$8</f>
        <v>6</v>
      </c>
      <c r="AN47">
        <f>$AN$8</f>
        <v>28</v>
      </c>
      <c r="AO47">
        <f>$AO$8</f>
        <v>50</v>
      </c>
      <c r="AR47" s="30" t="s">
        <v>30</v>
      </c>
      <c r="AS47" s="22">
        <v>12.814482009703475</v>
      </c>
      <c r="AT47" s="22">
        <v>2.0021999519235072</v>
      </c>
      <c r="AU47" s="22">
        <v>0</v>
      </c>
      <c r="AV47" s="22">
        <f>SUM(AS47:AU47)</f>
        <v>14.816681961626983</v>
      </c>
      <c r="AW47" s="16"/>
      <c r="AX47" s="62">
        <v>46.426953362532053</v>
      </c>
      <c r="AY47" s="62">
        <v>7.2539837131167468</v>
      </c>
      <c r="AZ47" s="62">
        <v>0</v>
      </c>
      <c r="BA47" s="24">
        <f>SUM(AX47:AZ47)</f>
        <v>53.680937075648799</v>
      </c>
      <c r="BB47" s="16"/>
      <c r="BC47" s="25">
        <f t="shared" si="58"/>
        <v>3.6230066363491162</v>
      </c>
      <c r="BD47" s="25">
        <f t="shared" si="58"/>
        <v>3.6230066363491158</v>
      </c>
      <c r="BE47" s="25" t="str">
        <f t="shared" si="58"/>
        <v>--</v>
      </c>
      <c r="BF47" s="26">
        <f t="shared" si="58"/>
        <v>3.6230066363491162</v>
      </c>
      <c r="BH47">
        <v>12</v>
      </c>
      <c r="BL47">
        <f>$BL$8</f>
        <v>9</v>
      </c>
      <c r="BM47">
        <f>$BM$8</f>
        <v>31</v>
      </c>
      <c r="BN47">
        <f>$BN$8</f>
        <v>53</v>
      </c>
    </row>
    <row r="48" spans="1:66" ht="12.75" customHeight="1" x14ac:dyDescent="0.6">
      <c r="A48" s="21" t="s">
        <v>17</v>
      </c>
      <c r="B48" s="22">
        <f>B46</f>
        <v>24.043824189453748</v>
      </c>
      <c r="C48" s="22">
        <f>C46</f>
        <v>4.6508231333757335</v>
      </c>
      <c r="D48" s="22">
        <f>D46</f>
        <v>259.12814901962804</v>
      </c>
      <c r="E48" s="22">
        <f>E46</f>
        <v>287.82279634245754</v>
      </c>
      <c r="F48" s="16"/>
      <c r="G48" s="24">
        <f>SUM(G46:G47)</f>
        <v>72.711526051537192</v>
      </c>
      <c r="H48" s="24">
        <f>SUM(H46:H47)</f>
        <v>13.83280421312703</v>
      </c>
      <c r="I48" s="24">
        <f>SUM(I46:I47)</f>
        <v>4637.0307757899363</v>
      </c>
      <c r="J48" s="24">
        <f>SUM(J46:J47)</f>
        <v>4723.5751060546008</v>
      </c>
      <c r="K48" s="16"/>
      <c r="L48" s="25">
        <f t="shared" si="56"/>
        <v>3.0241248429786132</v>
      </c>
      <c r="M48" s="25">
        <f t="shared" si="56"/>
        <v>2.97427010583537</v>
      </c>
      <c r="N48" s="25">
        <f t="shared" si="56"/>
        <v>17.894739700543678</v>
      </c>
      <c r="O48" s="26">
        <f t="shared" si="56"/>
        <v>16.411400229863631</v>
      </c>
      <c r="S48" s="21" t="s">
        <v>17</v>
      </c>
      <c r="T48" s="22">
        <f>T46</f>
        <v>0</v>
      </c>
      <c r="U48" s="22">
        <f>U46</f>
        <v>0.74815546971899594</v>
      </c>
      <c r="V48" s="22">
        <f>V46</f>
        <v>259.12814901962804</v>
      </c>
      <c r="W48" s="22">
        <f>W46</f>
        <v>259.87630448934704</v>
      </c>
      <c r="X48" s="16"/>
      <c r="Y48" s="24">
        <f>SUM(Y46:Y47)</f>
        <v>0</v>
      </c>
      <c r="Z48" s="24">
        <f>SUM(Z46:Z47)</f>
        <v>2.1971016795428655</v>
      </c>
      <c r="AA48" s="24">
        <f>SUM(AA46:AA47)</f>
        <v>4637.0307757899363</v>
      </c>
      <c r="AB48" s="24">
        <f>SUM(AB46:AB47)</f>
        <v>4639.2278774694787</v>
      </c>
      <c r="AC48" s="16"/>
      <c r="AD48" s="25" t="str">
        <f t="shared" si="57"/>
        <v>--</v>
      </c>
      <c r="AE48" s="25">
        <f t="shared" si="57"/>
        <v>2.9366913274965265</v>
      </c>
      <c r="AF48" s="25">
        <f t="shared" si="57"/>
        <v>17.894739700543678</v>
      </c>
      <c r="AG48" s="26">
        <f t="shared" si="57"/>
        <v>17.851677114562218</v>
      </c>
      <c r="AR48" s="21" t="s">
        <v>17</v>
      </c>
      <c r="AS48" s="22">
        <f>AS46</f>
        <v>24.043824189453748</v>
      </c>
      <c r="AT48" s="22">
        <f>AT46</f>
        <v>3.9026676636567372</v>
      </c>
      <c r="AU48" s="22">
        <f>AU46</f>
        <v>0</v>
      </c>
      <c r="AV48" s="22">
        <f>AV46</f>
        <v>27.946491853110484</v>
      </c>
      <c r="AW48" s="16"/>
      <c r="AX48" s="24">
        <f>SUM(AX46:AX47)</f>
        <v>72.711526051537192</v>
      </c>
      <c r="AY48" s="24">
        <f>SUM(AY46:AY47)</f>
        <v>11.635702533584166</v>
      </c>
      <c r="AZ48" s="24">
        <f>SUM(AZ46:AZ47)</f>
        <v>0</v>
      </c>
      <c r="BA48" s="24">
        <f>SUM(BA46:BA47)</f>
        <v>84.347228585121343</v>
      </c>
      <c r="BB48" s="16"/>
      <c r="BC48" s="25">
        <f t="shared" si="58"/>
        <v>3.0241248429786132</v>
      </c>
      <c r="BD48" s="25">
        <f t="shared" si="58"/>
        <v>2.9814740932056969</v>
      </c>
      <c r="BE48" s="25" t="str">
        <f t="shared" si="58"/>
        <v>--</v>
      </c>
      <c r="BF48" s="26">
        <f t="shared" si="58"/>
        <v>3.0181687572257259</v>
      </c>
    </row>
    <row r="49" spans="1:66" ht="5.15" customHeight="1" x14ac:dyDescent="0.6">
      <c r="A49" s="21"/>
      <c r="B49" s="22"/>
      <c r="C49" s="22"/>
      <c r="D49" s="22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20"/>
      <c r="S49" s="21"/>
      <c r="T49" s="22"/>
      <c r="U49" s="22"/>
      <c r="V49" s="22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20"/>
      <c r="AR49" s="21"/>
      <c r="AS49" s="22"/>
      <c r="AT49" s="22"/>
      <c r="AU49" s="22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20"/>
    </row>
    <row r="50" spans="1:66" ht="12.75" customHeight="1" x14ac:dyDescent="0.6">
      <c r="A50" s="96" t="s">
        <v>33</v>
      </c>
      <c r="B50" s="32">
        <f>B48</f>
        <v>24.043824189453748</v>
      </c>
      <c r="C50" s="32">
        <f>C48</f>
        <v>4.6508231333757335</v>
      </c>
      <c r="D50" s="32">
        <f>D48</f>
        <v>259.12814901962804</v>
      </c>
      <c r="E50" s="32">
        <f>E48</f>
        <v>287.82279634245754</v>
      </c>
      <c r="F50" s="33"/>
      <c r="G50" s="34">
        <f>SUM(G37,G43,G48)</f>
        <v>80.214150708359909</v>
      </c>
      <c r="H50" s="34">
        <f>SUM(H37,H43,H48)</f>
        <v>16.855548681699787</v>
      </c>
      <c r="I50" s="34">
        <f>SUM(I37,I43,I48)</f>
        <v>4849.3430228192092</v>
      </c>
      <c r="J50" s="34">
        <f>SUM(J37,J43,J48)</f>
        <v>4946.4127222092693</v>
      </c>
      <c r="K50" s="33"/>
      <c r="L50" s="35">
        <f t="shared" ref="L50:O51" si="59">IF(B50&lt;&gt;0,G50/B50,"--")</f>
        <v>3.336164416954269</v>
      </c>
      <c r="M50" s="35">
        <f t="shared" si="59"/>
        <v>3.6242076291268095</v>
      </c>
      <c r="N50" s="35">
        <f t="shared" si="59"/>
        <v>18.714072713311779</v>
      </c>
      <c r="O50" s="36">
        <f t="shared" si="59"/>
        <v>17.185618321642337</v>
      </c>
      <c r="S50" s="96" t="s">
        <v>33</v>
      </c>
      <c r="T50" s="32">
        <f>T48</f>
        <v>0</v>
      </c>
      <c r="U50" s="32">
        <f>U48</f>
        <v>0.74815546971899594</v>
      </c>
      <c r="V50" s="32">
        <f>V48</f>
        <v>259.12814901962804</v>
      </c>
      <c r="W50" s="32">
        <f>W48</f>
        <v>259.87630448934704</v>
      </c>
      <c r="X50" s="33"/>
      <c r="Y50" s="34">
        <f>SUM(Y37,Y43,Y48)</f>
        <v>0</v>
      </c>
      <c r="Z50" s="34">
        <f>SUM(Z37,Z43,Z48)</f>
        <v>2.7272437423569307</v>
      </c>
      <c r="AA50" s="34">
        <f>SUM(AA37,AA43,AA48)</f>
        <v>4849.3430228192092</v>
      </c>
      <c r="AB50" s="34">
        <f>SUM(AB37,AB43,AB48)</f>
        <v>4852.0702665615663</v>
      </c>
      <c r="AC50" s="33"/>
      <c r="AD50" s="35" t="str">
        <f t="shared" ref="AD50:AG51" si="60">IF(T50&lt;&gt;0,Y50/T50,"--")</f>
        <v>--</v>
      </c>
      <c r="AE50" s="35">
        <f t="shared" si="60"/>
        <v>3.6452901204896251</v>
      </c>
      <c r="AF50" s="35">
        <f t="shared" si="60"/>
        <v>18.714072713311779</v>
      </c>
      <c r="AG50" s="36">
        <f t="shared" si="60"/>
        <v>18.670691335617576</v>
      </c>
      <c r="AR50" s="96" t="s">
        <v>33</v>
      </c>
      <c r="AS50" s="32">
        <f>AS48</f>
        <v>24.043824189453748</v>
      </c>
      <c r="AT50" s="32">
        <f>AT48</f>
        <v>3.9026676636567372</v>
      </c>
      <c r="AU50" s="32">
        <f>AU48</f>
        <v>0</v>
      </c>
      <c r="AV50" s="32">
        <f>AV48</f>
        <v>27.946491853110484</v>
      </c>
      <c r="AW50" s="33"/>
      <c r="AX50" s="34">
        <f>SUM(AX37,AX43,AX48)</f>
        <v>80.214150708359909</v>
      </c>
      <c r="AY50" s="34">
        <f>SUM(AY37,AY43,AY48)</f>
        <v>14.128304939342856</v>
      </c>
      <c r="AZ50" s="34">
        <f>SUM(AZ37,AZ43,AZ48)</f>
        <v>0</v>
      </c>
      <c r="BA50" s="34">
        <f>SUM(BA37,BA43,BA48)</f>
        <v>94.342455647702764</v>
      </c>
      <c r="BB50" s="33"/>
      <c r="BC50" s="35">
        <f t="shared" ref="BC50:BF51" si="61">IF(AS50&lt;&gt;0,AX50/AS50,"--")</f>
        <v>3.336164416954269</v>
      </c>
      <c r="BD50" s="35">
        <f t="shared" si="61"/>
        <v>3.6201660394789701</v>
      </c>
      <c r="BE50" s="35" t="str">
        <f t="shared" si="61"/>
        <v>--</v>
      </c>
      <c r="BF50" s="36">
        <f t="shared" si="61"/>
        <v>3.3758246345758178</v>
      </c>
    </row>
    <row r="51" spans="1:66" ht="12.75" customHeight="1" thickBot="1" x14ac:dyDescent="0.75">
      <c r="A51" s="37" t="s">
        <v>17</v>
      </c>
      <c r="B51" s="101">
        <f>SUM(B30,B50)</f>
        <v>102.26492034102939</v>
      </c>
      <c r="C51" s="101">
        <f>SUM(C30,C50)</f>
        <v>4.6508231333757335</v>
      </c>
      <c r="D51" s="101">
        <f>SUM(D30,D50)</f>
        <v>259.12814901962804</v>
      </c>
      <c r="E51" s="101">
        <f>SUM(E30,E50)</f>
        <v>366.04389249403317</v>
      </c>
      <c r="F51" s="102"/>
      <c r="G51" s="46">
        <f>SUM(G30,G50)</f>
        <v>307.01196088415384</v>
      </c>
      <c r="H51" s="46">
        <f>SUM(H30,H50)</f>
        <v>16.855548681699787</v>
      </c>
      <c r="I51" s="46">
        <f>SUM(I30,I50)</f>
        <v>4849.3430228192092</v>
      </c>
      <c r="J51" s="46">
        <f>SUM(J30,J50)</f>
        <v>5173.2105323850628</v>
      </c>
      <c r="K51" s="102"/>
      <c r="L51" s="47">
        <f t="shared" si="59"/>
        <v>3.0021238941011381</v>
      </c>
      <c r="M51" s="47">
        <f t="shared" si="59"/>
        <v>3.6242076291268095</v>
      </c>
      <c r="N51" s="47">
        <f t="shared" si="59"/>
        <v>18.714072713311779</v>
      </c>
      <c r="O51" s="48">
        <f t="shared" si="59"/>
        <v>14.132760137418193</v>
      </c>
      <c r="S51" s="37" t="s">
        <v>17</v>
      </c>
      <c r="T51" s="101">
        <f>SUM(T30,T50)</f>
        <v>56.531434619664815</v>
      </c>
      <c r="U51" s="101">
        <f>SUM(U30,U50)</f>
        <v>0.74815546971899594</v>
      </c>
      <c r="V51" s="101">
        <f>SUM(V30,V50)</f>
        <v>259.12814901962804</v>
      </c>
      <c r="W51" s="101">
        <f>SUM(W30,W50)</f>
        <v>316.40773910901186</v>
      </c>
      <c r="X51" s="102"/>
      <c r="Y51" s="46">
        <f>SUM(Y30,Y50)</f>
        <v>167.08183560546004</v>
      </c>
      <c r="Z51" s="46">
        <f>SUM(Z30,Z50)</f>
        <v>2.7272437423569307</v>
      </c>
      <c r="AA51" s="46">
        <f>SUM(AA30,AA50)</f>
        <v>4849.3430228192092</v>
      </c>
      <c r="AB51" s="46">
        <f>SUM(AB30,AB50)</f>
        <v>5019.152102167026</v>
      </c>
      <c r="AC51" s="102"/>
      <c r="AD51" s="47">
        <f t="shared" si="60"/>
        <v>2.9555562622735843</v>
      </c>
      <c r="AE51" s="47">
        <f t="shared" si="60"/>
        <v>3.6452901204896251</v>
      </c>
      <c r="AF51" s="47">
        <f t="shared" si="60"/>
        <v>18.714072713311779</v>
      </c>
      <c r="AG51" s="48">
        <f t="shared" si="60"/>
        <v>15.862924580481829</v>
      </c>
      <c r="AR51" s="37" t="s">
        <v>17</v>
      </c>
      <c r="AS51" s="101">
        <f>SUM(AS30,AS50)</f>
        <v>45.733485721364588</v>
      </c>
      <c r="AT51" s="101">
        <f>SUM(AT30,AT50)</f>
        <v>3.9026676636567372</v>
      </c>
      <c r="AU51" s="101">
        <f>SUM(AU30,AU50)</f>
        <v>0</v>
      </c>
      <c r="AV51" s="101">
        <f>SUM(AV30,AV50)</f>
        <v>49.636153385021316</v>
      </c>
      <c r="AW51" s="102"/>
      <c r="AX51" s="46">
        <f>SUM(AX30,AX50)</f>
        <v>139.93012527869382</v>
      </c>
      <c r="AY51" s="46">
        <f>SUM(AY30,AY50)</f>
        <v>14.128304939342856</v>
      </c>
      <c r="AZ51" s="46">
        <f>SUM(AZ30,AZ50)</f>
        <v>0</v>
      </c>
      <c r="BA51" s="46">
        <f>SUM(BA30,BA50)</f>
        <v>154.05843021803668</v>
      </c>
      <c r="BB51" s="102"/>
      <c r="BC51" s="47">
        <f t="shared" si="61"/>
        <v>3.0596864217005195</v>
      </c>
      <c r="BD51" s="47">
        <f t="shared" si="61"/>
        <v>3.6201660394789701</v>
      </c>
      <c r="BE51" s="47" t="str">
        <f t="shared" si="61"/>
        <v>--</v>
      </c>
      <c r="BF51" s="48">
        <f t="shared" si="61"/>
        <v>3.1037544151140213</v>
      </c>
    </row>
    <row r="52" spans="1:66" ht="5.15" customHeight="1" thickBot="1" x14ac:dyDescent="0.75">
      <c r="A52" s="16"/>
      <c r="B52" s="50"/>
      <c r="C52" s="50"/>
      <c r="D52" s="50"/>
      <c r="S52" s="16"/>
      <c r="T52" s="50"/>
      <c r="U52" s="50"/>
      <c r="V52" s="50"/>
      <c r="AR52" s="16"/>
      <c r="AS52" s="50"/>
      <c r="AT52" s="50"/>
      <c r="AU52" s="50"/>
    </row>
    <row r="53" spans="1:66" ht="15.5" x14ac:dyDescent="0.7">
      <c r="A53" s="4" t="s">
        <v>18</v>
      </c>
      <c r="B53" s="121" t="s">
        <v>1</v>
      </c>
      <c r="C53" s="128"/>
      <c r="D53" s="128"/>
      <c r="E53" s="128"/>
      <c r="F53" s="6"/>
      <c r="G53" s="121" t="s">
        <v>2</v>
      </c>
      <c r="H53" s="122"/>
      <c r="I53" s="122"/>
      <c r="J53" s="122"/>
      <c r="K53" s="6"/>
      <c r="L53" s="121" t="s">
        <v>3</v>
      </c>
      <c r="M53" s="122"/>
      <c r="N53" s="122"/>
      <c r="O53" s="123"/>
      <c r="S53" s="4" t="s">
        <v>18</v>
      </c>
      <c r="T53" s="121" t="s">
        <v>1</v>
      </c>
      <c r="U53" s="128"/>
      <c r="V53" s="128"/>
      <c r="W53" s="128"/>
      <c r="X53" s="6"/>
      <c r="Y53" s="121" t="s">
        <v>2</v>
      </c>
      <c r="Z53" s="122"/>
      <c r="AA53" s="122"/>
      <c r="AB53" s="122"/>
      <c r="AC53" s="6"/>
      <c r="AD53" s="121" t="s">
        <v>3</v>
      </c>
      <c r="AE53" s="122"/>
      <c r="AF53" s="122"/>
      <c r="AG53" s="123"/>
      <c r="AR53" s="4" t="s">
        <v>18</v>
      </c>
      <c r="AS53" s="121" t="s">
        <v>1</v>
      </c>
      <c r="AT53" s="128"/>
      <c r="AU53" s="128"/>
      <c r="AV53" s="128"/>
      <c r="AW53" s="6"/>
      <c r="AX53" s="121" t="s">
        <v>2</v>
      </c>
      <c r="AY53" s="122"/>
      <c r="AZ53" s="122"/>
      <c r="BA53" s="122"/>
      <c r="BB53" s="6"/>
      <c r="BC53" s="121" t="s">
        <v>3</v>
      </c>
      <c r="BD53" s="122"/>
      <c r="BE53" s="122"/>
      <c r="BF53" s="123"/>
    </row>
    <row r="54" spans="1:66" ht="12.75" customHeight="1" x14ac:dyDescent="0.6">
      <c r="A54" s="94" t="s">
        <v>23</v>
      </c>
      <c r="B54" s="15" t="s">
        <v>4</v>
      </c>
      <c r="C54" s="15" t="s">
        <v>5</v>
      </c>
      <c r="D54" s="15" t="s">
        <v>6</v>
      </c>
      <c r="E54" s="15" t="s">
        <v>173</v>
      </c>
      <c r="F54" s="16"/>
      <c r="G54" s="15" t="s">
        <v>4</v>
      </c>
      <c r="H54" s="15" t="s">
        <v>5</v>
      </c>
      <c r="I54" s="15" t="s">
        <v>6</v>
      </c>
      <c r="J54" s="15" t="s">
        <v>173</v>
      </c>
      <c r="K54" s="16"/>
      <c r="L54" s="15" t="s">
        <v>4</v>
      </c>
      <c r="M54" s="15" t="s">
        <v>5</v>
      </c>
      <c r="N54" s="15" t="s">
        <v>6</v>
      </c>
      <c r="O54" s="17" t="s">
        <v>173</v>
      </c>
      <c r="S54" s="94" t="s">
        <v>23</v>
      </c>
      <c r="T54" s="15" t="s">
        <v>4</v>
      </c>
      <c r="U54" s="15" t="s">
        <v>5</v>
      </c>
      <c r="V54" s="15" t="s">
        <v>6</v>
      </c>
      <c r="W54" s="15" t="s">
        <v>173</v>
      </c>
      <c r="X54" s="16"/>
      <c r="Y54" s="15" t="s">
        <v>4</v>
      </c>
      <c r="Z54" s="15" t="s">
        <v>5</v>
      </c>
      <c r="AA54" s="15" t="s">
        <v>6</v>
      </c>
      <c r="AB54" s="15" t="s">
        <v>173</v>
      </c>
      <c r="AC54" s="16"/>
      <c r="AD54" s="15" t="s">
        <v>4</v>
      </c>
      <c r="AE54" s="15" t="s">
        <v>5</v>
      </c>
      <c r="AF54" s="15" t="s">
        <v>6</v>
      </c>
      <c r="AG54" s="17" t="s">
        <v>173</v>
      </c>
      <c r="AR54" s="94" t="s">
        <v>23</v>
      </c>
      <c r="AS54" s="15" t="s">
        <v>4</v>
      </c>
      <c r="AT54" s="15" t="s">
        <v>5</v>
      </c>
      <c r="AU54" s="15" t="s">
        <v>6</v>
      </c>
      <c r="AV54" s="15" t="s">
        <v>173</v>
      </c>
      <c r="AW54" s="16"/>
      <c r="AX54" s="15" t="s">
        <v>4</v>
      </c>
      <c r="AY54" s="15" t="s">
        <v>5</v>
      </c>
      <c r="AZ54" s="15" t="s">
        <v>6</v>
      </c>
      <c r="BA54" s="15" t="s">
        <v>173</v>
      </c>
      <c r="BB54" s="16"/>
      <c r="BC54" s="15" t="s">
        <v>4</v>
      </c>
      <c r="BD54" s="15" t="s">
        <v>5</v>
      </c>
      <c r="BE54" s="15" t="s">
        <v>6</v>
      </c>
      <c r="BF54" s="17" t="s">
        <v>173</v>
      </c>
    </row>
    <row r="55" spans="1:66" ht="12.75" customHeight="1" x14ac:dyDescent="0.6">
      <c r="A55" s="21" t="s">
        <v>19</v>
      </c>
      <c r="B55" s="76">
        <f t="shared" ref="B55:D56" si="62">SUM(T55,AS55)</f>
        <v>0</v>
      </c>
      <c r="C55" s="76">
        <f t="shared" si="62"/>
        <v>0</v>
      </c>
      <c r="D55" s="76">
        <f t="shared" si="62"/>
        <v>0</v>
      </c>
      <c r="E55" s="22">
        <f>SUM(B55:D55)</f>
        <v>0</v>
      </c>
      <c r="F55" s="16"/>
      <c r="G55" s="24">
        <f t="shared" ref="G55:I56" si="63">SUM(Y55,AX55)</f>
        <v>0</v>
      </c>
      <c r="H55" s="24">
        <f t="shared" si="63"/>
        <v>0</v>
      </c>
      <c r="I55" s="24">
        <f t="shared" si="63"/>
        <v>0</v>
      </c>
      <c r="J55" s="24">
        <f>SUM(G55:I55)</f>
        <v>0</v>
      </c>
      <c r="K55" s="16"/>
      <c r="L55" s="25" t="str">
        <f t="shared" ref="L55:O57" si="64">IF(B55&lt;&gt;0,G55/B55,"--")</f>
        <v>--</v>
      </c>
      <c r="M55" s="25" t="str">
        <f t="shared" si="64"/>
        <v>--</v>
      </c>
      <c r="N55" s="25" t="str">
        <f t="shared" si="64"/>
        <v>--</v>
      </c>
      <c r="O55" s="26" t="str">
        <f t="shared" si="64"/>
        <v>--</v>
      </c>
      <c r="S55" s="21" t="s">
        <v>19</v>
      </c>
      <c r="T55" s="22">
        <v>0</v>
      </c>
      <c r="U55" s="22">
        <v>0</v>
      </c>
      <c r="V55" s="22">
        <v>0</v>
      </c>
      <c r="W55" s="22">
        <f>SUM(T55:V55)</f>
        <v>0</v>
      </c>
      <c r="X55" s="16"/>
      <c r="Y55" s="62">
        <v>0</v>
      </c>
      <c r="Z55" s="62">
        <v>0</v>
      </c>
      <c r="AA55" s="62">
        <v>0</v>
      </c>
      <c r="AB55" s="24">
        <f>SUM(Y55:AA55)</f>
        <v>0</v>
      </c>
      <c r="AC55" s="16"/>
      <c r="AD55" s="25" t="str">
        <f t="shared" ref="AD55:AG57" si="65">IF(T55&lt;&gt;0,Y55/T55,"--")</f>
        <v>--</v>
      </c>
      <c r="AE55" s="25" t="str">
        <f t="shared" si="65"/>
        <v>--</v>
      </c>
      <c r="AF55" s="25" t="str">
        <f t="shared" si="65"/>
        <v>--</v>
      </c>
      <c r="AG55" s="26" t="str">
        <f t="shared" si="65"/>
        <v>--</v>
      </c>
      <c r="AI55">
        <v>158</v>
      </c>
      <c r="AM55">
        <f>$AM$8</f>
        <v>6</v>
      </c>
      <c r="AN55">
        <f>$AN$8</f>
        <v>28</v>
      </c>
      <c r="AO55">
        <f>$AO$8</f>
        <v>50</v>
      </c>
      <c r="AR55" s="21" t="s">
        <v>19</v>
      </c>
      <c r="AS55" s="22">
        <v>0</v>
      </c>
      <c r="AT55" s="22">
        <v>0</v>
      </c>
      <c r="AU55" s="22">
        <v>0</v>
      </c>
      <c r="AV55" s="22">
        <f>SUM(AS55:AU55)</f>
        <v>0</v>
      </c>
      <c r="AW55" s="16"/>
      <c r="AX55" s="62">
        <v>0</v>
      </c>
      <c r="AY55" s="62">
        <v>0</v>
      </c>
      <c r="AZ55" s="62">
        <v>0</v>
      </c>
      <c r="BA55" s="24">
        <f>SUM(AX55:AZ55)</f>
        <v>0</v>
      </c>
      <c r="BB55" s="16"/>
      <c r="BC55" s="25" t="str">
        <f t="shared" ref="BC55:BF57" si="66">IF(AS55&lt;&gt;0,AX55/AS55,"--")</f>
        <v>--</v>
      </c>
      <c r="BD55" s="25" t="str">
        <f t="shared" si="66"/>
        <v>--</v>
      </c>
      <c r="BE55" s="25" t="str">
        <f t="shared" si="66"/>
        <v>--</v>
      </c>
      <c r="BF55" s="26" t="str">
        <f t="shared" si="66"/>
        <v>--</v>
      </c>
      <c r="BH55">
        <v>158</v>
      </c>
      <c r="BL55">
        <f>$BL$8</f>
        <v>9</v>
      </c>
      <c r="BM55">
        <f>$BM$8</f>
        <v>31</v>
      </c>
      <c r="BN55">
        <f>$BN$8</f>
        <v>53</v>
      </c>
    </row>
    <row r="56" spans="1:66" ht="12.75" customHeight="1" x14ac:dyDescent="0.6">
      <c r="A56" s="21" t="s">
        <v>20</v>
      </c>
      <c r="B56" s="76">
        <f t="shared" si="62"/>
        <v>0.69839195672392063</v>
      </c>
      <c r="C56" s="76">
        <f t="shared" si="62"/>
        <v>0</v>
      </c>
      <c r="D56" s="76">
        <f t="shared" si="62"/>
        <v>0</v>
      </c>
      <c r="E56" s="22">
        <f>SUM(B56:D56)</f>
        <v>0.69839195672392063</v>
      </c>
      <c r="F56" s="16"/>
      <c r="G56" s="24">
        <f t="shared" si="63"/>
        <v>0.46852127215786799</v>
      </c>
      <c r="H56" s="24">
        <f t="shared" si="63"/>
        <v>0</v>
      </c>
      <c r="I56" s="24">
        <f t="shared" si="63"/>
        <v>0</v>
      </c>
      <c r="J56" s="24">
        <f>SUM(G56:I56)</f>
        <v>0.46852127215786799</v>
      </c>
      <c r="K56" s="16"/>
      <c r="L56" s="25">
        <f t="shared" si="64"/>
        <v>0.67085719938077382</v>
      </c>
      <c r="M56" s="25" t="str">
        <f t="shared" si="64"/>
        <v>--</v>
      </c>
      <c r="N56" s="25" t="str">
        <f t="shared" si="64"/>
        <v>--</v>
      </c>
      <c r="O56" s="26">
        <f t="shared" si="64"/>
        <v>0.67085719938077382</v>
      </c>
      <c r="S56" s="21" t="s">
        <v>20</v>
      </c>
      <c r="T56" s="22">
        <v>0.24684840929818988</v>
      </c>
      <c r="U56" s="22">
        <v>0</v>
      </c>
      <c r="V56" s="22">
        <v>0</v>
      </c>
      <c r="W56" s="22">
        <f>SUM(T56:V56)</f>
        <v>0.24684840929818988</v>
      </c>
      <c r="X56" s="16"/>
      <c r="Y56" s="62">
        <v>0.16560003253338262</v>
      </c>
      <c r="Z56" s="62">
        <v>0</v>
      </c>
      <c r="AA56" s="62">
        <v>0</v>
      </c>
      <c r="AB56" s="24">
        <f>SUM(Y56:AA56)</f>
        <v>0.16560003253338262</v>
      </c>
      <c r="AC56" s="16"/>
      <c r="AD56" s="25">
        <f t="shared" si="65"/>
        <v>0.67085719938077382</v>
      </c>
      <c r="AE56" s="25" t="str">
        <f t="shared" si="65"/>
        <v>--</v>
      </c>
      <c r="AF56" s="25" t="str">
        <f t="shared" si="65"/>
        <v>--</v>
      </c>
      <c r="AG56" s="26">
        <f t="shared" si="65"/>
        <v>0.67085719938077382</v>
      </c>
      <c r="AI56">
        <v>160</v>
      </c>
      <c r="AM56">
        <f>$AM$8</f>
        <v>6</v>
      </c>
      <c r="AN56">
        <f>$AN$8</f>
        <v>28</v>
      </c>
      <c r="AO56">
        <f>$AO$8</f>
        <v>50</v>
      </c>
      <c r="AR56" s="21" t="s">
        <v>20</v>
      </c>
      <c r="AS56" s="22">
        <v>0.45154354742573077</v>
      </c>
      <c r="AT56" s="22">
        <v>0</v>
      </c>
      <c r="AU56" s="22">
        <v>0</v>
      </c>
      <c r="AV56" s="22">
        <f>SUM(AS56:AU56)</f>
        <v>0.45154354742573077</v>
      </c>
      <c r="AW56" s="16"/>
      <c r="AX56" s="62">
        <v>0.30292123962448536</v>
      </c>
      <c r="AY56" s="62">
        <v>0</v>
      </c>
      <c r="AZ56" s="62">
        <v>0</v>
      </c>
      <c r="BA56" s="24">
        <f>SUM(AX56:AZ56)</f>
        <v>0.30292123962448536</v>
      </c>
      <c r="BB56" s="16"/>
      <c r="BC56" s="25">
        <f t="shared" si="66"/>
        <v>0.67085719938077382</v>
      </c>
      <c r="BD56" s="25" t="str">
        <f t="shared" si="66"/>
        <v>--</v>
      </c>
      <c r="BE56" s="25" t="str">
        <f t="shared" si="66"/>
        <v>--</v>
      </c>
      <c r="BF56" s="26">
        <f t="shared" si="66"/>
        <v>0.67085719938077382</v>
      </c>
      <c r="BH56">
        <v>160</v>
      </c>
      <c r="BL56">
        <f>$BL$8</f>
        <v>9</v>
      </c>
      <c r="BM56">
        <f>$BM$8</f>
        <v>31</v>
      </c>
      <c r="BN56">
        <f>$BN$8</f>
        <v>53</v>
      </c>
    </row>
    <row r="57" spans="1:66" ht="12.75" customHeight="1" x14ac:dyDescent="0.6">
      <c r="A57" s="21" t="s">
        <v>31</v>
      </c>
      <c r="B57" s="22">
        <f>SUM(B55:B56)</f>
        <v>0.69839195672392063</v>
      </c>
      <c r="C57" s="22">
        <f>SUM(C55:C56)</f>
        <v>0</v>
      </c>
      <c r="D57" s="22">
        <f>SUM(D55:D56)</f>
        <v>0</v>
      </c>
      <c r="E57" s="22">
        <f>SUM(E55:E56)</f>
        <v>0.69839195672392063</v>
      </c>
      <c r="F57" s="16"/>
      <c r="G57" s="24">
        <f>SUM(G55:G56)</f>
        <v>0.46852127215786799</v>
      </c>
      <c r="H57" s="24">
        <f>SUM(H55:H56)</f>
        <v>0</v>
      </c>
      <c r="I57" s="24">
        <f>SUM(I55:I56)</f>
        <v>0</v>
      </c>
      <c r="J57" s="24">
        <f>SUM(J55:J56)</f>
        <v>0.46852127215786799</v>
      </c>
      <c r="K57" s="16"/>
      <c r="L57" s="25">
        <f t="shared" si="64"/>
        <v>0.67085719938077382</v>
      </c>
      <c r="M57" s="25" t="str">
        <f t="shared" si="64"/>
        <v>--</v>
      </c>
      <c r="N57" s="25" t="str">
        <f t="shared" si="64"/>
        <v>--</v>
      </c>
      <c r="O57" s="26">
        <f t="shared" si="64"/>
        <v>0.67085719938077382</v>
      </c>
      <c r="S57" s="21" t="s">
        <v>31</v>
      </c>
      <c r="T57" s="22">
        <f>SUM(T55:T56)</f>
        <v>0.24684840929818988</v>
      </c>
      <c r="U57" s="22">
        <f>SUM(U55:U56)</f>
        <v>0</v>
      </c>
      <c r="V57" s="22">
        <f>SUM(V55:V56)</f>
        <v>0</v>
      </c>
      <c r="W57" s="22">
        <f>SUM(W55:W56)</f>
        <v>0.24684840929818988</v>
      </c>
      <c r="X57" s="16"/>
      <c r="Y57" s="24">
        <f>SUM(Y55:Y56)</f>
        <v>0.16560003253338262</v>
      </c>
      <c r="Z57" s="24">
        <f>SUM(Z55:Z56)</f>
        <v>0</v>
      </c>
      <c r="AA57" s="24">
        <f>SUM(AA55:AA56)</f>
        <v>0</v>
      </c>
      <c r="AB57" s="24">
        <f>SUM(AB55:AB56)</f>
        <v>0.16560003253338262</v>
      </c>
      <c r="AC57" s="16"/>
      <c r="AD57" s="25">
        <f t="shared" si="65"/>
        <v>0.67085719938077382</v>
      </c>
      <c r="AE57" s="25" t="str">
        <f t="shared" si="65"/>
        <v>--</v>
      </c>
      <c r="AF57" s="25" t="str">
        <f t="shared" si="65"/>
        <v>--</v>
      </c>
      <c r="AG57" s="26">
        <f t="shared" si="65"/>
        <v>0.67085719938077382</v>
      </c>
      <c r="AR57" s="21" t="s">
        <v>31</v>
      </c>
      <c r="AS57" s="22">
        <f>SUM(AS55:AS56)</f>
        <v>0.45154354742573077</v>
      </c>
      <c r="AT57" s="22">
        <f>SUM(AT55:AT56)</f>
        <v>0</v>
      </c>
      <c r="AU57" s="22">
        <f>SUM(AU55:AU56)</f>
        <v>0</v>
      </c>
      <c r="AV57" s="22">
        <f>SUM(AV55:AV56)</f>
        <v>0.45154354742573077</v>
      </c>
      <c r="AW57" s="16"/>
      <c r="AX57" s="24">
        <f>SUM(AX55:AX56)</f>
        <v>0.30292123962448536</v>
      </c>
      <c r="AY57" s="24">
        <f>SUM(AY55:AY56)</f>
        <v>0</v>
      </c>
      <c r="AZ57" s="24">
        <f>SUM(AZ55:AZ56)</f>
        <v>0</v>
      </c>
      <c r="BA57" s="24">
        <f>SUM(BA55:BA56)</f>
        <v>0.30292123962448536</v>
      </c>
      <c r="BB57" s="16"/>
      <c r="BC57" s="25">
        <f t="shared" si="66"/>
        <v>0.67085719938077382</v>
      </c>
      <c r="BD57" s="25" t="str">
        <f t="shared" si="66"/>
        <v>--</v>
      </c>
      <c r="BE57" s="25" t="str">
        <f t="shared" si="66"/>
        <v>--</v>
      </c>
      <c r="BF57" s="26">
        <f t="shared" si="66"/>
        <v>0.67085719938077382</v>
      </c>
    </row>
    <row r="58" spans="1:66" ht="12.75" customHeight="1" x14ac:dyDescent="0.6">
      <c r="A58" s="95" t="s">
        <v>32</v>
      </c>
      <c r="B58" s="22"/>
      <c r="C58" s="22"/>
      <c r="D58" s="22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0"/>
      <c r="S58" s="95" t="s">
        <v>32</v>
      </c>
      <c r="T58" s="22"/>
      <c r="U58" s="22"/>
      <c r="V58" s="22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20"/>
      <c r="AR58" s="95" t="s">
        <v>32</v>
      </c>
      <c r="AS58" s="22"/>
      <c r="AT58" s="22"/>
      <c r="AU58" s="22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20"/>
    </row>
    <row r="59" spans="1:66" x14ac:dyDescent="0.6">
      <c r="A59" s="21" t="s">
        <v>19</v>
      </c>
      <c r="B59" s="76">
        <f t="shared" ref="B59:D60" si="67">SUM(T59,AS59)</f>
        <v>0</v>
      </c>
      <c r="C59" s="76">
        <f t="shared" si="67"/>
        <v>0.56904211936079097</v>
      </c>
      <c r="D59" s="76">
        <f t="shared" si="67"/>
        <v>46.358637713875915</v>
      </c>
      <c r="E59" s="22">
        <f>SUM(B59:D59)</f>
        <v>46.927679833236702</v>
      </c>
      <c r="F59" s="16"/>
      <c r="G59" s="24">
        <f t="shared" ref="G59:I60" si="68">SUM(Y59,AX59)</f>
        <v>0</v>
      </c>
      <c r="H59" s="24">
        <f t="shared" si="68"/>
        <v>0.42495045604310155</v>
      </c>
      <c r="I59" s="24">
        <f t="shared" si="68"/>
        <v>50.922362573718559</v>
      </c>
      <c r="J59" s="24">
        <f>SUM(G59:I59)</f>
        <v>51.347313029761658</v>
      </c>
      <c r="K59" s="16"/>
      <c r="L59" s="25" t="str">
        <f t="shared" ref="L59:O62" si="69">IF(B59&lt;&gt;0,G59/B59,"--")</f>
        <v>--</v>
      </c>
      <c r="M59" s="25">
        <f t="shared" si="69"/>
        <v>0.74678207743295244</v>
      </c>
      <c r="N59" s="25">
        <f t="shared" si="69"/>
        <v>1.0984438949222324</v>
      </c>
      <c r="O59" s="26">
        <f t="shared" si="69"/>
        <v>1.094179665652141</v>
      </c>
      <c r="S59" s="21" t="s">
        <v>19</v>
      </c>
      <c r="T59" s="22">
        <v>0</v>
      </c>
      <c r="U59" s="22">
        <v>0</v>
      </c>
      <c r="V59" s="22">
        <v>46.358637713875915</v>
      </c>
      <c r="W59" s="22">
        <f>SUM(T59:V59)</f>
        <v>46.358637713875915</v>
      </c>
      <c r="X59" s="16"/>
      <c r="Y59" s="62">
        <v>0</v>
      </c>
      <c r="Z59" s="62">
        <v>0</v>
      </c>
      <c r="AA59" s="62">
        <v>50.922362573718559</v>
      </c>
      <c r="AB59" s="24">
        <f>SUM(Y59:AA59)</f>
        <v>50.922362573718559</v>
      </c>
      <c r="AC59" s="16"/>
      <c r="AD59" s="25" t="str">
        <f t="shared" ref="AD59:AG62" si="70">IF(T59&lt;&gt;0,Y59/T59,"--")</f>
        <v>--</v>
      </c>
      <c r="AE59" s="25" t="str">
        <f t="shared" si="70"/>
        <v>--</v>
      </c>
      <c r="AF59" s="25">
        <f t="shared" si="70"/>
        <v>1.0984438949222324</v>
      </c>
      <c r="AG59" s="26">
        <f t="shared" si="70"/>
        <v>1.0984438949222324</v>
      </c>
      <c r="AI59">
        <v>135</v>
      </c>
      <c r="AM59">
        <f>$AM$8</f>
        <v>6</v>
      </c>
      <c r="AN59">
        <f>$AN$8</f>
        <v>28</v>
      </c>
      <c r="AO59">
        <f>$AO$8</f>
        <v>50</v>
      </c>
      <c r="AR59" s="21" t="s">
        <v>19</v>
      </c>
      <c r="AS59" s="22">
        <v>0</v>
      </c>
      <c r="AT59" s="22">
        <v>0.56904211936079097</v>
      </c>
      <c r="AU59" s="22">
        <v>0</v>
      </c>
      <c r="AV59" s="22">
        <f>SUM(AS59:AU59)</f>
        <v>0.56904211936079097</v>
      </c>
      <c r="AW59" s="16"/>
      <c r="AX59" s="62">
        <v>0</v>
      </c>
      <c r="AY59" s="62">
        <v>0.42495045604310155</v>
      </c>
      <c r="AZ59" s="62">
        <v>0</v>
      </c>
      <c r="BA59" s="24">
        <f>SUM(AX59:AZ59)</f>
        <v>0.42495045604310155</v>
      </c>
      <c r="BB59" s="16"/>
      <c r="BC59" s="25" t="str">
        <f t="shared" ref="BC59:BF62" si="71">IF(AS59&lt;&gt;0,AX59/AS59,"--")</f>
        <v>--</v>
      </c>
      <c r="BD59" s="25">
        <f t="shared" si="71"/>
        <v>0.74678207743295244</v>
      </c>
      <c r="BE59" s="25" t="str">
        <f t="shared" si="71"/>
        <v>--</v>
      </c>
      <c r="BF59" s="26">
        <f t="shared" si="71"/>
        <v>0.74678207743295244</v>
      </c>
      <c r="BH59">
        <v>135</v>
      </c>
      <c r="BL59">
        <f>$BL$8</f>
        <v>9</v>
      </c>
      <c r="BM59">
        <f>$BM$8</f>
        <v>31</v>
      </c>
      <c r="BN59">
        <f>$BN$8</f>
        <v>53</v>
      </c>
    </row>
    <row r="60" spans="1:66" x14ac:dyDescent="0.6">
      <c r="A60" s="21" t="s">
        <v>20</v>
      </c>
      <c r="B60" s="76">
        <f t="shared" si="67"/>
        <v>0</v>
      </c>
      <c r="C60" s="76">
        <f t="shared" si="67"/>
        <v>0.12537664397994996</v>
      </c>
      <c r="D60" s="76">
        <f t="shared" si="67"/>
        <v>0</v>
      </c>
      <c r="E60" s="22">
        <f>SUM(B60:D60)</f>
        <v>0.12537664397994996</v>
      </c>
      <c r="F60" s="16"/>
      <c r="G60" s="24">
        <f t="shared" si="68"/>
        <v>0</v>
      </c>
      <c r="H60" s="24">
        <f t="shared" si="68"/>
        <v>0.19219952318581393</v>
      </c>
      <c r="I60" s="24">
        <f t="shared" si="68"/>
        <v>0</v>
      </c>
      <c r="J60" s="24">
        <f>SUM(G60:I60)</f>
        <v>0.19219952318581393</v>
      </c>
      <c r="K60" s="16"/>
      <c r="L60" s="25" t="str">
        <f t="shared" si="69"/>
        <v>--</v>
      </c>
      <c r="M60" s="25">
        <f t="shared" si="69"/>
        <v>1.5329770927394593</v>
      </c>
      <c r="N60" s="25" t="str">
        <f t="shared" si="69"/>
        <v>--</v>
      </c>
      <c r="O60" s="26">
        <f t="shared" si="69"/>
        <v>1.5329770927394593</v>
      </c>
      <c r="S60" s="21" t="s">
        <v>20</v>
      </c>
      <c r="T60" s="22">
        <v>0</v>
      </c>
      <c r="U60" s="22">
        <v>3.1446939600817292E-2</v>
      </c>
      <c r="V60" s="22">
        <v>0</v>
      </c>
      <c r="W60" s="22">
        <f>SUM(T60:V60)</f>
        <v>3.1446939600817292E-2</v>
      </c>
      <c r="X60" s="16"/>
      <c r="Y60" s="62">
        <v>0</v>
      </c>
      <c r="Z60" s="62">
        <v>4.8207438044814276E-2</v>
      </c>
      <c r="AA60" s="62">
        <v>0</v>
      </c>
      <c r="AB60" s="24">
        <f>SUM(Y60:AA60)</f>
        <v>4.8207438044814276E-2</v>
      </c>
      <c r="AC60" s="16"/>
      <c r="AD60" s="25" t="str">
        <f t="shared" si="70"/>
        <v>--</v>
      </c>
      <c r="AE60" s="25">
        <f t="shared" si="70"/>
        <v>1.5329770927394597</v>
      </c>
      <c r="AF60" s="25" t="str">
        <f t="shared" si="70"/>
        <v>--</v>
      </c>
      <c r="AG60" s="26">
        <f t="shared" si="70"/>
        <v>1.5329770927394597</v>
      </c>
      <c r="AI60">
        <v>137</v>
      </c>
      <c r="AM60">
        <f>$AM$8</f>
        <v>6</v>
      </c>
      <c r="AN60">
        <f>$AN$8</f>
        <v>28</v>
      </c>
      <c r="AO60">
        <f>$AO$8</f>
        <v>50</v>
      </c>
      <c r="AR60" s="21" t="s">
        <v>20</v>
      </c>
      <c r="AS60" s="22">
        <v>0</v>
      </c>
      <c r="AT60" s="22">
        <v>9.3929704379132659E-2</v>
      </c>
      <c r="AU60" s="22">
        <v>0</v>
      </c>
      <c r="AV60" s="22">
        <f>SUM(AS60:AU60)</f>
        <v>9.3929704379132659E-2</v>
      </c>
      <c r="AW60" s="16"/>
      <c r="AX60" s="62">
        <v>0</v>
      </c>
      <c r="AY60" s="62">
        <v>0.14399208514099965</v>
      </c>
      <c r="AZ60" s="62">
        <v>0</v>
      </c>
      <c r="BA60" s="24">
        <f>SUM(AX60:AZ60)</f>
        <v>0.14399208514099965</v>
      </c>
      <c r="BB60" s="16"/>
      <c r="BC60" s="25" t="str">
        <f t="shared" si="71"/>
        <v>--</v>
      </c>
      <c r="BD60" s="25">
        <f t="shared" si="71"/>
        <v>1.5329770927394595</v>
      </c>
      <c r="BE60" s="25" t="str">
        <f t="shared" si="71"/>
        <v>--</v>
      </c>
      <c r="BF60" s="26">
        <f t="shared" si="71"/>
        <v>1.5329770927394595</v>
      </c>
      <c r="BH60">
        <v>137</v>
      </c>
      <c r="BL60">
        <f>$BL$8</f>
        <v>9</v>
      </c>
      <c r="BM60">
        <f>$BM$8</f>
        <v>31</v>
      </c>
      <c r="BN60">
        <f>$BN$8</f>
        <v>53</v>
      </c>
    </row>
    <row r="61" spans="1:66" x14ac:dyDescent="0.6">
      <c r="A61" s="96" t="s">
        <v>33</v>
      </c>
      <c r="B61" s="32">
        <f>SUM(B59:B60)</f>
        <v>0</v>
      </c>
      <c r="C61" s="32">
        <f>SUM(C59:C60)</f>
        <v>0.69441876334074093</v>
      </c>
      <c r="D61" s="32">
        <f>SUM(D59:D60)</f>
        <v>46.358637713875915</v>
      </c>
      <c r="E61" s="32">
        <f>SUM(E59:E60)</f>
        <v>47.05305647721665</v>
      </c>
      <c r="F61" s="33"/>
      <c r="G61" s="84">
        <f>SUM(G59:G60)</f>
        <v>0</v>
      </c>
      <c r="H61" s="84">
        <f>SUM(H59:H60)</f>
        <v>0.61714997922891546</v>
      </c>
      <c r="I61" s="84">
        <f>SUM(I59:I60)</f>
        <v>50.922362573718559</v>
      </c>
      <c r="J61" s="34">
        <f>SUM(J59:J60)</f>
        <v>51.539512552947471</v>
      </c>
      <c r="K61" s="33"/>
      <c r="L61" s="35" t="str">
        <f t="shared" si="69"/>
        <v>--</v>
      </c>
      <c r="M61" s="35">
        <f t="shared" si="69"/>
        <v>0.88872883598349595</v>
      </c>
      <c r="N61" s="35">
        <f t="shared" si="69"/>
        <v>1.0984438949222324</v>
      </c>
      <c r="O61" s="36">
        <f t="shared" si="69"/>
        <v>1.0953488766006771</v>
      </c>
      <c r="S61" s="96" t="s">
        <v>33</v>
      </c>
      <c r="T61" s="32">
        <f>SUM(T59:T60)</f>
        <v>0</v>
      </c>
      <c r="U61" s="32">
        <f>SUM(U59:U60)</f>
        <v>3.1446939600817292E-2</v>
      </c>
      <c r="V61" s="32">
        <f>SUM(V59:V60)</f>
        <v>46.358637713875915</v>
      </c>
      <c r="W61" s="32">
        <f>SUM(W59:W60)</f>
        <v>46.390084653476734</v>
      </c>
      <c r="X61" s="33"/>
      <c r="Y61" s="84">
        <f>SUM(Y59:Y60)</f>
        <v>0</v>
      </c>
      <c r="Z61" s="84">
        <f>SUM(Z59:Z60)</f>
        <v>4.8207438044814276E-2</v>
      </c>
      <c r="AA61" s="84">
        <f>SUM(AA59:AA60)</f>
        <v>50.922362573718559</v>
      </c>
      <c r="AB61" s="34">
        <f>SUM(AB59:AB60)</f>
        <v>50.970570011763371</v>
      </c>
      <c r="AC61" s="33"/>
      <c r="AD61" s="35" t="str">
        <f t="shared" si="70"/>
        <v>--</v>
      </c>
      <c r="AE61" s="35">
        <f t="shared" si="70"/>
        <v>1.5329770927394597</v>
      </c>
      <c r="AF61" s="35">
        <f t="shared" si="70"/>
        <v>1.0984438949222324</v>
      </c>
      <c r="AG61" s="36">
        <f t="shared" si="70"/>
        <v>1.098738456558159</v>
      </c>
      <c r="AR61" s="96" t="s">
        <v>33</v>
      </c>
      <c r="AS61" s="32">
        <f>SUM(AS59:AS60)</f>
        <v>0</v>
      </c>
      <c r="AT61" s="32">
        <f>SUM(AT59:AT60)</f>
        <v>0.66297182373992358</v>
      </c>
      <c r="AU61" s="32">
        <f>SUM(AU59:AU60)</f>
        <v>0</v>
      </c>
      <c r="AV61" s="32">
        <f>SUM(AV59:AV60)</f>
        <v>0.66297182373992358</v>
      </c>
      <c r="AW61" s="33"/>
      <c r="AX61" s="84">
        <f>SUM(AX59:AX60)</f>
        <v>0</v>
      </c>
      <c r="AY61" s="84">
        <f>SUM(AY59:AY60)</f>
        <v>0.56894254118410115</v>
      </c>
      <c r="AZ61" s="84">
        <f>SUM(AZ59:AZ60)</f>
        <v>0</v>
      </c>
      <c r="BA61" s="34">
        <f>SUM(BA59:BA60)</f>
        <v>0.56894254118410115</v>
      </c>
      <c r="BB61" s="33"/>
      <c r="BC61" s="35" t="str">
        <f t="shared" si="71"/>
        <v>--</v>
      </c>
      <c r="BD61" s="35">
        <f t="shared" si="71"/>
        <v>0.85817001690148886</v>
      </c>
      <c r="BE61" s="35" t="str">
        <f t="shared" si="71"/>
        <v>--</v>
      </c>
      <c r="BF61" s="36">
        <f t="shared" si="71"/>
        <v>0.85817001690148886</v>
      </c>
    </row>
    <row r="62" spans="1:66" ht="13.75" thickBot="1" x14ac:dyDescent="0.75">
      <c r="A62" s="43" t="s">
        <v>17</v>
      </c>
      <c r="B62" s="101">
        <f>SUM(B57,B61)</f>
        <v>0.69839195672392063</v>
      </c>
      <c r="C62" s="101">
        <f>SUM(C57,C61)</f>
        <v>0.69441876334074093</v>
      </c>
      <c r="D62" s="101">
        <f>SUM(D57,D61)</f>
        <v>46.358637713875915</v>
      </c>
      <c r="E62" s="101">
        <f>SUM(E57,E61)</f>
        <v>47.751448433940574</v>
      </c>
      <c r="F62" s="102"/>
      <c r="G62" s="46">
        <f>SUM(G57,G61)</f>
        <v>0.46852127215786799</v>
      </c>
      <c r="H62" s="46">
        <f>SUM(H57,H61)</f>
        <v>0.61714997922891546</v>
      </c>
      <c r="I62" s="46">
        <f>SUM(I57,I61)</f>
        <v>50.922362573718559</v>
      </c>
      <c r="J62" s="46">
        <f>SUM(J57,J61)</f>
        <v>52.008033825105336</v>
      </c>
      <c r="K62" s="102"/>
      <c r="L62" s="47">
        <f t="shared" si="69"/>
        <v>0.67085719938077382</v>
      </c>
      <c r="M62" s="47">
        <f t="shared" si="69"/>
        <v>0.88872883598349595</v>
      </c>
      <c r="N62" s="47">
        <f t="shared" si="69"/>
        <v>1.0984438949222324</v>
      </c>
      <c r="O62" s="48">
        <f t="shared" si="69"/>
        <v>1.0891404455940918</v>
      </c>
      <c r="S62" s="43" t="s">
        <v>17</v>
      </c>
      <c r="T62" s="101">
        <f>SUM(T57,T61)</f>
        <v>0.24684840929818988</v>
      </c>
      <c r="U62" s="101">
        <f>SUM(U57,U61)</f>
        <v>3.1446939600817292E-2</v>
      </c>
      <c r="V62" s="101">
        <f>SUM(V57,V61)</f>
        <v>46.358637713875915</v>
      </c>
      <c r="W62" s="101">
        <f>SUM(W57,W61)</f>
        <v>46.636933062774922</v>
      </c>
      <c r="X62" s="102"/>
      <c r="Y62" s="46">
        <f>SUM(Y57,Y61)</f>
        <v>0.16560003253338262</v>
      </c>
      <c r="Z62" s="46">
        <f>SUM(Z57,Z61)</f>
        <v>4.8207438044814276E-2</v>
      </c>
      <c r="AA62" s="46">
        <f>SUM(AA57,AA61)</f>
        <v>50.922362573718559</v>
      </c>
      <c r="AB62" s="46">
        <f>SUM(AB57,AB61)</f>
        <v>51.136170044296755</v>
      </c>
      <c r="AC62" s="102"/>
      <c r="AD62" s="47">
        <f t="shared" si="70"/>
        <v>0.67085719938077382</v>
      </c>
      <c r="AE62" s="47">
        <f t="shared" si="70"/>
        <v>1.5329770927394597</v>
      </c>
      <c r="AF62" s="47">
        <f t="shared" si="70"/>
        <v>1.0984438949222324</v>
      </c>
      <c r="AG62" s="48">
        <f t="shared" si="70"/>
        <v>1.0964736891138553</v>
      </c>
      <c r="AR62" s="43" t="s">
        <v>17</v>
      </c>
      <c r="AS62" s="101">
        <f>SUM(AS57,AS61)</f>
        <v>0.45154354742573077</v>
      </c>
      <c r="AT62" s="101">
        <f>SUM(AT57,AT61)</f>
        <v>0.66297182373992358</v>
      </c>
      <c r="AU62" s="101">
        <f>SUM(AU57,AU61)</f>
        <v>0</v>
      </c>
      <c r="AV62" s="101">
        <f>SUM(AV57,AV61)</f>
        <v>1.1145153711656544</v>
      </c>
      <c r="AW62" s="102"/>
      <c r="AX62" s="46">
        <f>SUM(AX57,AX61)</f>
        <v>0.30292123962448536</v>
      </c>
      <c r="AY62" s="46">
        <f>SUM(AY57,AY61)</f>
        <v>0.56894254118410115</v>
      </c>
      <c r="AZ62" s="46">
        <f>SUM(AZ57,AZ61)</f>
        <v>0</v>
      </c>
      <c r="BA62" s="46">
        <f>SUM(BA57,BA61)</f>
        <v>0.87186378080858651</v>
      </c>
      <c r="BB62" s="102"/>
      <c r="BC62" s="47">
        <f t="shared" si="71"/>
        <v>0.67085719938077382</v>
      </c>
      <c r="BD62" s="47">
        <f t="shared" si="71"/>
        <v>0.85817001690148886</v>
      </c>
      <c r="BE62" s="47" t="str">
        <f t="shared" si="71"/>
        <v>--</v>
      </c>
      <c r="BF62" s="48">
        <f t="shared" si="71"/>
        <v>0.78228062471378723</v>
      </c>
    </row>
    <row r="63" spans="1:66" ht="5.15" customHeight="1" x14ac:dyDescent="0.6">
      <c r="A63" s="49"/>
      <c r="S63" s="49"/>
      <c r="AR63" s="49"/>
    </row>
    <row r="64" spans="1:66" x14ac:dyDescent="0.6">
      <c r="A64" s="49" t="s">
        <v>21</v>
      </c>
      <c r="B64" s="50">
        <f>B51</f>
        <v>102.26492034102939</v>
      </c>
      <c r="C64" s="50">
        <f>C51</f>
        <v>4.6508231333757335</v>
      </c>
      <c r="D64" s="50">
        <f>D51</f>
        <v>259.12814901962804</v>
      </c>
      <c r="E64" s="50">
        <f>E51</f>
        <v>366.04389249403317</v>
      </c>
      <c r="G64" s="82">
        <f>SUM(G51,G62)</f>
        <v>307.48048215631172</v>
      </c>
      <c r="H64" s="82">
        <f>SUM(H51,H62)</f>
        <v>17.472698660928703</v>
      </c>
      <c r="I64" s="82">
        <f>SUM(I51,I62)</f>
        <v>4900.2653853929278</v>
      </c>
      <c r="J64" s="82">
        <f>SUM(J51,J62)</f>
        <v>5225.2185662101683</v>
      </c>
      <c r="L64" s="25">
        <f>IF(B64&lt;&gt;0,G64/B64,"--")</f>
        <v>3.0067053407066355</v>
      </c>
      <c r="M64" s="25">
        <f>IF(C64&lt;&gt;0,H64/C64,"--")</f>
        <v>3.7569045650304904</v>
      </c>
      <c r="N64" s="25">
        <f>IF(D64&lt;&gt;0,I64/D64,"--")</f>
        <v>18.910586919762817</v>
      </c>
      <c r="O64" s="25">
        <f>IF(E64&lt;&gt;0,J64/E64,"--")</f>
        <v>14.274841551400407</v>
      </c>
      <c r="S64" s="49" t="s">
        <v>21</v>
      </c>
      <c r="T64" s="50">
        <f>T51</f>
        <v>56.531434619664815</v>
      </c>
      <c r="U64" s="50">
        <f>U51</f>
        <v>0.74815546971899594</v>
      </c>
      <c r="V64" s="50">
        <f>V51</f>
        <v>259.12814901962804</v>
      </c>
      <c r="W64" s="50">
        <f>W51</f>
        <v>316.40773910901186</v>
      </c>
      <c r="Y64" s="82">
        <f>SUM(Y51,Y62)</f>
        <v>167.24743563799342</v>
      </c>
      <c r="Z64" s="82">
        <f>SUM(Z51,Z62)</f>
        <v>2.775451180401745</v>
      </c>
      <c r="AA64" s="82">
        <f>SUM(AA51,AA62)</f>
        <v>4900.2653853929278</v>
      </c>
      <c r="AB64" s="82">
        <f>SUM(AB51,AB62)</f>
        <v>5070.2882722113227</v>
      </c>
      <c r="AD64" s="25">
        <f>IF(T64&lt;&gt;0,Y64/T64,"--")</f>
        <v>2.9584856065162612</v>
      </c>
      <c r="AE64" s="25">
        <f>IF(U64&lt;&gt;0,Z64/U64,"--")</f>
        <v>3.7097251744269046</v>
      </c>
      <c r="AF64" s="25">
        <f>IF(V64&lt;&gt;0,AA64/V64,"--")</f>
        <v>18.910586919762817</v>
      </c>
      <c r="AG64" s="25">
        <f>IF(W64&lt;&gt;0,AB64/W64,"--")</f>
        <v>16.024539369640571</v>
      </c>
      <c r="AR64" s="49" t="s">
        <v>21</v>
      </c>
      <c r="AS64" s="50">
        <f>AS51</f>
        <v>45.733485721364588</v>
      </c>
      <c r="AT64" s="50">
        <f>AT51</f>
        <v>3.9026676636567372</v>
      </c>
      <c r="AU64" s="50">
        <f>AU51</f>
        <v>0</v>
      </c>
      <c r="AV64" s="50">
        <f>AV51</f>
        <v>49.636153385021316</v>
      </c>
      <c r="AX64" s="82">
        <f>SUM(AX51,AX62)</f>
        <v>140.2330465183183</v>
      </c>
      <c r="AY64" s="82">
        <f>SUM(AY51,AY62)</f>
        <v>14.697247480526958</v>
      </c>
      <c r="AZ64" s="82">
        <f>SUM(AZ51,AZ62)</f>
        <v>0</v>
      </c>
      <c r="BA64" s="82">
        <f>SUM(BA51,BA62)</f>
        <v>154.93029399884526</v>
      </c>
      <c r="BC64" s="25">
        <f>IF(AS64&lt;&gt;0,AX64/AS64,"--")</f>
        <v>3.0663100418957976</v>
      </c>
      <c r="BD64" s="25">
        <f>IF(AT64&lt;&gt;0,AY64/AT64,"--")</f>
        <v>3.7659490244054941</v>
      </c>
      <c r="BE64" s="25" t="str">
        <f>IF(AU64&lt;&gt;0,AZ64/AU64,"--")</f>
        <v>--</v>
      </c>
      <c r="BF64" s="25">
        <f>IF(AV64&lt;&gt;0,BA64/AV64,"--")</f>
        <v>3.1213195107419125</v>
      </c>
    </row>
    <row r="65" spans="1:66" hidden="1" x14ac:dyDescent="0.6">
      <c r="A65" s="16"/>
      <c r="S65" s="16"/>
      <c r="AR65" s="16"/>
    </row>
    <row r="66" spans="1:66" hidden="1" x14ac:dyDescent="0.6">
      <c r="A66" s="107" t="s">
        <v>115</v>
      </c>
      <c r="B66" s="85">
        <f>B10-SUM(B11:B13)</f>
        <v>0</v>
      </c>
      <c r="C66" s="85">
        <f>C10-SUM(C11:C13)</f>
        <v>0</v>
      </c>
      <c r="D66" s="85">
        <f>D10-SUM(D11:D13)</f>
        <v>0</v>
      </c>
      <c r="G66" s="72">
        <f>G64-Y64-AX64</f>
        <v>0</v>
      </c>
      <c r="H66" s="72">
        <f>H64-Z64-AY64</f>
        <v>0</v>
      </c>
      <c r="I66" s="72">
        <f>I64-AA64-AZ64</f>
        <v>0</v>
      </c>
      <c r="J66" s="72">
        <f>J64-AB64-BA64</f>
        <v>3.694822225952521E-13</v>
      </c>
      <c r="L66" s="86"/>
      <c r="M66" s="86"/>
      <c r="N66" s="86"/>
      <c r="O66" s="86"/>
      <c r="S66" s="107" t="s">
        <v>115</v>
      </c>
      <c r="T66" s="85">
        <f>T10-SUM(T11:T13)</f>
        <v>0</v>
      </c>
      <c r="U66" s="85">
        <f>U10-SUM(U11:U13)</f>
        <v>0</v>
      </c>
      <c r="V66" s="85">
        <f>V10-SUM(V11:V13)</f>
        <v>0</v>
      </c>
      <c r="Y66" s="85">
        <v>0</v>
      </c>
      <c r="Z66" s="85">
        <v>0</v>
      </c>
      <c r="AA66" s="85">
        <v>0</v>
      </c>
      <c r="AB66" s="86"/>
      <c r="AD66" s="85">
        <v>0</v>
      </c>
      <c r="AE66" s="85">
        <v>0</v>
      </c>
      <c r="AF66" s="85">
        <v>0</v>
      </c>
      <c r="AG66" s="86"/>
      <c r="AI66">
        <v>157</v>
      </c>
      <c r="AM66">
        <f>$AM$8</f>
        <v>6</v>
      </c>
      <c r="AN66">
        <f>$AN$8</f>
        <v>28</v>
      </c>
      <c r="AO66">
        <f>$AO$8</f>
        <v>50</v>
      </c>
      <c r="AR66" s="107" t="s">
        <v>115</v>
      </c>
      <c r="AS66" s="85">
        <f>AS10-SUM(AS11:AS13)</f>
        <v>0</v>
      </c>
      <c r="AT66" s="85">
        <f>AT10-SUM(AT11:AT13)</f>
        <v>0</v>
      </c>
      <c r="AU66" s="85">
        <f>AU10-SUM(AU11:AU13)</f>
        <v>0</v>
      </c>
      <c r="AX66" s="85">
        <v>0</v>
      </c>
      <c r="AY66" s="85">
        <v>0</v>
      </c>
      <c r="AZ66" s="85">
        <v>0</v>
      </c>
      <c r="BA66" s="86"/>
      <c r="BC66" s="85">
        <v>0</v>
      </c>
      <c r="BD66" s="85">
        <v>0</v>
      </c>
      <c r="BE66" s="85">
        <v>0</v>
      </c>
      <c r="BF66" s="86"/>
      <c r="BH66">
        <v>157</v>
      </c>
      <c r="BL66">
        <f>$BL$8</f>
        <v>9</v>
      </c>
      <c r="BM66">
        <f>$BM$8</f>
        <v>31</v>
      </c>
      <c r="BN66">
        <f>$BN$8</f>
        <v>53</v>
      </c>
    </row>
    <row r="67" spans="1:66" hidden="1" x14ac:dyDescent="0.6">
      <c r="A67" s="16"/>
      <c r="B67" s="85">
        <f>B19-SUM(B20:B22)</f>
        <v>0</v>
      </c>
      <c r="C67" s="85">
        <f>C19-SUM(C20:C22)</f>
        <v>0</v>
      </c>
      <c r="D67" s="85">
        <f>D19-SUM(D20:D22)</f>
        <v>0</v>
      </c>
      <c r="G67" s="86"/>
      <c r="H67" s="86"/>
      <c r="I67" s="86"/>
      <c r="J67" s="86"/>
      <c r="K67" s="108"/>
      <c r="L67" s="86"/>
      <c r="M67" s="86"/>
      <c r="N67" s="86"/>
      <c r="S67" s="16"/>
      <c r="T67" s="85">
        <f>T19-SUM(T20:T22)</f>
        <v>0</v>
      </c>
      <c r="U67" s="85">
        <f>U19-SUM(U20:U22)</f>
        <v>0</v>
      </c>
      <c r="V67" s="85">
        <f>V19-SUM(V20:V22)</f>
        <v>0</v>
      </c>
      <c r="Y67" s="85">
        <v>0</v>
      </c>
      <c r="Z67" s="85">
        <v>0</v>
      </c>
      <c r="AA67" s="85">
        <v>0</v>
      </c>
      <c r="AB67" s="86"/>
      <c r="AD67" s="85">
        <v>0</v>
      </c>
      <c r="AE67" s="85">
        <v>0</v>
      </c>
      <c r="AF67" s="85">
        <v>7.1054273576010019E-15</v>
      </c>
      <c r="AI67">
        <v>134</v>
      </c>
      <c r="AM67">
        <f>$AM$8</f>
        <v>6</v>
      </c>
      <c r="AN67">
        <f>$AN$8</f>
        <v>28</v>
      </c>
      <c r="AO67">
        <f>$AO$8</f>
        <v>50</v>
      </c>
      <c r="AR67" s="16"/>
      <c r="AS67" s="85">
        <f>AS19-SUM(AS20:AS22)</f>
        <v>0</v>
      </c>
      <c r="AT67" s="85">
        <f>AT19-SUM(AT20:AT22)</f>
        <v>0</v>
      </c>
      <c r="AU67" s="85">
        <f>AU19-SUM(AU20:AU22)</f>
        <v>0</v>
      </c>
      <c r="AX67" s="85">
        <v>0</v>
      </c>
      <c r="AY67" s="85">
        <v>0</v>
      </c>
      <c r="AZ67" s="85">
        <v>0</v>
      </c>
      <c r="BA67" s="86"/>
      <c r="BC67" s="85">
        <v>0</v>
      </c>
      <c r="BD67" s="85">
        <v>4.4408920985006262E-16</v>
      </c>
      <c r="BE67" s="85">
        <v>0</v>
      </c>
      <c r="BH67">
        <v>134</v>
      </c>
      <c r="BL67">
        <f>$BL$8</f>
        <v>9</v>
      </c>
      <c r="BM67">
        <f>$BM$8</f>
        <v>31</v>
      </c>
      <c r="BN67">
        <f>$BN$8</f>
        <v>53</v>
      </c>
    </row>
    <row r="68" spans="1:66" hidden="1" x14ac:dyDescent="0.6">
      <c r="A68" s="53" t="s">
        <v>186</v>
      </c>
      <c r="B68" s="189">
        <f>SUM(B66:J67,T66:AF68,AS66:BE68)</f>
        <v>3.872457909892546E-13</v>
      </c>
      <c r="C68" s="16"/>
      <c r="D68" s="16"/>
      <c r="E68" s="16"/>
      <c r="G68" s="86"/>
      <c r="H68" s="86"/>
      <c r="I68" s="86"/>
      <c r="J68" s="86"/>
      <c r="K68" s="108"/>
      <c r="L68" s="86"/>
      <c r="M68" s="86"/>
      <c r="N68" s="86"/>
      <c r="S68" s="16"/>
      <c r="T68" s="16"/>
      <c r="U68" s="16"/>
      <c r="V68" s="16"/>
      <c r="W68" s="16"/>
      <c r="Y68" s="85">
        <v>0</v>
      </c>
      <c r="Z68" s="85">
        <v>0</v>
      </c>
      <c r="AA68" s="85">
        <v>0</v>
      </c>
      <c r="AB68" s="86"/>
      <c r="AC68" s="108"/>
      <c r="AD68" s="85">
        <v>4.4408920985006262E-16</v>
      </c>
      <c r="AE68" s="85">
        <v>-4.4408920985006262E-16</v>
      </c>
      <c r="AF68" s="85">
        <v>1.0658141036401503E-14</v>
      </c>
      <c r="AI68">
        <v>84</v>
      </c>
      <c r="AJ68">
        <v>19</v>
      </c>
      <c r="AM68">
        <f>$AM$8</f>
        <v>6</v>
      </c>
      <c r="AN68">
        <f>$AN$8</f>
        <v>28</v>
      </c>
      <c r="AO68">
        <f>$AO$8</f>
        <v>50</v>
      </c>
      <c r="AR68" s="16"/>
      <c r="AS68" s="16"/>
      <c r="AT68" s="16"/>
      <c r="AU68" s="16"/>
      <c r="AV68" s="16"/>
      <c r="AX68" s="85">
        <v>0</v>
      </c>
      <c r="AY68" s="85">
        <v>0</v>
      </c>
      <c r="AZ68" s="85">
        <v>0</v>
      </c>
      <c r="BA68" s="86"/>
      <c r="BB68" s="108"/>
      <c r="BC68" s="85">
        <v>-4.4408920985006262E-16</v>
      </c>
      <c r="BD68" s="85">
        <v>0</v>
      </c>
      <c r="BE68" s="85">
        <v>0</v>
      </c>
      <c r="BH68">
        <v>84</v>
      </c>
      <c r="BI68">
        <v>19</v>
      </c>
      <c r="BL68">
        <f>$BL$8</f>
        <v>9</v>
      </c>
      <c r="BM68">
        <f>$BM$8</f>
        <v>31</v>
      </c>
      <c r="BN68">
        <f>$BN$8</f>
        <v>53</v>
      </c>
    </row>
    <row r="69" spans="1:66" x14ac:dyDescent="0.6">
      <c r="A69" s="33"/>
      <c r="B69" s="33"/>
      <c r="C69" s="33"/>
      <c r="D69" s="33"/>
      <c r="E69" s="33"/>
      <c r="G69" s="86"/>
      <c r="H69" s="86"/>
      <c r="I69" s="86"/>
      <c r="J69" s="86"/>
      <c r="K69" s="108"/>
      <c r="L69" s="86"/>
      <c r="M69" s="86"/>
      <c r="N69" s="86"/>
    </row>
    <row r="70" spans="1:66" x14ac:dyDescent="0.6">
      <c r="A70" s="54" t="s">
        <v>22</v>
      </c>
    </row>
    <row r="71" spans="1:66" x14ac:dyDescent="0.6">
      <c r="A71" s="109" t="s">
        <v>264</v>
      </c>
    </row>
    <row r="72" spans="1:66" x14ac:dyDescent="0.6">
      <c r="A72" s="56" t="s">
        <v>108</v>
      </c>
    </row>
    <row r="73" spans="1:66" x14ac:dyDescent="0.6">
      <c r="A73" s="55" t="s">
        <v>98</v>
      </c>
    </row>
    <row r="74" spans="1:66" x14ac:dyDescent="0.6">
      <c r="A74" s="56" t="s">
        <v>109</v>
      </c>
    </row>
    <row r="75" spans="1:66" x14ac:dyDescent="0.6">
      <c r="A75" s="55" t="s">
        <v>113</v>
      </c>
    </row>
    <row r="76" spans="1:66" x14ac:dyDescent="0.6">
      <c r="A76" s="56" t="s">
        <v>110</v>
      </c>
      <c r="B76" s="41"/>
      <c r="C76" s="41"/>
      <c r="D76" s="41"/>
      <c r="E76" s="41"/>
    </row>
    <row r="77" spans="1:66" x14ac:dyDescent="0.6">
      <c r="A77" s="55" t="s">
        <v>114</v>
      </c>
      <c r="B77" s="41"/>
      <c r="C77" s="41"/>
      <c r="D77" s="41"/>
      <c r="E77" s="41"/>
    </row>
    <row r="78" spans="1:66" x14ac:dyDescent="0.6">
      <c r="A78" s="56"/>
    </row>
    <row r="79" spans="1:66" x14ac:dyDescent="0.6">
      <c r="A79" s="55"/>
    </row>
    <row r="80" spans="1:66" x14ac:dyDescent="0.6">
      <c r="A80" s="55"/>
    </row>
    <row r="81" spans="1:1" x14ac:dyDescent="0.6">
      <c r="A81" s="55"/>
    </row>
    <row r="82" spans="1:1" x14ac:dyDescent="0.6">
      <c r="A82" s="16"/>
    </row>
    <row r="83" spans="1:1" x14ac:dyDescent="0.6">
      <c r="A83" s="16"/>
    </row>
    <row r="84" spans="1:1" x14ac:dyDescent="0.6">
      <c r="A84" s="16"/>
    </row>
    <row r="85" spans="1:1" x14ac:dyDescent="0.6">
      <c r="A85" s="16"/>
    </row>
    <row r="86" spans="1:1" x14ac:dyDescent="0.6">
      <c r="A86" s="16"/>
    </row>
    <row r="87" spans="1:1" x14ac:dyDescent="0.6">
      <c r="A87" s="16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2" manualBreakCount="2">
    <brk id="52" min="18" max="32" man="1"/>
    <brk id="52" max="14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A1:BP85"/>
  <sheetViews>
    <sheetView zoomScale="70" zoomScaleNormal="70" workbookViewId="0"/>
  </sheetViews>
  <sheetFormatPr defaultRowHeight="13" x14ac:dyDescent="0.6"/>
  <cols>
    <col min="1" max="1" width="36.86328125" customWidth="1"/>
    <col min="2" max="5" width="10.6796875" customWidth="1"/>
    <col min="6" max="6" width="2.6796875" customWidth="1"/>
    <col min="7" max="10" width="10.6796875" customWidth="1"/>
    <col min="11" max="11" width="2.6796875" customWidth="1"/>
    <col min="12" max="15" width="8.6796875" customWidth="1"/>
    <col min="18" max="68" width="0" hidden="1" customWidth="1"/>
  </cols>
  <sheetData>
    <row r="1" spans="1:68" s="3" customFormat="1" ht="15.5" x14ac:dyDescent="0.7">
      <c r="A1" s="1" t="str">
        <f>VLOOKUP(BP6,TabName,5,FALSE)</f>
        <v>Table 4.24 - Cost of Wasted UAA Mail -- Standard Mail, Presorted (1), PARS Environment, FY 21</v>
      </c>
      <c r="S1" s="1" t="s">
        <v>181</v>
      </c>
      <c r="AR1" s="131" t="s">
        <v>182</v>
      </c>
    </row>
    <row r="2" spans="1:68" ht="8.15" customHeight="1" thickBot="1" x14ac:dyDescent="0.75"/>
    <row r="3" spans="1:68" ht="15.5" x14ac:dyDescent="0.7">
      <c r="A3" s="4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39"/>
      <c r="S3" s="4" t="s">
        <v>0</v>
      </c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39"/>
      <c r="AR3" s="4" t="s">
        <v>0</v>
      </c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39"/>
    </row>
    <row r="4" spans="1:68" ht="12.75" customHeight="1" x14ac:dyDescent="0.6">
      <c r="A4" s="14"/>
      <c r="B4" s="9" t="s">
        <v>1</v>
      </c>
      <c r="C4" s="10"/>
      <c r="D4" s="10"/>
      <c r="E4" s="10"/>
      <c r="F4" s="11"/>
      <c r="G4" s="9" t="s">
        <v>2</v>
      </c>
      <c r="H4" s="12"/>
      <c r="I4" s="12"/>
      <c r="J4" s="12"/>
      <c r="K4" s="11"/>
      <c r="L4" s="9" t="s">
        <v>3</v>
      </c>
      <c r="M4" s="12"/>
      <c r="N4" s="12"/>
      <c r="O4" s="13"/>
      <c r="S4" s="14"/>
      <c r="T4" s="9" t="s">
        <v>1</v>
      </c>
      <c r="U4" s="10"/>
      <c r="V4" s="10"/>
      <c r="W4" s="10"/>
      <c r="X4" s="11"/>
      <c r="Y4" s="9" t="s">
        <v>2</v>
      </c>
      <c r="Z4" s="12"/>
      <c r="AA4" s="12"/>
      <c r="AB4" s="12"/>
      <c r="AC4" s="11"/>
      <c r="AD4" s="9" t="s">
        <v>3</v>
      </c>
      <c r="AE4" s="12"/>
      <c r="AF4" s="12"/>
      <c r="AG4" s="13"/>
      <c r="AK4" t="s">
        <v>37</v>
      </c>
      <c r="AL4" t="s">
        <v>37</v>
      </c>
      <c r="AM4" s="18" t="s">
        <v>8</v>
      </c>
      <c r="AN4" s="18" t="s">
        <v>9</v>
      </c>
      <c r="AO4" s="18" t="s">
        <v>10</v>
      </c>
      <c r="AQ4" s="3"/>
      <c r="AR4" s="14"/>
      <c r="AS4" s="9" t="s">
        <v>1</v>
      </c>
      <c r="AT4" s="10"/>
      <c r="AU4" s="10"/>
      <c r="AV4" s="10"/>
      <c r="AW4" s="11"/>
      <c r="AX4" s="9" t="s">
        <v>2</v>
      </c>
      <c r="AY4" s="12"/>
      <c r="AZ4" s="12"/>
      <c r="BA4" s="12"/>
      <c r="BB4" s="11"/>
      <c r="BC4" s="9" t="s">
        <v>3</v>
      </c>
      <c r="BD4" s="12"/>
      <c r="BE4" s="12"/>
      <c r="BF4" s="13"/>
      <c r="BJ4" t="s">
        <v>37</v>
      </c>
      <c r="BK4" t="s">
        <v>37</v>
      </c>
      <c r="BL4" s="18" t="s">
        <v>8</v>
      </c>
      <c r="BM4" s="18" t="s">
        <v>9</v>
      </c>
      <c r="BN4" s="18" t="s">
        <v>10</v>
      </c>
    </row>
    <row r="5" spans="1:68" ht="25.5" customHeight="1" x14ac:dyDescent="0.6">
      <c r="A5" s="14"/>
      <c r="B5" s="15" t="s">
        <v>4</v>
      </c>
      <c r="C5" s="15" t="s">
        <v>5</v>
      </c>
      <c r="D5" s="15" t="s">
        <v>6</v>
      </c>
      <c r="E5" s="15" t="s">
        <v>7</v>
      </c>
      <c r="F5" s="16"/>
      <c r="G5" s="15" t="s">
        <v>4</v>
      </c>
      <c r="H5" s="15" t="s">
        <v>5</v>
      </c>
      <c r="I5" s="15" t="s">
        <v>6</v>
      </c>
      <c r="J5" s="15" t="s">
        <v>7</v>
      </c>
      <c r="K5" s="16"/>
      <c r="L5" s="15" t="s">
        <v>4</v>
      </c>
      <c r="M5" s="15" t="s">
        <v>5</v>
      </c>
      <c r="N5" s="15" t="s">
        <v>6</v>
      </c>
      <c r="O5" s="17" t="s">
        <v>7</v>
      </c>
      <c r="S5" s="14"/>
      <c r="T5" s="15" t="s">
        <v>4</v>
      </c>
      <c r="U5" s="15" t="s">
        <v>5</v>
      </c>
      <c r="V5" s="15" t="s">
        <v>6</v>
      </c>
      <c r="W5" s="15" t="s">
        <v>7</v>
      </c>
      <c r="X5" s="16"/>
      <c r="Y5" s="15" t="s">
        <v>4</v>
      </c>
      <c r="Z5" s="15" t="s">
        <v>5</v>
      </c>
      <c r="AA5" s="15" t="s">
        <v>6</v>
      </c>
      <c r="AB5" s="15" t="s">
        <v>7</v>
      </c>
      <c r="AC5" s="16"/>
      <c r="AD5" s="15" t="s">
        <v>4</v>
      </c>
      <c r="AE5" s="15" t="s">
        <v>5</v>
      </c>
      <c r="AF5" s="15" t="s">
        <v>6</v>
      </c>
      <c r="AG5" s="17" t="s">
        <v>7</v>
      </c>
      <c r="AI5" s="56" t="s">
        <v>35</v>
      </c>
      <c r="AJ5" s="56" t="s">
        <v>36</v>
      </c>
      <c r="AK5" s="56" t="s">
        <v>35</v>
      </c>
      <c r="AL5" s="56" t="s">
        <v>36</v>
      </c>
      <c r="AM5" t="s">
        <v>12</v>
      </c>
      <c r="AN5" t="s">
        <v>12</v>
      </c>
      <c r="AO5" t="s">
        <v>12</v>
      </c>
      <c r="AR5" s="14"/>
      <c r="AS5" s="15" t="s">
        <v>4</v>
      </c>
      <c r="AT5" s="15" t="s">
        <v>5</v>
      </c>
      <c r="AU5" s="15" t="s">
        <v>6</v>
      </c>
      <c r="AV5" s="15" t="s">
        <v>7</v>
      </c>
      <c r="AW5" s="16"/>
      <c r="AX5" s="15" t="s">
        <v>4</v>
      </c>
      <c r="AY5" s="15" t="s">
        <v>5</v>
      </c>
      <c r="AZ5" s="15" t="s">
        <v>6</v>
      </c>
      <c r="BA5" s="15" t="s">
        <v>7</v>
      </c>
      <c r="BB5" s="16"/>
      <c r="BC5" s="15" t="s">
        <v>4</v>
      </c>
      <c r="BD5" s="15" t="s">
        <v>5</v>
      </c>
      <c r="BE5" s="15" t="s">
        <v>6</v>
      </c>
      <c r="BF5" s="17" t="s">
        <v>7</v>
      </c>
      <c r="BH5" s="56" t="s">
        <v>35</v>
      </c>
      <c r="BI5" s="56" t="s">
        <v>36</v>
      </c>
      <c r="BJ5" s="56" t="s">
        <v>35</v>
      </c>
      <c r="BK5" s="56" t="s">
        <v>36</v>
      </c>
      <c r="BL5" t="s">
        <v>12</v>
      </c>
      <c r="BM5" t="s">
        <v>12</v>
      </c>
      <c r="BN5" t="s">
        <v>12</v>
      </c>
      <c r="BP5" s="18" t="s">
        <v>11</v>
      </c>
    </row>
    <row r="6" spans="1:68" ht="12.75" customHeight="1" x14ac:dyDescent="0.6">
      <c r="A6" s="94" t="s">
        <v>23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20"/>
      <c r="S6" s="94" t="s">
        <v>23</v>
      </c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20"/>
      <c r="AR6" s="94" t="s">
        <v>23</v>
      </c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20"/>
      <c r="BP6">
        <v>24</v>
      </c>
    </row>
    <row r="7" spans="1:68" ht="12.75" customHeight="1" x14ac:dyDescent="0.6">
      <c r="A7" s="31" t="s">
        <v>116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20"/>
      <c r="S7" s="31" t="s">
        <v>116</v>
      </c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20"/>
      <c r="AR7" s="31" t="s">
        <v>116</v>
      </c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20"/>
    </row>
    <row r="8" spans="1:68" ht="12.75" customHeight="1" x14ac:dyDescent="0.6">
      <c r="A8" s="21" t="s">
        <v>13</v>
      </c>
      <c r="B8" s="22">
        <f t="shared" ref="B8:D13" si="0">SUM(T8,AS8)</f>
        <v>7.0979259073478289</v>
      </c>
      <c r="C8" s="22">
        <f t="shared" si="0"/>
        <v>0</v>
      </c>
      <c r="D8" s="22">
        <f t="shared" si="0"/>
        <v>0</v>
      </c>
      <c r="E8" s="22">
        <f t="shared" ref="E8:E13" si="1">SUM(B8:D8)</f>
        <v>7.0979259073478289</v>
      </c>
      <c r="F8" s="16"/>
      <c r="G8" s="62">
        <f t="shared" ref="G8:I13" si="2">SUM(Y8,AX8)</f>
        <v>0.54335320413689836</v>
      </c>
      <c r="H8" s="62">
        <f t="shared" si="2"/>
        <v>0</v>
      </c>
      <c r="I8" s="62">
        <f t="shared" si="2"/>
        <v>0</v>
      </c>
      <c r="J8" s="62">
        <f t="shared" ref="J8:J13" si="3">SUM(G8:I8)</f>
        <v>0.54335320413689836</v>
      </c>
      <c r="K8" s="16"/>
      <c r="L8" s="25">
        <f t="shared" ref="L8:L14" si="4">IF(B8&lt;&gt;0,G8/B8,"--")</f>
        <v>7.655098281237549E-2</v>
      </c>
      <c r="M8" s="25" t="str">
        <f t="shared" ref="M8:M14" si="5">IF(C8&lt;&gt;0,H8/C8,"--")</f>
        <v>--</v>
      </c>
      <c r="N8" s="25" t="str">
        <f t="shared" ref="N8:N14" si="6">IF(D8&lt;&gt;0,I8/D8,"--")</f>
        <v>--</v>
      </c>
      <c r="O8" s="26">
        <f t="shared" ref="O8:O14" si="7">IF(E8&lt;&gt;0,J8/E8,"--")</f>
        <v>7.655098281237549E-2</v>
      </c>
      <c r="S8" s="21" t="s">
        <v>13</v>
      </c>
      <c r="T8" s="22">
        <v>4.7580071113270597</v>
      </c>
      <c r="U8" s="22">
        <v>0</v>
      </c>
      <c r="V8" s="22">
        <v>0</v>
      </c>
      <c r="W8" s="22">
        <f t="shared" ref="W8:W13" si="8">SUM(T8:V8)</f>
        <v>4.7580071113270597</v>
      </c>
      <c r="X8" s="16"/>
      <c r="Y8" s="62">
        <v>0.34609873134106461</v>
      </c>
      <c r="Z8" s="62">
        <v>0</v>
      </c>
      <c r="AA8" s="62">
        <v>0</v>
      </c>
      <c r="AB8" s="62">
        <f t="shared" ref="AB8:AB13" si="9">SUM(Y8:AA8)</f>
        <v>0.34609873134106461</v>
      </c>
      <c r="AC8" s="16"/>
      <c r="AD8" s="25">
        <f t="shared" ref="AD8:AG14" si="10">IF(T8&lt;&gt;0,Y8/T8,"--")</f>
        <v>7.2740271975872253E-2</v>
      </c>
      <c r="AE8" s="25" t="str">
        <f t="shared" si="10"/>
        <v>--</v>
      </c>
      <c r="AF8" s="25" t="str">
        <f t="shared" si="10"/>
        <v>--</v>
      </c>
      <c r="AG8" s="26">
        <f t="shared" si="10"/>
        <v>7.2740271975872253E-2</v>
      </c>
      <c r="AI8">
        <v>32</v>
      </c>
      <c r="AM8" s="27">
        <f>VLOOKUP($BP$6,WMap,3,FALSE)</f>
        <v>6</v>
      </c>
      <c r="AN8" s="28">
        <f>VLOOKUP($BP$6,WMap,4,FALSE)</f>
        <v>28</v>
      </c>
      <c r="AO8" s="29">
        <f>VLOOKUP($BP$6,WMap,5,FALSE)</f>
        <v>50</v>
      </c>
      <c r="AR8" s="21" t="s">
        <v>13</v>
      </c>
      <c r="AS8" s="22">
        <v>2.3399187960207692</v>
      </c>
      <c r="AT8" s="22">
        <v>0</v>
      </c>
      <c r="AU8" s="22">
        <v>0</v>
      </c>
      <c r="AV8" s="22">
        <f t="shared" ref="AV8:AV13" si="11">SUM(AS8:AU8)</f>
        <v>2.3399187960207692</v>
      </c>
      <c r="AW8" s="16"/>
      <c r="AX8" s="62">
        <v>0.19725447279583375</v>
      </c>
      <c r="AY8" s="62">
        <v>0</v>
      </c>
      <c r="AZ8" s="62">
        <v>0</v>
      </c>
      <c r="BA8" s="62">
        <f t="shared" ref="BA8:BA13" si="12">SUM(AX8:AZ8)</f>
        <v>0.19725447279583375</v>
      </c>
      <c r="BB8" s="16"/>
      <c r="BC8" s="25">
        <f t="shared" ref="BC8:BC14" si="13">IF(AS8&lt;&gt;0,AX8/AS8,"--")</f>
        <v>8.4299708661378217E-2</v>
      </c>
      <c r="BD8" s="25" t="str">
        <f t="shared" ref="BD8:BD14" si="14">IF(AT8&lt;&gt;0,AY8/AT8,"--")</f>
        <v>--</v>
      </c>
      <c r="BE8" s="25" t="str">
        <f t="shared" ref="BE8:BE14" si="15">IF(AU8&lt;&gt;0,AZ8/AU8,"--")</f>
        <v>--</v>
      </c>
      <c r="BF8" s="26">
        <f t="shared" ref="BF8:BF14" si="16">IF(AV8&lt;&gt;0,BA8/AV8,"--")</f>
        <v>8.4299708661378217E-2</v>
      </c>
      <c r="BH8">
        <v>32</v>
      </c>
      <c r="BL8" s="27">
        <f>VLOOKUP($BP$6,WMap,6,FALSE)</f>
        <v>9</v>
      </c>
      <c r="BM8" s="28">
        <f>VLOOKUP($BP$6,WMap,7,FALSE)</f>
        <v>31</v>
      </c>
      <c r="BN8" s="29">
        <f>VLOOKUP($BP$6,WMap,8,FALSE)</f>
        <v>53</v>
      </c>
    </row>
    <row r="9" spans="1:68" ht="12.75" customHeight="1" x14ac:dyDescent="0.6">
      <c r="A9" s="30" t="s">
        <v>24</v>
      </c>
      <c r="B9" s="22">
        <f t="shared" si="0"/>
        <v>7.0979259073478289</v>
      </c>
      <c r="C9" s="22">
        <f t="shared" si="0"/>
        <v>0</v>
      </c>
      <c r="D9" s="22">
        <f t="shared" si="0"/>
        <v>0</v>
      </c>
      <c r="E9" s="22">
        <f t="shared" si="1"/>
        <v>7.0979259073478289</v>
      </c>
      <c r="F9" s="16"/>
      <c r="G9" s="62">
        <f t="shared" si="2"/>
        <v>4.7042439090006799E-2</v>
      </c>
      <c r="H9" s="62">
        <f t="shared" si="2"/>
        <v>0</v>
      </c>
      <c r="I9" s="62">
        <f t="shared" si="2"/>
        <v>0</v>
      </c>
      <c r="J9" s="62">
        <f t="shared" si="3"/>
        <v>4.7042439090006799E-2</v>
      </c>
      <c r="K9" s="16"/>
      <c r="L9" s="25">
        <f t="shared" si="4"/>
        <v>6.6276317482136709E-3</v>
      </c>
      <c r="M9" s="25" t="str">
        <f t="shared" si="5"/>
        <v>--</v>
      </c>
      <c r="N9" s="25" t="str">
        <f t="shared" si="6"/>
        <v>--</v>
      </c>
      <c r="O9" s="26">
        <f t="shared" si="7"/>
        <v>6.6276317482136709E-3</v>
      </c>
      <c r="S9" s="30" t="s">
        <v>24</v>
      </c>
      <c r="T9" s="22">
        <v>4.7580071113270597</v>
      </c>
      <c r="U9" s="22">
        <v>0</v>
      </c>
      <c r="V9" s="22">
        <v>0</v>
      </c>
      <c r="W9" s="22">
        <f t="shared" si="8"/>
        <v>4.7580071113270597</v>
      </c>
      <c r="X9" s="16"/>
      <c r="Y9" s="62">
        <v>3.153431898925764E-2</v>
      </c>
      <c r="Z9" s="62">
        <v>0</v>
      </c>
      <c r="AA9" s="62">
        <v>0</v>
      </c>
      <c r="AB9" s="62">
        <f t="shared" si="9"/>
        <v>3.153431898925764E-2</v>
      </c>
      <c r="AC9" s="16"/>
      <c r="AD9" s="25">
        <f t="shared" si="10"/>
        <v>6.6276317482136709E-3</v>
      </c>
      <c r="AE9" s="25" t="str">
        <f t="shared" si="10"/>
        <v>--</v>
      </c>
      <c r="AF9" s="25" t="str">
        <f t="shared" si="10"/>
        <v>--</v>
      </c>
      <c r="AG9" s="26">
        <f t="shared" si="10"/>
        <v>6.6276317482136709E-3</v>
      </c>
      <c r="AI9">
        <v>33</v>
      </c>
      <c r="AM9">
        <f>$AM$8</f>
        <v>6</v>
      </c>
      <c r="AN9">
        <f>$AN$8</f>
        <v>28</v>
      </c>
      <c r="AO9">
        <f>$AO$8</f>
        <v>50</v>
      </c>
      <c r="AR9" s="30" t="s">
        <v>24</v>
      </c>
      <c r="AS9" s="22">
        <v>2.3399187960207692</v>
      </c>
      <c r="AT9" s="22">
        <v>0</v>
      </c>
      <c r="AU9" s="22">
        <v>0</v>
      </c>
      <c r="AV9" s="22">
        <f t="shared" si="11"/>
        <v>2.3399187960207692</v>
      </c>
      <c r="AW9" s="16"/>
      <c r="AX9" s="62">
        <v>1.5508120100749158E-2</v>
      </c>
      <c r="AY9" s="62">
        <v>0</v>
      </c>
      <c r="AZ9" s="62">
        <v>0</v>
      </c>
      <c r="BA9" s="62">
        <f t="shared" si="12"/>
        <v>1.5508120100749158E-2</v>
      </c>
      <c r="BB9" s="16"/>
      <c r="BC9" s="25">
        <f t="shared" si="13"/>
        <v>6.62763174821367E-3</v>
      </c>
      <c r="BD9" s="25" t="str">
        <f t="shared" si="14"/>
        <v>--</v>
      </c>
      <c r="BE9" s="25" t="str">
        <f t="shared" si="15"/>
        <v>--</v>
      </c>
      <c r="BF9" s="26">
        <f t="shared" si="16"/>
        <v>6.62763174821367E-3</v>
      </c>
      <c r="BH9">
        <v>33</v>
      </c>
      <c r="BL9">
        <f>$BL$8</f>
        <v>9</v>
      </c>
      <c r="BM9">
        <f>$BM$8</f>
        <v>31</v>
      </c>
      <c r="BN9">
        <f>$BN$8</f>
        <v>53</v>
      </c>
    </row>
    <row r="10" spans="1:68" ht="12.75" customHeight="1" x14ac:dyDescent="0.6">
      <c r="A10" s="21" t="s">
        <v>25</v>
      </c>
      <c r="B10" s="22">
        <f t="shared" si="0"/>
        <v>141.95851814695644</v>
      </c>
      <c r="C10" s="22">
        <f t="shared" si="0"/>
        <v>0</v>
      </c>
      <c r="D10" s="22">
        <f t="shared" si="0"/>
        <v>0</v>
      </c>
      <c r="E10" s="22">
        <f t="shared" si="1"/>
        <v>141.95851814695644</v>
      </c>
      <c r="F10" s="16"/>
      <c r="G10" s="62">
        <f t="shared" si="2"/>
        <v>8.6789539706383199</v>
      </c>
      <c r="H10" s="62">
        <f t="shared" si="2"/>
        <v>0</v>
      </c>
      <c r="I10" s="62">
        <f t="shared" si="2"/>
        <v>0</v>
      </c>
      <c r="J10" s="62">
        <f t="shared" si="3"/>
        <v>8.6789539706383199</v>
      </c>
      <c r="K10" s="16"/>
      <c r="L10" s="25">
        <f t="shared" si="4"/>
        <v>6.1137253924092153E-2</v>
      </c>
      <c r="M10" s="25" t="str">
        <f t="shared" si="5"/>
        <v>--</v>
      </c>
      <c r="N10" s="25" t="str">
        <f t="shared" si="6"/>
        <v>--</v>
      </c>
      <c r="O10" s="26">
        <f t="shared" si="7"/>
        <v>6.1137253924092153E-2</v>
      </c>
      <c r="S10" s="21" t="s">
        <v>25</v>
      </c>
      <c r="T10" s="22">
        <v>95.160142226541097</v>
      </c>
      <c r="U10" s="22">
        <v>0</v>
      </c>
      <c r="V10" s="22">
        <v>0</v>
      </c>
      <c r="W10" s="22">
        <f t="shared" si="8"/>
        <v>95.160142226541097</v>
      </c>
      <c r="X10" s="16"/>
      <c r="Y10" s="62">
        <v>5.8178297787567681</v>
      </c>
      <c r="Z10" s="62">
        <v>0</v>
      </c>
      <c r="AA10" s="62">
        <v>0</v>
      </c>
      <c r="AB10" s="62">
        <f t="shared" si="9"/>
        <v>5.8178297787567681</v>
      </c>
      <c r="AC10" s="16"/>
      <c r="AD10" s="25">
        <f t="shared" si="10"/>
        <v>6.1137253924092166E-2</v>
      </c>
      <c r="AE10" s="25" t="str">
        <f t="shared" si="10"/>
        <v>--</v>
      </c>
      <c r="AF10" s="25" t="str">
        <f t="shared" si="10"/>
        <v>--</v>
      </c>
      <c r="AG10" s="26">
        <f t="shared" si="10"/>
        <v>6.1137253924092166E-2</v>
      </c>
      <c r="AI10">
        <v>34</v>
      </c>
      <c r="AK10">
        <v>10</v>
      </c>
      <c r="AM10">
        <f>$AM$8</f>
        <v>6</v>
      </c>
      <c r="AN10">
        <f>$AN$8</f>
        <v>28</v>
      </c>
      <c r="AO10">
        <f>$AO$8</f>
        <v>50</v>
      </c>
      <c r="AR10" s="21" t="s">
        <v>25</v>
      </c>
      <c r="AS10" s="22">
        <v>46.798375920415339</v>
      </c>
      <c r="AT10" s="22">
        <v>0</v>
      </c>
      <c r="AU10" s="22">
        <v>0</v>
      </c>
      <c r="AV10" s="22">
        <f t="shared" si="11"/>
        <v>46.798375920415339</v>
      </c>
      <c r="AW10" s="16"/>
      <c r="AX10" s="62">
        <v>2.8611241918815522</v>
      </c>
      <c r="AY10" s="62">
        <v>0</v>
      </c>
      <c r="AZ10" s="62">
        <v>0</v>
      </c>
      <c r="BA10" s="62">
        <f t="shared" si="12"/>
        <v>2.8611241918815522</v>
      </c>
      <c r="BB10" s="16"/>
      <c r="BC10" s="25">
        <f t="shared" si="13"/>
        <v>6.1137253924092153E-2</v>
      </c>
      <c r="BD10" s="25" t="str">
        <f t="shared" si="14"/>
        <v>--</v>
      </c>
      <c r="BE10" s="25" t="str">
        <f t="shared" si="15"/>
        <v>--</v>
      </c>
      <c r="BF10" s="26">
        <f t="shared" si="16"/>
        <v>6.1137253924092153E-2</v>
      </c>
      <c r="BH10">
        <v>34</v>
      </c>
      <c r="BJ10">
        <v>10</v>
      </c>
      <c r="BL10">
        <f>$BL$8</f>
        <v>9</v>
      </c>
      <c r="BM10">
        <f>$BM$8</f>
        <v>31</v>
      </c>
      <c r="BN10">
        <f>$BN$8</f>
        <v>53</v>
      </c>
    </row>
    <row r="11" spans="1:68" ht="12.75" customHeight="1" x14ac:dyDescent="0.6">
      <c r="A11" s="21" t="s">
        <v>26</v>
      </c>
      <c r="B11" s="22">
        <f t="shared" si="0"/>
        <v>53.324330080367268</v>
      </c>
      <c r="C11" s="22">
        <f t="shared" si="0"/>
        <v>0</v>
      </c>
      <c r="D11" s="22">
        <f t="shared" si="0"/>
        <v>0</v>
      </c>
      <c r="E11" s="22">
        <f t="shared" si="1"/>
        <v>53.324330080367268</v>
      </c>
      <c r="F11" s="16"/>
      <c r="G11" s="62">
        <f t="shared" si="2"/>
        <v>0</v>
      </c>
      <c r="H11" s="62">
        <f t="shared" si="2"/>
        <v>0</v>
      </c>
      <c r="I11" s="62">
        <f t="shared" si="2"/>
        <v>0</v>
      </c>
      <c r="J11" s="62">
        <f t="shared" si="3"/>
        <v>0</v>
      </c>
      <c r="K11" s="16"/>
      <c r="L11" s="25">
        <f t="shared" si="4"/>
        <v>0</v>
      </c>
      <c r="M11" s="25" t="str">
        <f t="shared" si="5"/>
        <v>--</v>
      </c>
      <c r="N11" s="25" t="str">
        <f t="shared" si="6"/>
        <v>--</v>
      </c>
      <c r="O11" s="26">
        <f t="shared" si="7"/>
        <v>0</v>
      </c>
      <c r="S11" s="21" t="s">
        <v>26</v>
      </c>
      <c r="T11" s="22">
        <v>35.918844116166788</v>
      </c>
      <c r="U11" s="22">
        <v>0</v>
      </c>
      <c r="V11" s="22">
        <v>0</v>
      </c>
      <c r="W11" s="22">
        <f t="shared" si="8"/>
        <v>35.918844116166788</v>
      </c>
      <c r="X11" s="16"/>
      <c r="Y11" s="62">
        <v>0</v>
      </c>
      <c r="Z11" s="62">
        <v>0</v>
      </c>
      <c r="AA11" s="62">
        <v>0</v>
      </c>
      <c r="AB11" s="62">
        <f t="shared" si="9"/>
        <v>0</v>
      </c>
      <c r="AC11" s="16"/>
      <c r="AD11" s="25">
        <f t="shared" si="10"/>
        <v>0</v>
      </c>
      <c r="AE11" s="25" t="str">
        <f t="shared" si="10"/>
        <v>--</v>
      </c>
      <c r="AF11" s="25" t="str">
        <f t="shared" si="10"/>
        <v>--</v>
      </c>
      <c r="AG11" s="26">
        <f t="shared" si="10"/>
        <v>0</v>
      </c>
      <c r="AI11">
        <v>35</v>
      </c>
      <c r="AK11">
        <v>10</v>
      </c>
      <c r="AM11">
        <f>$AM$8</f>
        <v>6</v>
      </c>
      <c r="AN11">
        <f>$AN$8</f>
        <v>28</v>
      </c>
      <c r="AO11">
        <f>$AO$8</f>
        <v>50</v>
      </c>
      <c r="AR11" s="21" t="s">
        <v>26</v>
      </c>
      <c r="AS11" s="22">
        <v>17.40548596420048</v>
      </c>
      <c r="AT11" s="22">
        <v>0</v>
      </c>
      <c r="AU11" s="22">
        <v>0</v>
      </c>
      <c r="AV11" s="22">
        <f t="shared" si="11"/>
        <v>17.40548596420048</v>
      </c>
      <c r="AW11" s="16"/>
      <c r="AX11" s="62">
        <v>0</v>
      </c>
      <c r="AY11" s="62">
        <v>0</v>
      </c>
      <c r="AZ11" s="62">
        <v>0</v>
      </c>
      <c r="BA11" s="62">
        <f t="shared" si="12"/>
        <v>0</v>
      </c>
      <c r="BB11" s="16"/>
      <c r="BC11" s="25">
        <f t="shared" si="13"/>
        <v>0</v>
      </c>
      <c r="BD11" s="25" t="str">
        <f t="shared" si="14"/>
        <v>--</v>
      </c>
      <c r="BE11" s="25" t="str">
        <f t="shared" si="15"/>
        <v>--</v>
      </c>
      <c r="BF11" s="26">
        <f t="shared" si="16"/>
        <v>0</v>
      </c>
      <c r="BH11">
        <v>35</v>
      </c>
      <c r="BJ11">
        <v>10</v>
      </c>
      <c r="BL11">
        <f>$BL$8</f>
        <v>9</v>
      </c>
      <c r="BM11">
        <f>$BM$8</f>
        <v>31</v>
      </c>
      <c r="BN11">
        <f>$BN$8</f>
        <v>53</v>
      </c>
    </row>
    <row r="12" spans="1:68" ht="12.75" customHeight="1" x14ac:dyDescent="0.6">
      <c r="A12" s="30" t="s">
        <v>92</v>
      </c>
      <c r="B12" s="22">
        <f t="shared" si="0"/>
        <v>82.880855310098269</v>
      </c>
      <c r="C12" s="22">
        <f t="shared" si="0"/>
        <v>0</v>
      </c>
      <c r="D12" s="22">
        <f t="shared" si="0"/>
        <v>0</v>
      </c>
      <c r="E12" s="22">
        <f t="shared" si="1"/>
        <v>82.880855310098269</v>
      </c>
      <c r="F12" s="16"/>
      <c r="G12" s="62">
        <f t="shared" si="2"/>
        <v>5.958495282862506</v>
      </c>
      <c r="H12" s="62">
        <f t="shared" si="2"/>
        <v>0</v>
      </c>
      <c r="I12" s="62">
        <f t="shared" si="2"/>
        <v>0</v>
      </c>
      <c r="J12" s="62">
        <f t="shared" si="3"/>
        <v>5.958495282862506</v>
      </c>
      <c r="K12" s="16"/>
      <c r="L12" s="25">
        <f t="shared" si="4"/>
        <v>7.1892299621774278E-2</v>
      </c>
      <c r="M12" s="25" t="str">
        <f t="shared" si="5"/>
        <v>--</v>
      </c>
      <c r="N12" s="25" t="str">
        <f t="shared" si="6"/>
        <v>--</v>
      </c>
      <c r="O12" s="26">
        <f t="shared" si="7"/>
        <v>7.1892299621774278E-2</v>
      </c>
      <c r="S12" s="30" t="s">
        <v>92</v>
      </c>
      <c r="T12" s="22">
        <v>55.827884149904172</v>
      </c>
      <c r="U12" s="22">
        <v>0</v>
      </c>
      <c r="V12" s="22">
        <v>0</v>
      </c>
      <c r="W12" s="22">
        <f t="shared" si="8"/>
        <v>55.827884149904172</v>
      </c>
      <c r="X12" s="16"/>
      <c r="Y12" s="62">
        <v>3.6998443820322153</v>
      </c>
      <c r="Z12" s="62">
        <v>0</v>
      </c>
      <c r="AA12" s="62">
        <v>0</v>
      </c>
      <c r="AB12" s="62">
        <f t="shared" si="9"/>
        <v>3.6998443820322153</v>
      </c>
      <c r="AC12" s="16"/>
      <c r="AD12" s="25">
        <f t="shared" si="10"/>
        <v>6.6272337531146905E-2</v>
      </c>
      <c r="AE12" s="25" t="str">
        <f t="shared" si="10"/>
        <v>--</v>
      </c>
      <c r="AF12" s="25" t="str">
        <f t="shared" si="10"/>
        <v>--</v>
      </c>
      <c r="AG12" s="26">
        <f t="shared" si="10"/>
        <v>6.6272337531146905E-2</v>
      </c>
      <c r="AI12">
        <v>36</v>
      </c>
      <c r="AJ12">
        <v>37</v>
      </c>
      <c r="AK12">
        <v>10</v>
      </c>
      <c r="AM12">
        <f>$AM$8</f>
        <v>6</v>
      </c>
      <c r="AN12">
        <f>$AN$8</f>
        <v>28</v>
      </c>
      <c r="AO12">
        <f>$AO$8</f>
        <v>50</v>
      </c>
      <c r="AR12" s="30" t="s">
        <v>92</v>
      </c>
      <c r="AS12" s="22">
        <v>27.052971160194094</v>
      </c>
      <c r="AT12" s="22">
        <v>0</v>
      </c>
      <c r="AU12" s="22">
        <v>0</v>
      </c>
      <c r="AV12" s="22">
        <f t="shared" si="11"/>
        <v>27.052971160194094</v>
      </c>
      <c r="AW12" s="16"/>
      <c r="AX12" s="62">
        <v>2.2586509008302902</v>
      </c>
      <c r="AY12" s="62">
        <v>0</v>
      </c>
      <c r="AZ12" s="62">
        <v>0</v>
      </c>
      <c r="BA12" s="62">
        <f t="shared" si="12"/>
        <v>2.2586509008302902</v>
      </c>
      <c r="BB12" s="16"/>
      <c r="BC12" s="25">
        <f t="shared" si="13"/>
        <v>8.3489938589580245E-2</v>
      </c>
      <c r="BD12" s="25" t="str">
        <f t="shared" si="14"/>
        <v>--</v>
      </c>
      <c r="BE12" s="25" t="str">
        <f t="shared" si="15"/>
        <v>--</v>
      </c>
      <c r="BF12" s="26">
        <f t="shared" si="16"/>
        <v>8.3489938589580245E-2</v>
      </c>
      <c r="BH12">
        <v>36</v>
      </c>
      <c r="BI12">
        <v>37</v>
      </c>
      <c r="BJ12">
        <v>10</v>
      </c>
      <c r="BL12">
        <f>$BL$8</f>
        <v>9</v>
      </c>
      <c r="BM12">
        <f>$BM$8</f>
        <v>31</v>
      </c>
      <c r="BN12">
        <f>$BN$8</f>
        <v>53</v>
      </c>
    </row>
    <row r="13" spans="1:68" ht="12.75" customHeight="1" x14ac:dyDescent="0.6">
      <c r="A13" s="30" t="s">
        <v>104</v>
      </c>
      <c r="B13" s="22">
        <f t="shared" si="0"/>
        <v>5.7533327564909058</v>
      </c>
      <c r="C13" s="22">
        <f t="shared" si="0"/>
        <v>0</v>
      </c>
      <c r="D13" s="22">
        <f t="shared" si="0"/>
        <v>0</v>
      </c>
      <c r="E13" s="22">
        <f t="shared" si="1"/>
        <v>5.7533327564909058</v>
      </c>
      <c r="F13" s="16"/>
      <c r="G13" s="62">
        <f t="shared" si="2"/>
        <v>1.6302446065864307</v>
      </c>
      <c r="H13" s="62">
        <f t="shared" si="2"/>
        <v>0</v>
      </c>
      <c r="I13" s="62">
        <f t="shared" si="2"/>
        <v>0</v>
      </c>
      <c r="J13" s="62">
        <f t="shared" si="3"/>
        <v>1.6302446065864307</v>
      </c>
      <c r="K13" s="16"/>
      <c r="L13" s="25">
        <f t="shared" si="4"/>
        <v>0.28335656489661404</v>
      </c>
      <c r="M13" s="25" t="str">
        <f t="shared" si="5"/>
        <v>--</v>
      </c>
      <c r="N13" s="25" t="str">
        <f t="shared" si="6"/>
        <v>--</v>
      </c>
      <c r="O13" s="26">
        <f t="shared" si="7"/>
        <v>0.28335656489661404</v>
      </c>
      <c r="S13" s="30" t="s">
        <v>104</v>
      </c>
      <c r="T13" s="22">
        <v>3.4134139604701392</v>
      </c>
      <c r="U13" s="22">
        <v>0</v>
      </c>
      <c r="V13" s="22">
        <v>0</v>
      </c>
      <c r="W13" s="22">
        <f t="shared" si="8"/>
        <v>3.4134139604701392</v>
      </c>
      <c r="X13" s="16"/>
      <c r="Y13" s="62">
        <v>0.96721325440896533</v>
      </c>
      <c r="Z13" s="62">
        <v>0</v>
      </c>
      <c r="AA13" s="62">
        <v>0</v>
      </c>
      <c r="AB13" s="62">
        <f t="shared" si="9"/>
        <v>0.96721325440896533</v>
      </c>
      <c r="AC13" s="16"/>
      <c r="AD13" s="25">
        <f t="shared" si="10"/>
        <v>0.28335656489661404</v>
      </c>
      <c r="AE13" s="25" t="str">
        <f t="shared" si="10"/>
        <v>--</v>
      </c>
      <c r="AF13" s="25" t="str">
        <f t="shared" si="10"/>
        <v>--</v>
      </c>
      <c r="AG13" s="26">
        <f t="shared" si="10"/>
        <v>0.28335656489661404</v>
      </c>
      <c r="AI13">
        <v>39</v>
      </c>
      <c r="AK13">
        <v>10</v>
      </c>
      <c r="AM13">
        <f>$AM$8</f>
        <v>6</v>
      </c>
      <c r="AN13">
        <f>$AN$8</f>
        <v>28</v>
      </c>
      <c r="AO13">
        <f>$AO$8</f>
        <v>50</v>
      </c>
      <c r="AR13" s="30" t="s">
        <v>104</v>
      </c>
      <c r="AS13" s="22">
        <v>2.339918796020767</v>
      </c>
      <c r="AT13" s="22">
        <v>0</v>
      </c>
      <c r="AU13" s="22">
        <v>0</v>
      </c>
      <c r="AV13" s="22">
        <f t="shared" si="11"/>
        <v>2.339918796020767</v>
      </c>
      <c r="AW13" s="16"/>
      <c r="AX13" s="62">
        <v>0.66303135217746534</v>
      </c>
      <c r="AY13" s="62">
        <v>0</v>
      </c>
      <c r="AZ13" s="62">
        <v>0</v>
      </c>
      <c r="BA13" s="62">
        <f t="shared" si="12"/>
        <v>0.66303135217746534</v>
      </c>
      <c r="BB13" s="16"/>
      <c r="BC13" s="25">
        <f t="shared" si="13"/>
        <v>0.28335656489661398</v>
      </c>
      <c r="BD13" s="25" t="str">
        <f t="shared" si="14"/>
        <v>--</v>
      </c>
      <c r="BE13" s="25" t="str">
        <f t="shared" si="15"/>
        <v>--</v>
      </c>
      <c r="BF13" s="26">
        <f t="shared" si="16"/>
        <v>0.28335656489661398</v>
      </c>
      <c r="BH13">
        <v>39</v>
      </c>
      <c r="BJ13">
        <v>10</v>
      </c>
      <c r="BL13">
        <f>$BL$8</f>
        <v>9</v>
      </c>
      <c r="BM13">
        <f>$BM$8</f>
        <v>31</v>
      </c>
      <c r="BN13">
        <f>$BN$8</f>
        <v>53</v>
      </c>
    </row>
    <row r="14" spans="1:68" ht="12.75" customHeight="1" x14ac:dyDescent="0.6">
      <c r="A14" s="21" t="s">
        <v>17</v>
      </c>
      <c r="B14" s="22">
        <f>B10</f>
        <v>141.95851814695644</v>
      </c>
      <c r="C14" s="22">
        <f>C10</f>
        <v>0</v>
      </c>
      <c r="D14" s="22">
        <f>D10</f>
        <v>0</v>
      </c>
      <c r="E14" s="22">
        <f>E10</f>
        <v>141.95851814695644</v>
      </c>
      <c r="F14" s="16"/>
      <c r="G14" s="62">
        <f>SUM(G8:G13)</f>
        <v>16.858089503314162</v>
      </c>
      <c r="H14" s="62">
        <f>SUM(H8:H13)</f>
        <v>0</v>
      </c>
      <c r="I14" s="62">
        <f>SUM(I8:I13)</f>
        <v>0</v>
      </c>
      <c r="J14" s="62">
        <f>SUM(J8:J13)</f>
        <v>16.858089503314162</v>
      </c>
      <c r="K14" s="16"/>
      <c r="L14" s="25">
        <f t="shared" si="4"/>
        <v>0.11875363115485998</v>
      </c>
      <c r="M14" s="25" t="str">
        <f t="shared" si="5"/>
        <v>--</v>
      </c>
      <c r="N14" s="25" t="str">
        <f t="shared" si="6"/>
        <v>--</v>
      </c>
      <c r="O14" s="26">
        <f t="shared" si="7"/>
        <v>0.11875363115485998</v>
      </c>
      <c r="S14" s="21" t="s">
        <v>17</v>
      </c>
      <c r="T14" s="22">
        <f>T10</f>
        <v>95.160142226541097</v>
      </c>
      <c r="U14" s="22">
        <f>U10</f>
        <v>0</v>
      </c>
      <c r="V14" s="22">
        <f>V10</f>
        <v>0</v>
      </c>
      <c r="W14" s="22">
        <f>W10</f>
        <v>95.160142226541097</v>
      </c>
      <c r="X14" s="16"/>
      <c r="Y14" s="62">
        <f>SUM(Y8:Y13)</f>
        <v>10.862520465528272</v>
      </c>
      <c r="Z14" s="62">
        <f>SUM(Z8:Z13)</f>
        <v>0</v>
      </c>
      <c r="AA14" s="62">
        <f>SUM(AA8:AA13)</f>
        <v>0</v>
      </c>
      <c r="AB14" s="62">
        <f>SUM(AB8:AB13)</f>
        <v>10.862520465528272</v>
      </c>
      <c r="AC14" s="16"/>
      <c r="AD14" s="25">
        <f t="shared" si="10"/>
        <v>0.11414989733483824</v>
      </c>
      <c r="AE14" s="25" t="str">
        <f t="shared" si="10"/>
        <v>--</v>
      </c>
      <c r="AF14" s="25" t="str">
        <f t="shared" si="10"/>
        <v>--</v>
      </c>
      <c r="AG14" s="26">
        <f t="shared" si="10"/>
        <v>0.11414989733483824</v>
      </c>
      <c r="AR14" s="21" t="s">
        <v>17</v>
      </c>
      <c r="AS14" s="22">
        <f>AS10</f>
        <v>46.798375920415339</v>
      </c>
      <c r="AT14" s="22">
        <f>AT10</f>
        <v>0</v>
      </c>
      <c r="AU14" s="22">
        <f>AU10</f>
        <v>0</v>
      </c>
      <c r="AV14" s="22">
        <f>AV10</f>
        <v>46.798375920415339</v>
      </c>
      <c r="AW14" s="16"/>
      <c r="AX14" s="62">
        <f>SUM(AX8:AX13)</f>
        <v>5.9955690377858906</v>
      </c>
      <c r="AY14" s="62">
        <f>SUM(AY8:AY13)</f>
        <v>0</v>
      </c>
      <c r="AZ14" s="62">
        <f>SUM(AZ8:AZ13)</f>
        <v>0</v>
      </c>
      <c r="BA14" s="62">
        <f>SUM(BA8:BA13)</f>
        <v>5.9955690377858906</v>
      </c>
      <c r="BB14" s="16"/>
      <c r="BC14" s="25">
        <f t="shared" si="13"/>
        <v>0.12811489543957405</v>
      </c>
      <c r="BD14" s="25" t="str">
        <f t="shared" si="14"/>
        <v>--</v>
      </c>
      <c r="BE14" s="25" t="str">
        <f t="shared" si="15"/>
        <v>--</v>
      </c>
      <c r="BF14" s="26">
        <f t="shared" si="16"/>
        <v>0.12811489543957405</v>
      </c>
    </row>
    <row r="15" spans="1:68" ht="5.15" customHeight="1" x14ac:dyDescent="0.6">
      <c r="A15" s="21"/>
      <c r="B15" s="22"/>
      <c r="C15" s="22"/>
      <c r="D15" s="22"/>
      <c r="E15" s="22"/>
      <c r="F15" s="16"/>
      <c r="G15" s="62"/>
      <c r="H15" s="62"/>
      <c r="I15" s="62"/>
      <c r="J15" s="62"/>
      <c r="K15" s="16"/>
      <c r="L15" s="16"/>
      <c r="M15" s="16"/>
      <c r="N15" s="16"/>
      <c r="O15" s="20"/>
      <c r="S15" s="21"/>
      <c r="T15" s="22"/>
      <c r="U15" s="22"/>
      <c r="V15" s="22"/>
      <c r="W15" s="22"/>
      <c r="X15" s="16"/>
      <c r="Y15" s="62"/>
      <c r="Z15" s="62"/>
      <c r="AA15" s="62"/>
      <c r="AB15" s="62"/>
      <c r="AC15" s="16"/>
      <c r="AD15" s="16"/>
      <c r="AE15" s="16"/>
      <c r="AF15" s="16"/>
      <c r="AG15" s="20"/>
      <c r="AR15" s="21"/>
      <c r="AS15" s="22"/>
      <c r="AT15" s="22"/>
      <c r="AU15" s="22"/>
      <c r="AV15" s="22"/>
      <c r="AW15" s="16"/>
      <c r="AX15" s="62"/>
      <c r="AY15" s="62"/>
      <c r="AZ15" s="62"/>
      <c r="BA15" s="62"/>
      <c r="BB15" s="16"/>
      <c r="BC15" s="16"/>
      <c r="BD15" s="16"/>
      <c r="BE15" s="16"/>
      <c r="BF15" s="20"/>
    </row>
    <row r="16" spans="1:68" ht="12.75" customHeight="1" x14ac:dyDescent="0.6">
      <c r="A16" s="31" t="s">
        <v>117</v>
      </c>
      <c r="B16" s="22"/>
      <c r="C16" s="22"/>
      <c r="D16" s="22"/>
      <c r="E16" s="22"/>
      <c r="F16" s="16"/>
      <c r="G16" s="62"/>
      <c r="H16" s="62"/>
      <c r="I16" s="62"/>
      <c r="J16" s="62"/>
      <c r="K16" s="16"/>
      <c r="L16" s="16"/>
      <c r="M16" s="16"/>
      <c r="N16" s="16"/>
      <c r="O16" s="20"/>
      <c r="S16" s="31" t="s">
        <v>117</v>
      </c>
      <c r="T16" s="22"/>
      <c r="U16" s="22"/>
      <c r="V16" s="22"/>
      <c r="W16" s="22"/>
      <c r="X16" s="16"/>
      <c r="Y16" s="62"/>
      <c r="Z16" s="62"/>
      <c r="AA16" s="62"/>
      <c r="AB16" s="62"/>
      <c r="AC16" s="16"/>
      <c r="AD16" s="16"/>
      <c r="AE16" s="16"/>
      <c r="AF16" s="16"/>
      <c r="AG16" s="20"/>
      <c r="AR16" s="31" t="s">
        <v>117</v>
      </c>
      <c r="AS16" s="22"/>
      <c r="AT16" s="22"/>
      <c r="AU16" s="22"/>
      <c r="AV16" s="22"/>
      <c r="AW16" s="16"/>
      <c r="AX16" s="62"/>
      <c r="AY16" s="62"/>
      <c r="AZ16" s="62"/>
      <c r="BA16" s="62"/>
      <c r="BB16" s="16"/>
      <c r="BC16" s="16"/>
      <c r="BD16" s="16"/>
      <c r="BE16" s="16"/>
      <c r="BF16" s="20"/>
    </row>
    <row r="17" spans="1:66" ht="12.75" customHeight="1" x14ac:dyDescent="0.6">
      <c r="A17" s="21" t="s">
        <v>25</v>
      </c>
      <c r="B17" s="22">
        <f t="shared" ref="B17:D20" si="17">SUM(T17,AS17)</f>
        <v>2665.7147786824144</v>
      </c>
      <c r="C17" s="22">
        <f t="shared" si="17"/>
        <v>0</v>
      </c>
      <c r="D17" s="22">
        <f t="shared" si="17"/>
        <v>0</v>
      </c>
      <c r="E17" s="22">
        <f>SUM(B17:D17)</f>
        <v>2665.7147786824144</v>
      </c>
      <c r="F17" s="16"/>
      <c r="G17" s="62">
        <f t="shared" ref="G17:I20" si="18">SUM(Y17,AX17)</f>
        <v>165.01274283084342</v>
      </c>
      <c r="H17" s="62">
        <f t="shared" si="18"/>
        <v>0</v>
      </c>
      <c r="I17" s="62">
        <f t="shared" si="18"/>
        <v>0</v>
      </c>
      <c r="J17" s="62">
        <f>SUM(G17:I17)</f>
        <v>165.01274283084342</v>
      </c>
      <c r="K17" s="16"/>
      <c r="L17" s="25">
        <f t="shared" ref="L17:O21" si="19">IF(B17&lt;&gt;0,G17/B17,"--")</f>
        <v>6.1901874930672229E-2</v>
      </c>
      <c r="M17" s="25" t="str">
        <f t="shared" si="19"/>
        <v>--</v>
      </c>
      <c r="N17" s="25" t="str">
        <f t="shared" si="19"/>
        <v>--</v>
      </c>
      <c r="O17" s="26">
        <f t="shared" si="19"/>
        <v>6.1901874930672229E-2</v>
      </c>
      <c r="S17" s="21" t="s">
        <v>25</v>
      </c>
      <c r="T17" s="22">
        <v>1417.1459482607431</v>
      </c>
      <c r="U17" s="22">
        <v>0</v>
      </c>
      <c r="V17" s="22">
        <v>0</v>
      </c>
      <c r="W17" s="22">
        <f>SUM(T17:V17)</f>
        <v>1417.1459482607431</v>
      </c>
      <c r="X17" s="16"/>
      <c r="Y17" s="62">
        <v>87.723991247745431</v>
      </c>
      <c r="Z17" s="62">
        <v>0</v>
      </c>
      <c r="AA17" s="62">
        <v>0</v>
      </c>
      <c r="AB17" s="62">
        <f>SUM(Y17:AA17)</f>
        <v>87.723991247745431</v>
      </c>
      <c r="AC17" s="16"/>
      <c r="AD17" s="25">
        <f t="shared" ref="AD17:AG21" si="20">IF(T17&lt;&gt;0,Y17/T17,"--")</f>
        <v>6.1901874930672236E-2</v>
      </c>
      <c r="AE17" s="25" t="str">
        <f t="shared" si="20"/>
        <v>--</v>
      </c>
      <c r="AF17" s="25" t="str">
        <f t="shared" si="20"/>
        <v>--</v>
      </c>
      <c r="AG17" s="26">
        <f t="shared" si="20"/>
        <v>6.1901874930672236E-2</v>
      </c>
      <c r="AI17">
        <v>17</v>
      </c>
      <c r="AM17">
        <f>$AM$8</f>
        <v>6</v>
      </c>
      <c r="AN17">
        <f>$AN$8</f>
        <v>28</v>
      </c>
      <c r="AO17">
        <f>$AO$8</f>
        <v>50</v>
      </c>
      <c r="AR17" s="21" t="s">
        <v>25</v>
      </c>
      <c r="AS17" s="22">
        <v>1248.5688304216712</v>
      </c>
      <c r="AT17" s="22">
        <v>0</v>
      </c>
      <c r="AU17" s="22">
        <v>0</v>
      </c>
      <c r="AV17" s="22">
        <f>SUM(AS17:AU17)</f>
        <v>1248.5688304216712</v>
      </c>
      <c r="AW17" s="16"/>
      <c r="AX17" s="62">
        <v>77.288751583098005</v>
      </c>
      <c r="AY17" s="62">
        <v>0</v>
      </c>
      <c r="AZ17" s="62">
        <v>0</v>
      </c>
      <c r="BA17" s="62">
        <f>SUM(AX17:AZ17)</f>
        <v>77.288751583098005</v>
      </c>
      <c r="BB17" s="16"/>
      <c r="BC17" s="25">
        <f t="shared" ref="BC17:BF21" si="21">IF(AS17&lt;&gt;0,AX17/AS17,"--")</f>
        <v>6.1901874930672236E-2</v>
      </c>
      <c r="BD17" s="25" t="str">
        <f t="shared" si="21"/>
        <v>--</v>
      </c>
      <c r="BE17" s="25" t="str">
        <f t="shared" si="21"/>
        <v>--</v>
      </c>
      <c r="BF17" s="26">
        <f t="shared" si="21"/>
        <v>6.1901874930672236E-2</v>
      </c>
      <c r="BH17">
        <v>17</v>
      </c>
      <c r="BL17">
        <f>$BL$8</f>
        <v>9</v>
      </c>
      <c r="BM17">
        <f>$BM$8</f>
        <v>31</v>
      </c>
      <c r="BN17">
        <f>$BN$8</f>
        <v>53</v>
      </c>
    </row>
    <row r="18" spans="1:66" ht="12.75" customHeight="1" x14ac:dyDescent="0.6">
      <c r="A18" s="21" t="s">
        <v>26</v>
      </c>
      <c r="B18" s="22">
        <f t="shared" si="17"/>
        <v>1012.9716158993174</v>
      </c>
      <c r="C18" s="22">
        <f t="shared" si="17"/>
        <v>0</v>
      </c>
      <c r="D18" s="22">
        <f t="shared" si="17"/>
        <v>0</v>
      </c>
      <c r="E18" s="22">
        <f>SUM(B18:D18)</f>
        <v>1012.9716158993174</v>
      </c>
      <c r="F18" s="16"/>
      <c r="G18" s="62">
        <f t="shared" si="18"/>
        <v>0</v>
      </c>
      <c r="H18" s="62">
        <f t="shared" si="18"/>
        <v>0</v>
      </c>
      <c r="I18" s="62">
        <f t="shared" si="18"/>
        <v>0</v>
      </c>
      <c r="J18" s="62">
        <f>SUM(G18:I18)</f>
        <v>0</v>
      </c>
      <c r="K18" s="16"/>
      <c r="L18" s="25">
        <f t="shared" si="19"/>
        <v>0</v>
      </c>
      <c r="M18" s="25" t="str">
        <f t="shared" si="19"/>
        <v>--</v>
      </c>
      <c r="N18" s="25" t="str">
        <f t="shared" si="19"/>
        <v>--</v>
      </c>
      <c r="O18" s="26">
        <f t="shared" si="19"/>
        <v>0</v>
      </c>
      <c r="S18" s="21" t="s">
        <v>26</v>
      </c>
      <c r="T18" s="22">
        <v>538.51546033908232</v>
      </c>
      <c r="U18" s="22">
        <v>0</v>
      </c>
      <c r="V18" s="22">
        <v>0</v>
      </c>
      <c r="W18" s="22">
        <f>SUM(T18:V18)</f>
        <v>538.51546033908232</v>
      </c>
      <c r="X18" s="16"/>
      <c r="Y18" s="62">
        <v>0</v>
      </c>
      <c r="Z18" s="62">
        <v>0</v>
      </c>
      <c r="AA18" s="62">
        <v>0</v>
      </c>
      <c r="AB18" s="62">
        <f>SUM(Y18:AA18)</f>
        <v>0</v>
      </c>
      <c r="AC18" s="16"/>
      <c r="AD18" s="25">
        <f t="shared" si="20"/>
        <v>0</v>
      </c>
      <c r="AE18" s="25" t="str">
        <f t="shared" si="20"/>
        <v>--</v>
      </c>
      <c r="AF18" s="25" t="str">
        <f t="shared" si="20"/>
        <v>--</v>
      </c>
      <c r="AG18" s="26">
        <f t="shared" si="20"/>
        <v>0</v>
      </c>
      <c r="AI18">
        <v>18</v>
      </c>
      <c r="AM18">
        <f>$AM$8</f>
        <v>6</v>
      </c>
      <c r="AN18">
        <f>$AN$8</f>
        <v>28</v>
      </c>
      <c r="AO18">
        <f>$AO$8</f>
        <v>50</v>
      </c>
      <c r="AR18" s="21" t="s">
        <v>26</v>
      </c>
      <c r="AS18" s="22">
        <v>474.456155560235</v>
      </c>
      <c r="AT18" s="22">
        <v>0</v>
      </c>
      <c r="AU18" s="22">
        <v>0</v>
      </c>
      <c r="AV18" s="22">
        <f>SUM(AS18:AU18)</f>
        <v>474.456155560235</v>
      </c>
      <c r="AW18" s="16"/>
      <c r="AX18" s="62">
        <v>0</v>
      </c>
      <c r="AY18" s="62">
        <v>0</v>
      </c>
      <c r="AZ18" s="62">
        <v>0</v>
      </c>
      <c r="BA18" s="62">
        <f>SUM(AX18:AZ18)</f>
        <v>0</v>
      </c>
      <c r="BB18" s="16"/>
      <c r="BC18" s="25">
        <f t="shared" si="21"/>
        <v>0</v>
      </c>
      <c r="BD18" s="25" t="str">
        <f t="shared" si="21"/>
        <v>--</v>
      </c>
      <c r="BE18" s="25" t="str">
        <f t="shared" si="21"/>
        <v>--</v>
      </c>
      <c r="BF18" s="26">
        <f t="shared" si="21"/>
        <v>0</v>
      </c>
      <c r="BH18">
        <v>18</v>
      </c>
      <c r="BL18">
        <f>$BL$8</f>
        <v>9</v>
      </c>
      <c r="BM18">
        <f>$BM$8</f>
        <v>31</v>
      </c>
      <c r="BN18">
        <f>$BN$8</f>
        <v>53</v>
      </c>
    </row>
    <row r="19" spans="1:66" ht="12.75" customHeight="1" x14ac:dyDescent="0.6">
      <c r="A19" s="30" t="s">
        <v>27</v>
      </c>
      <c r="B19" s="22">
        <f t="shared" si="17"/>
        <v>1519.4574238489763</v>
      </c>
      <c r="C19" s="22">
        <f t="shared" si="17"/>
        <v>0</v>
      </c>
      <c r="D19" s="22">
        <f t="shared" si="17"/>
        <v>0</v>
      </c>
      <c r="E19" s="22">
        <f>SUM(B19:D19)</f>
        <v>1519.4574238489763</v>
      </c>
      <c r="F19" s="16"/>
      <c r="G19" s="62">
        <f t="shared" si="18"/>
        <v>126.85940700663281</v>
      </c>
      <c r="H19" s="62">
        <f t="shared" si="18"/>
        <v>0</v>
      </c>
      <c r="I19" s="62">
        <f t="shared" si="18"/>
        <v>0</v>
      </c>
      <c r="J19" s="62">
        <f>SUM(G19:I19)</f>
        <v>126.85940700663281</v>
      </c>
      <c r="K19" s="16"/>
      <c r="L19" s="25">
        <f t="shared" si="19"/>
        <v>8.3489938589580232E-2</v>
      </c>
      <c r="M19" s="25" t="str">
        <f t="shared" si="19"/>
        <v>--</v>
      </c>
      <c r="N19" s="25" t="str">
        <f t="shared" si="19"/>
        <v>--</v>
      </c>
      <c r="O19" s="26">
        <f t="shared" si="19"/>
        <v>8.3489938589580232E-2</v>
      </c>
      <c r="S19" s="30" t="s">
        <v>27</v>
      </c>
      <c r="T19" s="22">
        <v>807.77319050862366</v>
      </c>
      <c r="U19" s="22">
        <v>0</v>
      </c>
      <c r="V19" s="22">
        <v>0</v>
      </c>
      <c r="W19" s="22">
        <f>SUM(T19:V19)</f>
        <v>807.77319050862366</v>
      </c>
      <c r="X19" s="16"/>
      <c r="Y19" s="62">
        <v>67.440934069874274</v>
      </c>
      <c r="Z19" s="62">
        <v>0</v>
      </c>
      <c r="AA19" s="62">
        <v>0</v>
      </c>
      <c r="AB19" s="62">
        <f>SUM(Y19:AA19)</f>
        <v>67.440934069874274</v>
      </c>
      <c r="AC19" s="16"/>
      <c r="AD19" s="25">
        <f t="shared" si="20"/>
        <v>8.3489938589580218E-2</v>
      </c>
      <c r="AE19" s="25" t="str">
        <f t="shared" si="20"/>
        <v>--</v>
      </c>
      <c r="AF19" s="25" t="str">
        <f t="shared" si="20"/>
        <v>--</v>
      </c>
      <c r="AG19" s="26">
        <f t="shared" si="20"/>
        <v>8.3489938589580218E-2</v>
      </c>
      <c r="AI19">
        <v>19</v>
      </c>
      <c r="AM19">
        <f>$AM$8</f>
        <v>6</v>
      </c>
      <c r="AN19">
        <f>$AN$8</f>
        <v>28</v>
      </c>
      <c r="AO19">
        <f>$AO$8</f>
        <v>50</v>
      </c>
      <c r="AR19" s="30" t="s">
        <v>27</v>
      </c>
      <c r="AS19" s="22">
        <v>711.68423334035265</v>
      </c>
      <c r="AT19" s="22">
        <v>0</v>
      </c>
      <c r="AU19" s="22">
        <v>0</v>
      </c>
      <c r="AV19" s="22">
        <f>SUM(AS19:AU19)</f>
        <v>711.68423334035265</v>
      </c>
      <c r="AW19" s="16"/>
      <c r="AX19" s="62">
        <v>59.418472936758526</v>
      </c>
      <c r="AY19" s="62">
        <v>0</v>
      </c>
      <c r="AZ19" s="62">
        <v>0</v>
      </c>
      <c r="BA19" s="62">
        <f>SUM(AX19:AZ19)</f>
        <v>59.418472936758526</v>
      </c>
      <c r="BB19" s="16"/>
      <c r="BC19" s="25">
        <f t="shared" si="21"/>
        <v>8.3489938589580232E-2</v>
      </c>
      <c r="BD19" s="25" t="str">
        <f t="shared" si="21"/>
        <v>--</v>
      </c>
      <c r="BE19" s="25" t="str">
        <f t="shared" si="21"/>
        <v>--</v>
      </c>
      <c r="BF19" s="26">
        <f t="shared" si="21"/>
        <v>8.3489938589580232E-2</v>
      </c>
      <c r="BH19">
        <v>19</v>
      </c>
      <c r="BL19">
        <f>$BL$8</f>
        <v>9</v>
      </c>
      <c r="BM19">
        <f>$BM$8</f>
        <v>31</v>
      </c>
      <c r="BN19">
        <f>$BN$8</f>
        <v>53</v>
      </c>
    </row>
    <row r="20" spans="1:66" ht="12.75" customHeight="1" x14ac:dyDescent="0.6">
      <c r="A20" s="30" t="s">
        <v>34</v>
      </c>
      <c r="B20" s="22">
        <f t="shared" si="17"/>
        <v>133.28573893412073</v>
      </c>
      <c r="C20" s="22">
        <f t="shared" si="17"/>
        <v>0</v>
      </c>
      <c r="D20" s="22">
        <f t="shared" si="17"/>
        <v>0</v>
      </c>
      <c r="E20" s="22">
        <f>SUM(B20:D20)</f>
        <v>133.28573893412073</v>
      </c>
      <c r="F20" s="16"/>
      <c r="G20" s="62">
        <f t="shared" si="18"/>
        <v>2.1955371880468832</v>
      </c>
      <c r="H20" s="62">
        <f t="shared" si="18"/>
        <v>0</v>
      </c>
      <c r="I20" s="62">
        <f t="shared" si="18"/>
        <v>0</v>
      </c>
      <c r="J20" s="62">
        <f>SUM(G20:I20)</f>
        <v>2.1955371880468832</v>
      </c>
      <c r="K20" s="16"/>
      <c r="L20" s="25">
        <f t="shared" si="19"/>
        <v>1.6472408868379185E-2</v>
      </c>
      <c r="M20" s="25" t="str">
        <f t="shared" si="19"/>
        <v>--</v>
      </c>
      <c r="N20" s="25" t="str">
        <f t="shared" si="19"/>
        <v>--</v>
      </c>
      <c r="O20" s="26">
        <f t="shared" si="19"/>
        <v>1.6472408868379185E-2</v>
      </c>
      <c r="S20" s="30" t="s">
        <v>34</v>
      </c>
      <c r="T20" s="22">
        <v>70.857297413037159</v>
      </c>
      <c r="U20" s="22">
        <v>0</v>
      </c>
      <c r="V20" s="22">
        <v>0</v>
      </c>
      <c r="W20" s="22">
        <f>SUM(T20:V20)</f>
        <v>70.857297413037159</v>
      </c>
      <c r="X20" s="16"/>
      <c r="Y20" s="62">
        <v>1.1671903742958949</v>
      </c>
      <c r="Z20" s="62">
        <v>0</v>
      </c>
      <c r="AA20" s="62">
        <v>0</v>
      </c>
      <c r="AB20" s="62">
        <f>SUM(Y20:AA20)</f>
        <v>1.1671903742958949</v>
      </c>
      <c r="AC20" s="16"/>
      <c r="AD20" s="25">
        <f t="shared" si="20"/>
        <v>1.6472408868379185E-2</v>
      </c>
      <c r="AE20" s="25" t="str">
        <f t="shared" si="20"/>
        <v>--</v>
      </c>
      <c r="AF20" s="25" t="str">
        <f t="shared" si="20"/>
        <v>--</v>
      </c>
      <c r="AG20" s="26">
        <f t="shared" si="20"/>
        <v>1.6472408868379185E-2</v>
      </c>
      <c r="AI20">
        <v>22</v>
      </c>
      <c r="AM20">
        <f>$AM$8</f>
        <v>6</v>
      </c>
      <c r="AN20">
        <f>$AN$8</f>
        <v>28</v>
      </c>
      <c r="AO20">
        <f>$AO$8</f>
        <v>50</v>
      </c>
      <c r="AR20" s="30" t="s">
        <v>34</v>
      </c>
      <c r="AS20" s="22">
        <v>62.428441521083563</v>
      </c>
      <c r="AT20" s="22">
        <v>0</v>
      </c>
      <c r="AU20" s="22">
        <v>0</v>
      </c>
      <c r="AV20" s="22">
        <f>SUM(AS20:AU20)</f>
        <v>62.428441521083563</v>
      </c>
      <c r="AW20" s="16"/>
      <c r="AX20" s="62">
        <v>1.0283468137509884</v>
      </c>
      <c r="AY20" s="62">
        <v>0</v>
      </c>
      <c r="AZ20" s="62">
        <v>0</v>
      </c>
      <c r="BA20" s="62">
        <f>SUM(AX20:AZ20)</f>
        <v>1.0283468137509884</v>
      </c>
      <c r="BB20" s="16"/>
      <c r="BC20" s="25">
        <f t="shared" si="21"/>
        <v>1.6472408868379185E-2</v>
      </c>
      <c r="BD20" s="25" t="str">
        <f t="shared" si="21"/>
        <v>--</v>
      </c>
      <c r="BE20" s="25" t="str">
        <f t="shared" si="21"/>
        <v>--</v>
      </c>
      <c r="BF20" s="26">
        <f t="shared" si="21"/>
        <v>1.6472408868379185E-2</v>
      </c>
      <c r="BH20">
        <v>22</v>
      </c>
      <c r="BL20">
        <f>$BL$8</f>
        <v>9</v>
      </c>
      <c r="BM20">
        <f>$BM$8</f>
        <v>31</v>
      </c>
      <c r="BN20">
        <f>$BN$8</f>
        <v>53</v>
      </c>
    </row>
    <row r="21" spans="1:66" ht="12.75" customHeight="1" x14ac:dyDescent="0.6">
      <c r="A21" s="21" t="s">
        <v>17</v>
      </c>
      <c r="B21" s="22">
        <f>B17</f>
        <v>2665.7147786824144</v>
      </c>
      <c r="C21" s="22">
        <f>C17</f>
        <v>0</v>
      </c>
      <c r="D21" s="22">
        <f>D17</f>
        <v>0</v>
      </c>
      <c r="E21" s="22">
        <f>E17</f>
        <v>2665.7147786824144</v>
      </c>
      <c r="F21" s="16"/>
      <c r="G21" s="62">
        <f>SUM(G17:G20)</f>
        <v>294.06768702552313</v>
      </c>
      <c r="H21" s="62">
        <f>SUM(H17:H20)</f>
        <v>0</v>
      </c>
      <c r="I21" s="62">
        <f>SUM(I17:I20)</f>
        <v>0</v>
      </c>
      <c r="J21" s="62">
        <f>SUM(J17:J20)</f>
        <v>294.06768702552313</v>
      </c>
      <c r="K21" s="16"/>
      <c r="L21" s="25">
        <f t="shared" si="19"/>
        <v>0.11031476037015193</v>
      </c>
      <c r="M21" s="25" t="str">
        <f t="shared" si="19"/>
        <v>--</v>
      </c>
      <c r="N21" s="25" t="str">
        <f t="shared" si="19"/>
        <v>--</v>
      </c>
      <c r="O21" s="26">
        <f t="shared" si="19"/>
        <v>0.11031476037015193</v>
      </c>
      <c r="S21" s="21" t="s">
        <v>17</v>
      </c>
      <c r="T21" s="22">
        <f>T17</f>
        <v>1417.1459482607431</v>
      </c>
      <c r="U21" s="22">
        <f>U17</f>
        <v>0</v>
      </c>
      <c r="V21" s="22">
        <f>V17</f>
        <v>0</v>
      </c>
      <c r="W21" s="22">
        <f>W17</f>
        <v>1417.1459482607431</v>
      </c>
      <c r="X21" s="16"/>
      <c r="Y21" s="62">
        <f>SUM(Y17:Y20)</f>
        <v>156.33211569191559</v>
      </c>
      <c r="Z21" s="62">
        <f>SUM(Z17:Z20)</f>
        <v>0</v>
      </c>
      <c r="AA21" s="62">
        <f>SUM(AA17:AA20)</f>
        <v>0</v>
      </c>
      <c r="AB21" s="62">
        <f>SUM(AB17:AB20)</f>
        <v>156.33211569191559</v>
      </c>
      <c r="AC21" s="16"/>
      <c r="AD21" s="25">
        <f t="shared" si="20"/>
        <v>0.11031476037015192</v>
      </c>
      <c r="AE21" s="25" t="str">
        <f t="shared" si="20"/>
        <v>--</v>
      </c>
      <c r="AF21" s="25" t="str">
        <f t="shared" si="20"/>
        <v>--</v>
      </c>
      <c r="AG21" s="26">
        <f t="shared" si="20"/>
        <v>0.11031476037015192</v>
      </c>
      <c r="AR21" s="21" t="s">
        <v>17</v>
      </c>
      <c r="AS21" s="22">
        <f>AS17</f>
        <v>1248.5688304216712</v>
      </c>
      <c r="AT21" s="22">
        <f>AT17</f>
        <v>0</v>
      </c>
      <c r="AU21" s="22">
        <f>AU17</f>
        <v>0</v>
      </c>
      <c r="AV21" s="22">
        <f>AV17</f>
        <v>1248.5688304216712</v>
      </c>
      <c r="AW21" s="16"/>
      <c r="AX21" s="62">
        <f>SUM(AX17:AX20)</f>
        <v>137.73557133360754</v>
      </c>
      <c r="AY21" s="62">
        <f>SUM(AY17:AY20)</f>
        <v>0</v>
      </c>
      <c r="AZ21" s="62">
        <f>SUM(AZ17:AZ20)</f>
        <v>0</v>
      </c>
      <c r="BA21" s="62">
        <f>SUM(BA17:BA20)</f>
        <v>137.73557133360754</v>
      </c>
      <c r="BB21" s="16"/>
      <c r="BC21" s="25">
        <f t="shared" si="21"/>
        <v>0.11031476037015195</v>
      </c>
      <c r="BD21" s="25" t="str">
        <f t="shared" si="21"/>
        <v>--</v>
      </c>
      <c r="BE21" s="25" t="str">
        <f t="shared" si="21"/>
        <v>--</v>
      </c>
      <c r="BF21" s="26">
        <f t="shared" si="21"/>
        <v>0.11031476037015195</v>
      </c>
    </row>
    <row r="22" spans="1:66" ht="5.15" customHeight="1" x14ac:dyDescent="0.6">
      <c r="A22" s="21"/>
      <c r="B22" s="22"/>
      <c r="C22" s="22"/>
      <c r="D22" s="22"/>
      <c r="E22" s="22"/>
      <c r="F22" s="16"/>
      <c r="G22" s="62"/>
      <c r="H22" s="62"/>
      <c r="I22" s="62"/>
      <c r="J22" s="62"/>
      <c r="K22" s="16"/>
      <c r="L22" s="16"/>
      <c r="M22" s="16"/>
      <c r="N22" s="16"/>
      <c r="O22" s="20"/>
      <c r="S22" s="21"/>
      <c r="T22" s="22"/>
      <c r="U22" s="22"/>
      <c r="V22" s="22"/>
      <c r="W22" s="22"/>
      <c r="X22" s="16"/>
      <c r="Y22" s="62"/>
      <c r="Z22" s="62"/>
      <c r="AA22" s="62"/>
      <c r="AB22" s="62"/>
      <c r="AC22" s="16"/>
      <c r="AD22" s="16"/>
      <c r="AE22" s="16"/>
      <c r="AF22" s="16"/>
      <c r="AG22" s="20"/>
      <c r="AR22" s="21"/>
      <c r="AS22" s="22"/>
      <c r="AT22" s="22"/>
      <c r="AU22" s="22"/>
      <c r="AV22" s="22"/>
      <c r="AW22" s="16"/>
      <c r="AX22" s="62"/>
      <c r="AY22" s="62"/>
      <c r="AZ22" s="62"/>
      <c r="BA22" s="62"/>
      <c r="BB22" s="16"/>
      <c r="BC22" s="16"/>
      <c r="BD22" s="16"/>
      <c r="BE22" s="16"/>
      <c r="BF22" s="20"/>
    </row>
    <row r="23" spans="1:66" ht="12.75" customHeight="1" x14ac:dyDescent="0.6">
      <c r="A23" s="31" t="s">
        <v>118</v>
      </c>
      <c r="B23" s="22"/>
      <c r="C23" s="22"/>
      <c r="D23" s="22"/>
      <c r="E23" s="22"/>
      <c r="F23" s="16"/>
      <c r="G23" s="62"/>
      <c r="H23" s="62"/>
      <c r="I23" s="62"/>
      <c r="J23" s="62"/>
      <c r="K23" s="16"/>
      <c r="L23" s="16"/>
      <c r="M23" s="16"/>
      <c r="N23" s="16"/>
      <c r="O23" s="20"/>
      <c r="S23" s="31" t="s">
        <v>118</v>
      </c>
      <c r="T23" s="22"/>
      <c r="U23" s="22"/>
      <c r="V23" s="22"/>
      <c r="W23" s="22"/>
      <c r="X23" s="16"/>
      <c r="Y23" s="62"/>
      <c r="Z23" s="62"/>
      <c r="AA23" s="62"/>
      <c r="AB23" s="62"/>
      <c r="AC23" s="16"/>
      <c r="AD23" s="16"/>
      <c r="AE23" s="16"/>
      <c r="AF23" s="16"/>
      <c r="AG23" s="20"/>
      <c r="AR23" s="31" t="s">
        <v>118</v>
      </c>
      <c r="AS23" s="22"/>
      <c r="AT23" s="22"/>
      <c r="AU23" s="22"/>
      <c r="AV23" s="22"/>
      <c r="AW23" s="16"/>
      <c r="AX23" s="62"/>
      <c r="AY23" s="62"/>
      <c r="AZ23" s="62"/>
      <c r="BA23" s="62"/>
      <c r="BB23" s="16"/>
      <c r="BC23" s="16"/>
      <c r="BD23" s="16"/>
      <c r="BE23" s="16"/>
      <c r="BF23" s="20"/>
    </row>
    <row r="24" spans="1:66" ht="12.75" customHeight="1" x14ac:dyDescent="0.6">
      <c r="A24" s="21" t="s">
        <v>13</v>
      </c>
      <c r="B24" s="22">
        <f t="shared" ref="B24:B29" si="22">SUM(T24,AS24)</f>
        <v>2267.5908190725231</v>
      </c>
      <c r="C24" s="22">
        <f t="shared" ref="C24:C29" si="23">SUM(U24,AT24)</f>
        <v>0</v>
      </c>
      <c r="D24" s="22">
        <f t="shared" ref="D24:D29" si="24">SUM(V24,AU24)</f>
        <v>0</v>
      </c>
      <c r="E24" s="22">
        <f t="shared" ref="E24:E29" si="25">SUM(B24:D24)</f>
        <v>2267.5908190725231</v>
      </c>
      <c r="F24" s="16"/>
      <c r="G24" s="62">
        <f t="shared" ref="G24:G29" si="26">SUM(Y24,AX24)</f>
        <v>135.23392528719236</v>
      </c>
      <c r="H24" s="62">
        <f t="shared" ref="H24:H29" si="27">SUM(Z24,AY24)</f>
        <v>0</v>
      </c>
      <c r="I24" s="62">
        <f t="shared" ref="I24:I29" si="28">SUM(AA24,AZ24)</f>
        <v>0</v>
      </c>
      <c r="J24" s="62">
        <f t="shared" ref="J24:J29" si="29">SUM(G24:I24)</f>
        <v>135.23392528719236</v>
      </c>
      <c r="K24" s="16"/>
      <c r="L24" s="25">
        <f t="shared" ref="L24:L30" si="30">IF(B24&lt;&gt;0,G24/B24,"--")</f>
        <v>5.96377107147157E-2</v>
      </c>
      <c r="M24" s="25" t="str">
        <f t="shared" ref="M24:M30" si="31">IF(C24&lt;&gt;0,H24/C24,"--")</f>
        <v>--</v>
      </c>
      <c r="N24" s="25" t="str">
        <f t="shared" ref="N24:N30" si="32">IF(D24&lt;&gt;0,I24/D24,"--")</f>
        <v>--</v>
      </c>
      <c r="O24" s="26">
        <f t="shared" ref="O24:O30" si="33">IF(E24&lt;&gt;0,J24/E24,"--")</f>
        <v>5.96377107147157E-2</v>
      </c>
      <c r="S24" s="21" t="s">
        <v>13</v>
      </c>
      <c r="T24" s="22">
        <v>2267.5908190725231</v>
      </c>
      <c r="U24" s="22">
        <v>0</v>
      </c>
      <c r="V24" s="22">
        <v>0</v>
      </c>
      <c r="W24" s="22">
        <f t="shared" ref="W24:W29" si="34">SUM(T24:V24)</f>
        <v>2267.5908190725231</v>
      </c>
      <c r="X24" s="16"/>
      <c r="Y24" s="62">
        <v>135.23392528719236</v>
      </c>
      <c r="Z24" s="62">
        <v>0</v>
      </c>
      <c r="AA24" s="62">
        <v>0</v>
      </c>
      <c r="AB24" s="62">
        <f t="shared" ref="AB24:AB29" si="35">SUM(Y24:AA24)</f>
        <v>135.23392528719236</v>
      </c>
      <c r="AC24" s="16"/>
      <c r="AD24" s="25">
        <f t="shared" ref="AD24:AG30" si="36">IF(T24&lt;&gt;0,Y24/T24,"--")</f>
        <v>5.96377107147157E-2</v>
      </c>
      <c r="AE24" s="25" t="str">
        <f t="shared" si="36"/>
        <v>--</v>
      </c>
      <c r="AF24" s="25" t="str">
        <f t="shared" si="36"/>
        <v>--</v>
      </c>
      <c r="AG24" s="26">
        <f t="shared" si="36"/>
        <v>5.96377107147157E-2</v>
      </c>
      <c r="AI24">
        <v>50</v>
      </c>
      <c r="AM24">
        <f t="shared" ref="AM24:AM29" si="37">$AM$8</f>
        <v>6</v>
      </c>
      <c r="AN24">
        <f t="shared" ref="AN24:AN29" si="38">$AN$8</f>
        <v>28</v>
      </c>
      <c r="AO24">
        <f t="shared" ref="AO24:AO29" si="39">$AO$8</f>
        <v>50</v>
      </c>
      <c r="AR24" s="21" t="s">
        <v>13</v>
      </c>
      <c r="AS24" s="22">
        <v>0</v>
      </c>
      <c r="AT24" s="22">
        <v>0</v>
      </c>
      <c r="AU24" s="22">
        <v>0</v>
      </c>
      <c r="AV24" s="22">
        <f t="shared" ref="AV24:AV29" si="40">SUM(AS24:AU24)</f>
        <v>0</v>
      </c>
      <c r="AW24" s="16"/>
      <c r="AX24" s="62">
        <v>0</v>
      </c>
      <c r="AY24" s="62">
        <v>0</v>
      </c>
      <c r="AZ24" s="62">
        <v>0</v>
      </c>
      <c r="BA24" s="62">
        <f t="shared" ref="BA24:BA29" si="41">SUM(AX24:AZ24)</f>
        <v>0</v>
      </c>
      <c r="BB24" s="16"/>
      <c r="BC24" s="25" t="str">
        <f t="shared" ref="BC24:BC30" si="42">IF(AS24&lt;&gt;0,AX24/AS24,"--")</f>
        <v>--</v>
      </c>
      <c r="BD24" s="25" t="str">
        <f t="shared" ref="BD24:BD30" si="43">IF(AT24&lt;&gt;0,AY24/AT24,"--")</f>
        <v>--</v>
      </c>
      <c r="BE24" s="25" t="str">
        <f t="shared" ref="BE24:BE30" si="44">IF(AU24&lt;&gt;0,AZ24/AU24,"--")</f>
        <v>--</v>
      </c>
      <c r="BF24" s="26" t="str">
        <f t="shared" ref="BF24:BF30" si="45">IF(AV24&lt;&gt;0,BA24/AV24,"--")</f>
        <v>--</v>
      </c>
      <c r="BH24">
        <v>50</v>
      </c>
      <c r="BL24">
        <f t="shared" ref="BL24:BL29" si="46">$BL$8</f>
        <v>9</v>
      </c>
      <c r="BM24">
        <f t="shared" ref="BM24:BM29" si="47">$BM$8</f>
        <v>31</v>
      </c>
      <c r="BN24">
        <f t="shared" ref="BN24:BN29" si="48">$BN$8</f>
        <v>53</v>
      </c>
    </row>
    <row r="25" spans="1:66" ht="12.75" customHeight="1" x14ac:dyDescent="0.6">
      <c r="A25" s="30" t="s">
        <v>24</v>
      </c>
      <c r="B25" s="22">
        <f t="shared" si="22"/>
        <v>2267.5908190725227</v>
      </c>
      <c r="C25" s="22">
        <f t="shared" si="23"/>
        <v>0</v>
      </c>
      <c r="D25" s="22">
        <f t="shared" si="24"/>
        <v>0</v>
      </c>
      <c r="E25" s="22">
        <f t="shared" si="25"/>
        <v>2267.5908190725227</v>
      </c>
      <c r="F25" s="16"/>
      <c r="G25" s="62">
        <f t="shared" si="26"/>
        <v>15.028756904442893</v>
      </c>
      <c r="H25" s="62">
        <f t="shared" si="27"/>
        <v>0</v>
      </c>
      <c r="I25" s="62">
        <f t="shared" si="28"/>
        <v>0</v>
      </c>
      <c r="J25" s="62">
        <f t="shared" si="29"/>
        <v>15.028756904442893</v>
      </c>
      <c r="K25" s="16"/>
      <c r="L25" s="25">
        <f t="shared" si="30"/>
        <v>6.6276317482136709E-3</v>
      </c>
      <c r="M25" s="25" t="str">
        <f t="shared" si="31"/>
        <v>--</v>
      </c>
      <c r="N25" s="25" t="str">
        <f t="shared" si="32"/>
        <v>--</v>
      </c>
      <c r="O25" s="26">
        <f t="shared" si="33"/>
        <v>6.6276317482136709E-3</v>
      </c>
      <c r="S25" s="30" t="s">
        <v>24</v>
      </c>
      <c r="T25" s="22">
        <v>2267.5908190725227</v>
      </c>
      <c r="U25" s="22">
        <v>0</v>
      </c>
      <c r="V25" s="22">
        <v>0</v>
      </c>
      <c r="W25" s="22">
        <f t="shared" si="34"/>
        <v>2267.5908190725227</v>
      </c>
      <c r="X25" s="16"/>
      <c r="Y25" s="62">
        <v>15.028756904442893</v>
      </c>
      <c r="Z25" s="62">
        <v>0</v>
      </c>
      <c r="AA25" s="62">
        <v>0</v>
      </c>
      <c r="AB25" s="62">
        <f t="shared" si="35"/>
        <v>15.028756904442893</v>
      </c>
      <c r="AC25" s="16"/>
      <c r="AD25" s="25">
        <f t="shared" si="36"/>
        <v>6.6276317482136709E-3</v>
      </c>
      <c r="AE25" s="25" t="str">
        <f t="shared" si="36"/>
        <v>--</v>
      </c>
      <c r="AF25" s="25" t="str">
        <f t="shared" si="36"/>
        <v>--</v>
      </c>
      <c r="AG25" s="26">
        <f t="shared" si="36"/>
        <v>6.6276317482136709E-3</v>
      </c>
      <c r="AI25">
        <v>51</v>
      </c>
      <c r="AM25">
        <f t="shared" si="37"/>
        <v>6</v>
      </c>
      <c r="AN25">
        <f t="shared" si="38"/>
        <v>28</v>
      </c>
      <c r="AO25">
        <f t="shared" si="39"/>
        <v>50</v>
      </c>
      <c r="AR25" s="30" t="s">
        <v>24</v>
      </c>
      <c r="AS25" s="22">
        <v>0</v>
      </c>
      <c r="AT25" s="22">
        <v>0</v>
      </c>
      <c r="AU25" s="22">
        <v>0</v>
      </c>
      <c r="AV25" s="22">
        <f t="shared" si="40"/>
        <v>0</v>
      </c>
      <c r="AW25" s="16"/>
      <c r="AX25" s="62">
        <v>0</v>
      </c>
      <c r="AY25" s="62">
        <v>0</v>
      </c>
      <c r="AZ25" s="62">
        <v>0</v>
      </c>
      <c r="BA25" s="62">
        <f t="shared" si="41"/>
        <v>0</v>
      </c>
      <c r="BB25" s="16"/>
      <c r="BC25" s="25" t="str">
        <f t="shared" si="42"/>
        <v>--</v>
      </c>
      <c r="BD25" s="25" t="str">
        <f t="shared" si="43"/>
        <v>--</v>
      </c>
      <c r="BE25" s="25" t="str">
        <f t="shared" si="44"/>
        <v>--</v>
      </c>
      <c r="BF25" s="26" t="str">
        <f t="shared" si="45"/>
        <v>--</v>
      </c>
      <c r="BH25">
        <v>51</v>
      </c>
      <c r="BL25">
        <f t="shared" si="46"/>
        <v>9</v>
      </c>
      <c r="BM25">
        <f t="shared" si="47"/>
        <v>31</v>
      </c>
      <c r="BN25">
        <f t="shared" si="48"/>
        <v>53</v>
      </c>
    </row>
    <row r="26" spans="1:66" ht="12.75" customHeight="1" x14ac:dyDescent="0.6">
      <c r="A26" s="21" t="s">
        <v>25</v>
      </c>
      <c r="B26" s="22">
        <f t="shared" si="22"/>
        <v>2489.6001085558928</v>
      </c>
      <c r="C26" s="22">
        <f t="shared" si="23"/>
        <v>0</v>
      </c>
      <c r="D26" s="22">
        <f t="shared" si="24"/>
        <v>0</v>
      </c>
      <c r="E26" s="22">
        <f t="shared" si="25"/>
        <v>2489.6001085558928</v>
      </c>
      <c r="F26" s="16"/>
      <c r="G26" s="62">
        <f t="shared" si="26"/>
        <v>85.468585044185673</v>
      </c>
      <c r="H26" s="62">
        <f t="shared" si="27"/>
        <v>0</v>
      </c>
      <c r="I26" s="62">
        <f t="shared" si="28"/>
        <v>0</v>
      </c>
      <c r="J26" s="62">
        <f t="shared" si="29"/>
        <v>85.468585044185673</v>
      </c>
      <c r="K26" s="16"/>
      <c r="L26" s="25">
        <f t="shared" si="30"/>
        <v>3.433024635179753E-2</v>
      </c>
      <c r="M26" s="25" t="str">
        <f t="shared" si="31"/>
        <v>--</v>
      </c>
      <c r="N26" s="25" t="str">
        <f t="shared" si="32"/>
        <v>--</v>
      </c>
      <c r="O26" s="26">
        <f t="shared" si="33"/>
        <v>3.433024635179753E-2</v>
      </c>
      <c r="S26" s="21" t="s">
        <v>25</v>
      </c>
      <c r="T26" s="22">
        <v>2489.6001085558928</v>
      </c>
      <c r="U26" s="22">
        <v>0</v>
      </c>
      <c r="V26" s="22">
        <v>0</v>
      </c>
      <c r="W26" s="22">
        <f t="shared" si="34"/>
        <v>2489.6001085558928</v>
      </c>
      <c r="X26" s="16"/>
      <c r="Y26" s="62">
        <v>85.468585044185673</v>
      </c>
      <c r="Z26" s="62">
        <v>0</v>
      </c>
      <c r="AA26" s="62">
        <v>0</v>
      </c>
      <c r="AB26" s="62">
        <f t="shared" si="35"/>
        <v>85.468585044185673</v>
      </c>
      <c r="AC26" s="16"/>
      <c r="AD26" s="25">
        <f t="shared" si="36"/>
        <v>3.433024635179753E-2</v>
      </c>
      <c r="AE26" s="25" t="str">
        <f t="shared" si="36"/>
        <v>--</v>
      </c>
      <c r="AF26" s="25" t="str">
        <f t="shared" si="36"/>
        <v>--</v>
      </c>
      <c r="AG26" s="26">
        <f t="shared" si="36"/>
        <v>3.433024635179753E-2</v>
      </c>
      <c r="AI26">
        <v>52</v>
      </c>
      <c r="AK26">
        <v>10</v>
      </c>
      <c r="AM26">
        <f t="shared" si="37"/>
        <v>6</v>
      </c>
      <c r="AN26">
        <f t="shared" si="38"/>
        <v>28</v>
      </c>
      <c r="AO26">
        <f t="shared" si="39"/>
        <v>50</v>
      </c>
      <c r="AR26" s="21" t="s">
        <v>25</v>
      </c>
      <c r="AS26" s="22">
        <v>0</v>
      </c>
      <c r="AT26" s="22">
        <v>0</v>
      </c>
      <c r="AU26" s="22">
        <v>0</v>
      </c>
      <c r="AV26" s="22">
        <f t="shared" si="40"/>
        <v>0</v>
      </c>
      <c r="AW26" s="16"/>
      <c r="AX26" s="62">
        <v>0</v>
      </c>
      <c r="AY26" s="62">
        <v>0</v>
      </c>
      <c r="AZ26" s="62">
        <v>0</v>
      </c>
      <c r="BA26" s="62">
        <f t="shared" si="41"/>
        <v>0</v>
      </c>
      <c r="BB26" s="16"/>
      <c r="BC26" s="25" t="str">
        <f t="shared" si="42"/>
        <v>--</v>
      </c>
      <c r="BD26" s="25" t="str">
        <f t="shared" si="43"/>
        <v>--</v>
      </c>
      <c r="BE26" s="25" t="str">
        <f t="shared" si="44"/>
        <v>--</v>
      </c>
      <c r="BF26" s="26" t="str">
        <f t="shared" si="45"/>
        <v>--</v>
      </c>
      <c r="BH26">
        <v>52</v>
      </c>
      <c r="BJ26">
        <v>10</v>
      </c>
      <c r="BL26">
        <f t="shared" si="46"/>
        <v>9</v>
      </c>
      <c r="BM26">
        <f t="shared" si="47"/>
        <v>31</v>
      </c>
      <c r="BN26">
        <f t="shared" si="48"/>
        <v>53</v>
      </c>
    </row>
    <row r="27" spans="1:66" ht="12.75" customHeight="1" x14ac:dyDescent="0.6">
      <c r="A27" s="21" t="s">
        <v>26</v>
      </c>
      <c r="B27" s="22">
        <f t="shared" si="22"/>
        <v>978.94583984870667</v>
      </c>
      <c r="C27" s="22">
        <f t="shared" si="23"/>
        <v>0</v>
      </c>
      <c r="D27" s="22">
        <f t="shared" si="24"/>
        <v>0</v>
      </c>
      <c r="E27" s="22">
        <f t="shared" si="25"/>
        <v>978.94583984870667</v>
      </c>
      <c r="F27" s="16"/>
      <c r="G27" s="62">
        <f t="shared" si="26"/>
        <v>0</v>
      </c>
      <c r="H27" s="62">
        <f t="shared" si="27"/>
        <v>0</v>
      </c>
      <c r="I27" s="62">
        <f t="shared" si="28"/>
        <v>0</v>
      </c>
      <c r="J27" s="62">
        <f t="shared" si="29"/>
        <v>0</v>
      </c>
      <c r="K27" s="16"/>
      <c r="L27" s="25">
        <f t="shared" si="30"/>
        <v>0</v>
      </c>
      <c r="M27" s="25" t="str">
        <f t="shared" si="31"/>
        <v>--</v>
      </c>
      <c r="N27" s="25" t="str">
        <f t="shared" si="32"/>
        <v>--</v>
      </c>
      <c r="O27" s="26">
        <f t="shared" si="33"/>
        <v>0</v>
      </c>
      <c r="S27" s="21" t="s">
        <v>26</v>
      </c>
      <c r="T27" s="22">
        <v>978.94583984870667</v>
      </c>
      <c r="U27" s="22">
        <v>0</v>
      </c>
      <c r="V27" s="22">
        <v>0</v>
      </c>
      <c r="W27" s="22">
        <f t="shared" si="34"/>
        <v>978.94583984870667</v>
      </c>
      <c r="X27" s="16"/>
      <c r="Y27" s="62">
        <v>0</v>
      </c>
      <c r="Z27" s="62">
        <v>0</v>
      </c>
      <c r="AA27" s="62">
        <v>0</v>
      </c>
      <c r="AB27" s="62">
        <f t="shared" si="35"/>
        <v>0</v>
      </c>
      <c r="AC27" s="16"/>
      <c r="AD27" s="25">
        <f t="shared" si="36"/>
        <v>0</v>
      </c>
      <c r="AE27" s="25" t="str">
        <f t="shared" si="36"/>
        <v>--</v>
      </c>
      <c r="AF27" s="25" t="str">
        <f t="shared" si="36"/>
        <v>--</v>
      </c>
      <c r="AG27" s="26">
        <f t="shared" si="36"/>
        <v>0</v>
      </c>
      <c r="AI27">
        <v>53</v>
      </c>
      <c r="AK27">
        <v>10</v>
      </c>
      <c r="AM27">
        <f t="shared" si="37"/>
        <v>6</v>
      </c>
      <c r="AN27">
        <f t="shared" si="38"/>
        <v>28</v>
      </c>
      <c r="AO27">
        <f t="shared" si="39"/>
        <v>50</v>
      </c>
      <c r="AR27" s="21" t="s">
        <v>26</v>
      </c>
      <c r="AS27" s="22">
        <v>0</v>
      </c>
      <c r="AT27" s="22">
        <v>0</v>
      </c>
      <c r="AU27" s="22">
        <v>0</v>
      </c>
      <c r="AV27" s="22">
        <f t="shared" si="40"/>
        <v>0</v>
      </c>
      <c r="AW27" s="16"/>
      <c r="AX27" s="62">
        <v>0</v>
      </c>
      <c r="AY27" s="62">
        <v>0</v>
      </c>
      <c r="AZ27" s="62">
        <v>0</v>
      </c>
      <c r="BA27" s="62">
        <f t="shared" si="41"/>
        <v>0</v>
      </c>
      <c r="BB27" s="16"/>
      <c r="BC27" s="25" t="str">
        <f t="shared" si="42"/>
        <v>--</v>
      </c>
      <c r="BD27" s="25" t="str">
        <f t="shared" si="43"/>
        <v>--</v>
      </c>
      <c r="BE27" s="25" t="str">
        <f t="shared" si="44"/>
        <v>--</v>
      </c>
      <c r="BF27" s="26" t="str">
        <f t="shared" si="45"/>
        <v>--</v>
      </c>
      <c r="BH27">
        <v>53</v>
      </c>
      <c r="BJ27">
        <v>10</v>
      </c>
      <c r="BL27">
        <f t="shared" si="46"/>
        <v>9</v>
      </c>
      <c r="BM27">
        <f t="shared" si="47"/>
        <v>31</v>
      </c>
      <c r="BN27">
        <f t="shared" si="48"/>
        <v>53</v>
      </c>
    </row>
    <row r="28" spans="1:66" ht="12.75" customHeight="1" x14ac:dyDescent="0.6">
      <c r="A28" s="30" t="s">
        <v>92</v>
      </c>
      <c r="B28" s="22">
        <f t="shared" si="22"/>
        <v>1473.3102670788478</v>
      </c>
      <c r="C28" s="22">
        <f t="shared" si="23"/>
        <v>0</v>
      </c>
      <c r="D28" s="22">
        <f t="shared" si="24"/>
        <v>0</v>
      </c>
      <c r="E28" s="22">
        <f t="shared" si="25"/>
        <v>1473.3102670788478</v>
      </c>
      <c r="F28" s="16"/>
      <c r="G28" s="62">
        <f t="shared" si="26"/>
        <v>61.50329186090552</v>
      </c>
      <c r="H28" s="62">
        <f t="shared" si="27"/>
        <v>0</v>
      </c>
      <c r="I28" s="62">
        <f t="shared" si="28"/>
        <v>0</v>
      </c>
      <c r="J28" s="62">
        <f t="shared" si="29"/>
        <v>61.50329186090552</v>
      </c>
      <c r="K28" s="16"/>
      <c r="L28" s="25">
        <f t="shared" si="30"/>
        <v>4.1744969294790109E-2</v>
      </c>
      <c r="M28" s="25" t="str">
        <f t="shared" si="31"/>
        <v>--</v>
      </c>
      <c r="N28" s="25" t="str">
        <f t="shared" si="32"/>
        <v>--</v>
      </c>
      <c r="O28" s="26">
        <f t="shared" si="33"/>
        <v>4.1744969294790109E-2</v>
      </c>
      <c r="S28" s="30" t="s">
        <v>92</v>
      </c>
      <c r="T28" s="22">
        <v>1473.3102670788478</v>
      </c>
      <c r="U28" s="22">
        <v>0</v>
      </c>
      <c r="V28" s="22">
        <v>0</v>
      </c>
      <c r="W28" s="22">
        <f t="shared" si="34"/>
        <v>1473.3102670788478</v>
      </c>
      <c r="X28" s="16"/>
      <c r="Y28" s="62">
        <v>61.50329186090552</v>
      </c>
      <c r="Z28" s="62">
        <v>0</v>
      </c>
      <c r="AA28" s="62">
        <v>0</v>
      </c>
      <c r="AB28" s="62">
        <f t="shared" si="35"/>
        <v>61.50329186090552</v>
      </c>
      <c r="AC28" s="16"/>
      <c r="AD28" s="25">
        <f t="shared" si="36"/>
        <v>4.1744969294790109E-2</v>
      </c>
      <c r="AE28" s="25" t="str">
        <f t="shared" si="36"/>
        <v>--</v>
      </c>
      <c r="AF28" s="25" t="str">
        <f t="shared" si="36"/>
        <v>--</v>
      </c>
      <c r="AG28" s="26">
        <f t="shared" si="36"/>
        <v>4.1744969294790109E-2</v>
      </c>
      <c r="AI28">
        <v>55</v>
      </c>
      <c r="AK28">
        <v>10</v>
      </c>
      <c r="AM28">
        <f t="shared" si="37"/>
        <v>6</v>
      </c>
      <c r="AN28">
        <f t="shared" si="38"/>
        <v>28</v>
      </c>
      <c r="AO28">
        <f t="shared" si="39"/>
        <v>50</v>
      </c>
      <c r="AR28" s="30" t="s">
        <v>92</v>
      </c>
      <c r="AS28" s="22">
        <v>0</v>
      </c>
      <c r="AT28" s="22">
        <v>0</v>
      </c>
      <c r="AU28" s="22">
        <v>0</v>
      </c>
      <c r="AV28" s="22">
        <f t="shared" si="40"/>
        <v>0</v>
      </c>
      <c r="AW28" s="16"/>
      <c r="AX28" s="62">
        <v>0</v>
      </c>
      <c r="AY28" s="62">
        <v>0</v>
      </c>
      <c r="AZ28" s="62">
        <v>0</v>
      </c>
      <c r="BA28" s="62">
        <f t="shared" si="41"/>
        <v>0</v>
      </c>
      <c r="BB28" s="16"/>
      <c r="BC28" s="25" t="str">
        <f t="shared" si="42"/>
        <v>--</v>
      </c>
      <c r="BD28" s="25" t="str">
        <f t="shared" si="43"/>
        <v>--</v>
      </c>
      <c r="BE28" s="25" t="str">
        <f t="shared" si="44"/>
        <v>--</v>
      </c>
      <c r="BF28" s="26" t="str">
        <f t="shared" si="45"/>
        <v>--</v>
      </c>
      <c r="BH28">
        <v>55</v>
      </c>
      <c r="BJ28">
        <v>10</v>
      </c>
      <c r="BL28">
        <f t="shared" si="46"/>
        <v>9</v>
      </c>
      <c r="BM28">
        <f t="shared" si="47"/>
        <v>31</v>
      </c>
      <c r="BN28">
        <f t="shared" si="48"/>
        <v>53</v>
      </c>
    </row>
    <row r="29" spans="1:66" ht="12.75" customHeight="1" x14ac:dyDescent="0.6">
      <c r="A29" s="30" t="s">
        <v>104</v>
      </c>
      <c r="B29" s="22">
        <f t="shared" si="22"/>
        <v>37.34400162833839</v>
      </c>
      <c r="C29" s="22">
        <f t="shared" si="23"/>
        <v>0</v>
      </c>
      <c r="D29" s="22">
        <f t="shared" si="24"/>
        <v>0</v>
      </c>
      <c r="E29" s="22">
        <f t="shared" si="25"/>
        <v>37.34400162833839</v>
      </c>
      <c r="F29" s="16"/>
      <c r="G29" s="62">
        <f t="shared" si="26"/>
        <v>0.85228518020716315</v>
      </c>
      <c r="H29" s="62">
        <f t="shared" si="27"/>
        <v>0</v>
      </c>
      <c r="I29" s="62">
        <f t="shared" si="28"/>
        <v>0</v>
      </c>
      <c r="J29" s="62">
        <f t="shared" si="29"/>
        <v>0.85228518020716315</v>
      </c>
      <c r="K29" s="16"/>
      <c r="L29" s="25">
        <f t="shared" si="30"/>
        <v>2.2822545604229218E-2</v>
      </c>
      <c r="M29" s="25" t="str">
        <f t="shared" si="31"/>
        <v>--</v>
      </c>
      <c r="N29" s="25" t="str">
        <f t="shared" si="32"/>
        <v>--</v>
      </c>
      <c r="O29" s="26">
        <f t="shared" si="33"/>
        <v>2.2822545604229218E-2</v>
      </c>
      <c r="S29" s="30" t="s">
        <v>104</v>
      </c>
      <c r="T29" s="22">
        <v>37.34400162833839</v>
      </c>
      <c r="U29" s="22">
        <v>0</v>
      </c>
      <c r="V29" s="22">
        <v>0</v>
      </c>
      <c r="W29" s="22">
        <f t="shared" si="34"/>
        <v>37.34400162833839</v>
      </c>
      <c r="X29" s="16"/>
      <c r="Y29" s="62">
        <v>0.85228518020716315</v>
      </c>
      <c r="Z29" s="62">
        <v>0</v>
      </c>
      <c r="AA29" s="62">
        <v>0</v>
      </c>
      <c r="AB29" s="62">
        <f t="shared" si="35"/>
        <v>0.85228518020716315</v>
      </c>
      <c r="AC29" s="16"/>
      <c r="AD29" s="25">
        <f t="shared" si="36"/>
        <v>2.2822545604229218E-2</v>
      </c>
      <c r="AE29" s="25" t="str">
        <f t="shared" si="36"/>
        <v>--</v>
      </c>
      <c r="AF29" s="25" t="str">
        <f t="shared" si="36"/>
        <v>--</v>
      </c>
      <c r="AG29" s="26">
        <f t="shared" si="36"/>
        <v>2.2822545604229218E-2</v>
      </c>
      <c r="AI29">
        <v>57</v>
      </c>
      <c r="AK29">
        <v>10</v>
      </c>
      <c r="AM29">
        <f t="shared" si="37"/>
        <v>6</v>
      </c>
      <c r="AN29">
        <f t="shared" si="38"/>
        <v>28</v>
      </c>
      <c r="AO29">
        <f t="shared" si="39"/>
        <v>50</v>
      </c>
      <c r="AR29" s="30" t="s">
        <v>104</v>
      </c>
      <c r="AS29" s="22">
        <v>0</v>
      </c>
      <c r="AT29" s="22">
        <v>0</v>
      </c>
      <c r="AU29" s="22">
        <v>0</v>
      </c>
      <c r="AV29" s="22">
        <f t="shared" si="40"/>
        <v>0</v>
      </c>
      <c r="AW29" s="16"/>
      <c r="AX29" s="62">
        <v>0</v>
      </c>
      <c r="AY29" s="62">
        <v>0</v>
      </c>
      <c r="AZ29" s="62">
        <v>0</v>
      </c>
      <c r="BA29" s="62">
        <f t="shared" si="41"/>
        <v>0</v>
      </c>
      <c r="BB29" s="16"/>
      <c r="BC29" s="25" t="str">
        <f t="shared" si="42"/>
        <v>--</v>
      </c>
      <c r="BD29" s="25" t="str">
        <f t="shared" si="43"/>
        <v>--</v>
      </c>
      <c r="BE29" s="25" t="str">
        <f t="shared" si="44"/>
        <v>--</v>
      </c>
      <c r="BF29" s="26" t="str">
        <f t="shared" si="45"/>
        <v>--</v>
      </c>
      <c r="BH29">
        <v>57</v>
      </c>
      <c r="BJ29">
        <v>10</v>
      </c>
      <c r="BL29">
        <f t="shared" si="46"/>
        <v>9</v>
      </c>
      <c r="BM29">
        <f t="shared" si="47"/>
        <v>31</v>
      </c>
      <c r="BN29">
        <f t="shared" si="48"/>
        <v>53</v>
      </c>
    </row>
    <row r="30" spans="1:66" ht="12.75" customHeight="1" x14ac:dyDescent="0.6">
      <c r="A30" s="21" t="s">
        <v>17</v>
      </c>
      <c r="B30" s="22">
        <f>B26</f>
        <v>2489.6001085558928</v>
      </c>
      <c r="C30" s="22">
        <f>C26</f>
        <v>0</v>
      </c>
      <c r="D30" s="22">
        <f>D26</f>
        <v>0</v>
      </c>
      <c r="E30" s="22">
        <f>E26</f>
        <v>2489.6001085558928</v>
      </c>
      <c r="F30" s="16"/>
      <c r="G30" s="62">
        <f>SUM(G24:G29)</f>
        <v>298.08684427693362</v>
      </c>
      <c r="H30" s="62">
        <f>SUM(H24:H29)</f>
        <v>0</v>
      </c>
      <c r="I30" s="62">
        <f>SUM(I24:I29)</f>
        <v>0</v>
      </c>
      <c r="J30" s="62">
        <f>SUM(J24:J29)</f>
        <v>298.08684427693362</v>
      </c>
      <c r="K30" s="16"/>
      <c r="L30" s="25">
        <f t="shared" si="30"/>
        <v>0.11973282104724868</v>
      </c>
      <c r="M30" s="25" t="str">
        <f t="shared" si="31"/>
        <v>--</v>
      </c>
      <c r="N30" s="25" t="str">
        <f t="shared" si="32"/>
        <v>--</v>
      </c>
      <c r="O30" s="26">
        <f t="shared" si="33"/>
        <v>0.11973282104724868</v>
      </c>
      <c r="S30" s="21" t="s">
        <v>17</v>
      </c>
      <c r="T30" s="22">
        <f>T26</f>
        <v>2489.6001085558928</v>
      </c>
      <c r="U30" s="22">
        <f>U26</f>
        <v>0</v>
      </c>
      <c r="V30" s="22">
        <f>V26</f>
        <v>0</v>
      </c>
      <c r="W30" s="22">
        <f>W26</f>
        <v>2489.6001085558928</v>
      </c>
      <c r="X30" s="16"/>
      <c r="Y30" s="62">
        <f>SUM(Y24:Y29)</f>
        <v>298.08684427693362</v>
      </c>
      <c r="Z30" s="62">
        <f>SUM(Z24:Z29)</f>
        <v>0</v>
      </c>
      <c r="AA30" s="62">
        <f>SUM(AA24:AA29)</f>
        <v>0</v>
      </c>
      <c r="AB30" s="62">
        <f>SUM(AB24:AB29)</f>
        <v>298.08684427693362</v>
      </c>
      <c r="AC30" s="16"/>
      <c r="AD30" s="25">
        <f t="shared" si="36"/>
        <v>0.11973282104724868</v>
      </c>
      <c r="AE30" s="25" t="str">
        <f t="shared" si="36"/>
        <v>--</v>
      </c>
      <c r="AF30" s="25" t="str">
        <f t="shared" si="36"/>
        <v>--</v>
      </c>
      <c r="AG30" s="26">
        <f t="shared" si="36"/>
        <v>0.11973282104724868</v>
      </c>
      <c r="AR30" s="21" t="s">
        <v>17</v>
      </c>
      <c r="AS30" s="22">
        <f>AS26</f>
        <v>0</v>
      </c>
      <c r="AT30" s="22">
        <f>AT26</f>
        <v>0</v>
      </c>
      <c r="AU30" s="22">
        <f>AU26</f>
        <v>0</v>
      </c>
      <c r="AV30" s="22">
        <f>AV26</f>
        <v>0</v>
      </c>
      <c r="AW30" s="16"/>
      <c r="AX30" s="62">
        <f>SUM(AX24:AX29)</f>
        <v>0</v>
      </c>
      <c r="AY30" s="62">
        <f>SUM(AY24:AY29)</f>
        <v>0</v>
      </c>
      <c r="AZ30" s="62">
        <f>SUM(AZ24:AZ29)</f>
        <v>0</v>
      </c>
      <c r="BA30" s="62">
        <f>SUM(BA24:BA29)</f>
        <v>0</v>
      </c>
      <c r="BB30" s="16"/>
      <c r="BC30" s="25" t="str">
        <f t="shared" si="42"/>
        <v>--</v>
      </c>
      <c r="BD30" s="25" t="str">
        <f t="shared" si="43"/>
        <v>--</v>
      </c>
      <c r="BE30" s="25" t="str">
        <f t="shared" si="44"/>
        <v>--</v>
      </c>
      <c r="BF30" s="26" t="str">
        <f t="shared" si="45"/>
        <v>--</v>
      </c>
    </row>
    <row r="31" spans="1:66" ht="5.15" customHeight="1" x14ac:dyDescent="0.6">
      <c r="A31" s="21"/>
      <c r="B31" s="22"/>
      <c r="C31" s="22"/>
      <c r="D31" s="22"/>
      <c r="E31" s="22"/>
      <c r="F31" s="16"/>
      <c r="G31" s="62"/>
      <c r="H31" s="62"/>
      <c r="I31" s="62"/>
      <c r="J31" s="62"/>
      <c r="K31" s="16"/>
      <c r="L31" s="16"/>
      <c r="M31" s="16"/>
      <c r="N31" s="16"/>
      <c r="O31" s="20"/>
      <c r="S31" s="21"/>
      <c r="T31" s="22"/>
      <c r="U31" s="22"/>
      <c r="V31" s="22"/>
      <c r="W31" s="22"/>
      <c r="X31" s="16"/>
      <c r="Y31" s="62"/>
      <c r="Z31" s="62"/>
      <c r="AA31" s="62"/>
      <c r="AB31" s="62"/>
      <c r="AC31" s="16"/>
      <c r="AD31" s="16"/>
      <c r="AE31" s="16"/>
      <c r="AF31" s="16"/>
      <c r="AG31" s="20"/>
      <c r="AR31" s="21"/>
      <c r="AS31" s="22"/>
      <c r="AT31" s="22"/>
      <c r="AU31" s="22"/>
      <c r="AV31" s="22"/>
      <c r="AW31" s="16"/>
      <c r="AX31" s="62"/>
      <c r="AY31" s="62"/>
      <c r="AZ31" s="62"/>
      <c r="BA31" s="62"/>
      <c r="BB31" s="16"/>
      <c r="BC31" s="16"/>
      <c r="BD31" s="16"/>
      <c r="BE31" s="16"/>
      <c r="BF31" s="20"/>
    </row>
    <row r="32" spans="1:66" ht="12.75" customHeight="1" x14ac:dyDescent="0.6">
      <c r="A32" s="21" t="s">
        <v>31</v>
      </c>
      <c r="B32" s="22">
        <f>SUM(B14,B21,B30)</f>
        <v>5297.2734053852637</v>
      </c>
      <c r="C32" s="22">
        <f>SUM(C14,C21,C30)</f>
        <v>0</v>
      </c>
      <c r="D32" s="22">
        <f>SUM(D14,D21,D30)</f>
        <v>0</v>
      </c>
      <c r="E32" s="22">
        <f>SUM(E14,E21,E30)</f>
        <v>5297.2734053852637</v>
      </c>
      <c r="F32" s="16"/>
      <c r="G32" s="62">
        <f>SUM(G14,G21,G30)</f>
        <v>609.01262080577089</v>
      </c>
      <c r="H32" s="62">
        <f>SUM(H14,H21,H30)</f>
        <v>0</v>
      </c>
      <c r="I32" s="62">
        <f>SUM(I14,I21,I30)</f>
        <v>0</v>
      </c>
      <c r="J32" s="62">
        <f>SUM(J14,J21,J30)</f>
        <v>609.01262080577089</v>
      </c>
      <c r="K32" s="16"/>
      <c r="L32" s="25">
        <f>IF(B32&lt;&gt;0,G32/B32,"--")</f>
        <v>0.11496718673924632</v>
      </c>
      <c r="M32" s="25" t="str">
        <f>IF(C32&lt;&gt;0,H32/C32,"--")</f>
        <v>--</v>
      </c>
      <c r="N32" s="25" t="str">
        <f>IF(D32&lt;&gt;0,I32/D32,"--")</f>
        <v>--</v>
      </c>
      <c r="O32" s="26">
        <f>IF(E32&lt;&gt;0,J32/E32,"--")</f>
        <v>0.11496718673924632</v>
      </c>
      <c r="S32" s="21" t="s">
        <v>31</v>
      </c>
      <c r="T32" s="22">
        <f>SUM(T14,T21,T30)</f>
        <v>4001.9061990431769</v>
      </c>
      <c r="U32" s="22">
        <f>SUM(U14,U21,U30)</f>
        <v>0</v>
      </c>
      <c r="V32" s="22">
        <f>SUM(V14,V21,V30)</f>
        <v>0</v>
      </c>
      <c r="W32" s="22">
        <f>SUM(W14,W21,W30)</f>
        <v>4001.9061990431769</v>
      </c>
      <c r="X32" s="16"/>
      <c r="Y32" s="62">
        <f>SUM(Y14,Y21,Y30)</f>
        <v>465.2814804343775</v>
      </c>
      <c r="Z32" s="62">
        <f>SUM(Z14,Z21,Z30)</f>
        <v>0</v>
      </c>
      <c r="AA32" s="62">
        <f>SUM(AA14,AA21,AA30)</f>
        <v>0</v>
      </c>
      <c r="AB32" s="62">
        <f>SUM(AB14,AB21,AB30)</f>
        <v>465.2814804343775</v>
      </c>
      <c r="AC32" s="16"/>
      <c r="AD32" s="25">
        <f>IF(T32&lt;&gt;0,Y32/T32,"--")</f>
        <v>0.11626496406777913</v>
      </c>
      <c r="AE32" s="25" t="str">
        <f>IF(U32&lt;&gt;0,Z32/U32,"--")</f>
        <v>--</v>
      </c>
      <c r="AF32" s="25" t="str">
        <f>IF(V32&lt;&gt;0,AA32/V32,"--")</f>
        <v>--</v>
      </c>
      <c r="AG32" s="26">
        <f>IF(W32&lt;&gt;0,AB32/W32,"--")</f>
        <v>0.11626496406777913</v>
      </c>
      <c r="AR32" s="21" t="s">
        <v>31</v>
      </c>
      <c r="AS32" s="22">
        <f>SUM(AS14,AS21,AS30)</f>
        <v>1295.3672063420865</v>
      </c>
      <c r="AT32" s="22">
        <f>SUM(AT14,AT21,AT30)</f>
        <v>0</v>
      </c>
      <c r="AU32" s="22">
        <f>SUM(AU14,AU21,AU30)</f>
        <v>0</v>
      </c>
      <c r="AV32" s="22">
        <f>SUM(AV14,AV21,AV30)</f>
        <v>1295.3672063420865</v>
      </c>
      <c r="AW32" s="16"/>
      <c r="AX32" s="62">
        <f>SUM(AX14,AX21,AX30)</f>
        <v>143.73114037139342</v>
      </c>
      <c r="AY32" s="62">
        <f>SUM(AY14,AY21,AY30)</f>
        <v>0</v>
      </c>
      <c r="AZ32" s="62">
        <f>SUM(AZ14,AZ21,AZ30)</f>
        <v>0</v>
      </c>
      <c r="BA32" s="62">
        <f>SUM(BA14,BA21,BA30)</f>
        <v>143.73114037139342</v>
      </c>
      <c r="BB32" s="16"/>
      <c r="BC32" s="25">
        <f>IF(AS32&lt;&gt;0,AX32/AS32,"--")</f>
        <v>0.1109578347110296</v>
      </c>
      <c r="BD32" s="25" t="str">
        <f>IF(AT32&lt;&gt;0,AY32/AT32,"--")</f>
        <v>--</v>
      </c>
      <c r="BE32" s="25" t="str">
        <f>IF(AU32&lt;&gt;0,AZ32/AU32,"--")</f>
        <v>--</v>
      </c>
      <c r="BF32" s="26">
        <f>IF(AV32&lt;&gt;0,BA32/AV32,"--")</f>
        <v>0.1109578347110296</v>
      </c>
    </row>
    <row r="33" spans="1:66" ht="5.15" customHeight="1" x14ac:dyDescent="0.6">
      <c r="A33" s="21"/>
      <c r="B33" s="22"/>
      <c r="C33" s="22"/>
      <c r="D33" s="22"/>
      <c r="E33" s="22"/>
      <c r="F33" s="16"/>
      <c r="G33" s="62"/>
      <c r="H33" s="62"/>
      <c r="I33" s="62"/>
      <c r="J33" s="62"/>
      <c r="K33" s="16"/>
      <c r="L33" s="16"/>
      <c r="M33" s="16"/>
      <c r="N33" s="16"/>
      <c r="O33" s="20"/>
      <c r="S33" s="21"/>
      <c r="T33" s="22"/>
      <c r="U33" s="22"/>
      <c r="V33" s="22"/>
      <c r="W33" s="22"/>
      <c r="X33" s="16"/>
      <c r="Y33" s="62"/>
      <c r="Z33" s="62"/>
      <c r="AA33" s="62"/>
      <c r="AB33" s="62"/>
      <c r="AC33" s="16"/>
      <c r="AD33" s="16"/>
      <c r="AE33" s="16"/>
      <c r="AF33" s="16"/>
      <c r="AG33" s="20"/>
      <c r="AR33" s="21"/>
      <c r="AS33" s="22"/>
      <c r="AT33" s="22"/>
      <c r="AU33" s="22"/>
      <c r="AV33" s="22"/>
      <c r="AW33" s="16"/>
      <c r="AX33" s="62"/>
      <c r="AY33" s="62"/>
      <c r="AZ33" s="62"/>
      <c r="BA33" s="62"/>
      <c r="BB33" s="16"/>
      <c r="BC33" s="16"/>
      <c r="BD33" s="16"/>
      <c r="BE33" s="16"/>
      <c r="BF33" s="20"/>
    </row>
    <row r="34" spans="1:66" ht="12.75" customHeight="1" x14ac:dyDescent="0.6">
      <c r="A34" s="95" t="s">
        <v>32</v>
      </c>
      <c r="B34" s="22"/>
      <c r="C34" s="22"/>
      <c r="D34" s="22"/>
      <c r="E34" s="22"/>
      <c r="F34" s="16"/>
      <c r="G34" s="62"/>
      <c r="H34" s="62"/>
      <c r="I34" s="62"/>
      <c r="J34" s="62"/>
      <c r="K34" s="16"/>
      <c r="L34" s="16"/>
      <c r="M34" s="16"/>
      <c r="N34" s="16"/>
      <c r="O34" s="20"/>
      <c r="S34" s="95" t="s">
        <v>32</v>
      </c>
      <c r="T34" s="22"/>
      <c r="U34" s="22"/>
      <c r="V34" s="22"/>
      <c r="W34" s="22"/>
      <c r="X34" s="16"/>
      <c r="Y34" s="62"/>
      <c r="Z34" s="62"/>
      <c r="AA34" s="62"/>
      <c r="AB34" s="62"/>
      <c r="AC34" s="16"/>
      <c r="AD34" s="16"/>
      <c r="AE34" s="16"/>
      <c r="AF34" s="16"/>
      <c r="AG34" s="20"/>
      <c r="AR34" s="95" t="s">
        <v>32</v>
      </c>
      <c r="AS34" s="22"/>
      <c r="AT34" s="22"/>
      <c r="AU34" s="22"/>
      <c r="AV34" s="22"/>
      <c r="AW34" s="16"/>
      <c r="AX34" s="62"/>
      <c r="AY34" s="62"/>
      <c r="AZ34" s="62"/>
      <c r="BA34" s="62"/>
      <c r="BB34" s="16"/>
      <c r="BC34" s="16"/>
      <c r="BD34" s="16"/>
      <c r="BE34" s="16"/>
      <c r="BF34" s="20"/>
    </row>
    <row r="35" spans="1:66" ht="12.75" customHeight="1" x14ac:dyDescent="0.6">
      <c r="A35" s="31" t="s">
        <v>119</v>
      </c>
      <c r="B35" s="22"/>
      <c r="C35" s="22"/>
      <c r="D35" s="22"/>
      <c r="E35" s="22"/>
      <c r="F35" s="16"/>
      <c r="G35" s="62"/>
      <c r="H35" s="62"/>
      <c r="I35" s="62"/>
      <c r="J35" s="62"/>
      <c r="K35" s="16"/>
      <c r="L35" s="16"/>
      <c r="M35" s="16"/>
      <c r="N35" s="16"/>
      <c r="O35" s="20"/>
      <c r="S35" s="31" t="s">
        <v>119</v>
      </c>
      <c r="T35" s="22"/>
      <c r="U35" s="22"/>
      <c r="V35" s="22"/>
      <c r="W35" s="22"/>
      <c r="X35" s="16"/>
      <c r="Y35" s="62"/>
      <c r="Z35" s="62"/>
      <c r="AA35" s="62"/>
      <c r="AB35" s="62"/>
      <c r="AC35" s="16"/>
      <c r="AD35" s="16"/>
      <c r="AE35" s="16"/>
      <c r="AF35" s="16"/>
      <c r="AG35" s="20"/>
      <c r="AR35" s="31" t="s">
        <v>119</v>
      </c>
      <c r="AS35" s="22"/>
      <c r="AT35" s="22"/>
      <c r="AU35" s="22"/>
      <c r="AV35" s="22"/>
      <c r="AW35" s="16"/>
      <c r="AX35" s="62"/>
      <c r="AY35" s="62"/>
      <c r="AZ35" s="62"/>
      <c r="BA35" s="62"/>
      <c r="BB35" s="16"/>
      <c r="BC35" s="16"/>
      <c r="BD35" s="16"/>
      <c r="BE35" s="16"/>
      <c r="BF35" s="20"/>
    </row>
    <row r="36" spans="1:66" ht="12.75" customHeight="1" x14ac:dyDescent="0.6">
      <c r="A36" s="21" t="s">
        <v>13</v>
      </c>
      <c r="B36" s="22">
        <f t="shared" ref="B36:D37" si="49">SUM(T36,AS36)</f>
        <v>11691.836576988246</v>
      </c>
      <c r="C36" s="22">
        <f t="shared" si="49"/>
        <v>159.07414583431856</v>
      </c>
      <c r="D36" s="22">
        <f t="shared" si="49"/>
        <v>557.90455386732526</v>
      </c>
      <c r="E36" s="22">
        <f>SUM(B36:D36)</f>
        <v>12408.815276689889</v>
      </c>
      <c r="F36" s="16"/>
      <c r="G36" s="62">
        <f t="shared" ref="G36:I37" si="50">SUM(Y36,AX36)</f>
        <v>310.60320735491524</v>
      </c>
      <c r="H36" s="62">
        <f t="shared" si="50"/>
        <v>8.9199933172146029</v>
      </c>
      <c r="I36" s="62">
        <f t="shared" si="50"/>
        <v>75.34339477194537</v>
      </c>
      <c r="J36" s="62">
        <f>SUM(G36:I36)</f>
        <v>394.86659544407524</v>
      </c>
      <c r="K36" s="16"/>
      <c r="L36" s="25">
        <f t="shared" ref="L36:O38" si="51">IF(B36&lt;&gt;0,G36/B36,"--")</f>
        <v>2.6565818407540978E-2</v>
      </c>
      <c r="M36" s="25">
        <f t="shared" si="51"/>
        <v>5.6074437932265228E-2</v>
      </c>
      <c r="N36" s="25">
        <f t="shared" si="51"/>
        <v>0.13504710483123733</v>
      </c>
      <c r="O36" s="26">
        <f t="shared" si="51"/>
        <v>3.1821458103727031E-2</v>
      </c>
      <c r="S36" s="21" t="s">
        <v>13</v>
      </c>
      <c r="T36" s="22">
        <v>8189.5540486742248</v>
      </c>
      <c r="U36" s="22">
        <v>35.933116584378276</v>
      </c>
      <c r="V36" s="22">
        <v>540.8901807864072</v>
      </c>
      <c r="W36" s="22">
        <f>SUM(T36:V36)</f>
        <v>8766.3773460450102</v>
      </c>
      <c r="X36" s="16"/>
      <c r="Y36" s="62">
        <v>212.70875799376194</v>
      </c>
      <c r="Z36" s="62">
        <v>2.0040439031042423</v>
      </c>
      <c r="AA36" s="62">
        <v>74.025020763962715</v>
      </c>
      <c r="AB36" s="62">
        <f>SUM(Y36:AA36)</f>
        <v>288.7378226608289</v>
      </c>
      <c r="AC36" s="16"/>
      <c r="AD36" s="25">
        <f t="shared" ref="AD36:AG38" si="52">IF(T36&lt;&gt;0,Y36/T36,"--")</f>
        <v>2.5973179580907283E-2</v>
      </c>
      <c r="AE36" s="25">
        <f t="shared" si="52"/>
        <v>5.5771502546914882E-2</v>
      </c>
      <c r="AF36" s="25">
        <f t="shared" si="52"/>
        <v>0.13685776409609948</v>
      </c>
      <c r="AG36" s="26">
        <f t="shared" si="52"/>
        <v>3.2936960304485896E-2</v>
      </c>
      <c r="AI36">
        <v>0</v>
      </c>
      <c r="AM36">
        <f>$AM$8</f>
        <v>6</v>
      </c>
      <c r="AN36">
        <f>$AN$8</f>
        <v>28</v>
      </c>
      <c r="AO36">
        <f>$AO$8</f>
        <v>50</v>
      </c>
      <c r="AR36" s="21" t="s">
        <v>13</v>
      </c>
      <c r="AS36" s="22">
        <v>3502.2825283140205</v>
      </c>
      <c r="AT36" s="22">
        <v>123.14102924994027</v>
      </c>
      <c r="AU36" s="22">
        <v>17.014373080918094</v>
      </c>
      <c r="AV36" s="22">
        <f>SUM(AS36:AU36)</f>
        <v>3642.4379306448791</v>
      </c>
      <c r="AW36" s="16"/>
      <c r="AX36" s="62">
        <v>97.89444936115332</v>
      </c>
      <c r="AY36" s="62">
        <v>6.9159494141103606</v>
      </c>
      <c r="AZ36" s="62">
        <v>1.3183740079826598</v>
      </c>
      <c r="BA36" s="62">
        <f>SUM(AX36:AZ36)</f>
        <v>106.12877278324633</v>
      </c>
      <c r="BB36" s="16"/>
      <c r="BC36" s="25">
        <f t="shared" ref="BC36:BF38" si="53">IF(AS36&lt;&gt;0,AX36/AS36,"--")</f>
        <v>2.7951614003076778E-2</v>
      </c>
      <c r="BD36" s="25">
        <f t="shared" si="53"/>
        <v>5.6162835865802341E-2</v>
      </c>
      <c r="BE36" s="25">
        <f t="shared" si="53"/>
        <v>7.7485899816152407E-2</v>
      </c>
      <c r="BF36" s="26">
        <f t="shared" si="53"/>
        <v>2.9136741601100299E-2</v>
      </c>
      <c r="BH36">
        <v>0</v>
      </c>
      <c r="BL36">
        <f>$BL$8</f>
        <v>9</v>
      </c>
      <c r="BM36">
        <f>$BM$8</f>
        <v>31</v>
      </c>
      <c r="BN36">
        <f>$BN$8</f>
        <v>53</v>
      </c>
    </row>
    <row r="37" spans="1:66" ht="12.75" customHeight="1" x14ac:dyDescent="0.6">
      <c r="A37" s="30" t="s">
        <v>120</v>
      </c>
      <c r="B37" s="22">
        <f t="shared" si="49"/>
        <v>11691.836576988246</v>
      </c>
      <c r="C37" s="22">
        <f t="shared" si="49"/>
        <v>159.07414583431856</v>
      </c>
      <c r="D37" s="22">
        <f t="shared" si="49"/>
        <v>557.90455386732526</v>
      </c>
      <c r="E37" s="22">
        <f>SUM(B37:D37)</f>
        <v>12408.815276689889</v>
      </c>
      <c r="F37" s="16"/>
      <c r="G37" s="62">
        <f t="shared" si="50"/>
        <v>192.59271251842125</v>
      </c>
      <c r="H37" s="62">
        <f t="shared" si="50"/>
        <v>4.2847527690454026</v>
      </c>
      <c r="I37" s="62">
        <f t="shared" si="50"/>
        <v>65.736995141868832</v>
      </c>
      <c r="J37" s="62">
        <f>SUM(G37:I37)</f>
        <v>262.61446042933551</v>
      </c>
      <c r="K37" s="16"/>
      <c r="L37" s="25">
        <f t="shared" si="51"/>
        <v>1.6472408868379178E-2</v>
      </c>
      <c r="M37" s="25">
        <f t="shared" si="51"/>
        <v>2.6935569866319613E-2</v>
      </c>
      <c r="N37" s="25">
        <f t="shared" si="51"/>
        <v>0.11782838961644626</v>
      </c>
      <c r="O37" s="26">
        <f t="shared" si="51"/>
        <v>2.116354015863706E-2</v>
      </c>
      <c r="S37" s="30" t="s">
        <v>120</v>
      </c>
      <c r="T37" s="22">
        <v>8189.5540486742248</v>
      </c>
      <c r="U37" s="22">
        <v>35.933116584378276</v>
      </c>
      <c r="V37" s="22">
        <v>540.8901807864072</v>
      </c>
      <c r="W37" s="22">
        <f>SUM(T37:V37)</f>
        <v>8766.3773460450102</v>
      </c>
      <c r="X37" s="16"/>
      <c r="Y37" s="62">
        <v>134.90168273945193</v>
      </c>
      <c r="Z37" s="62">
        <v>0.96787897227312891</v>
      </c>
      <c r="AA37" s="62">
        <v>63.732218961410837</v>
      </c>
      <c r="AB37" s="62">
        <f>SUM(Y37:AA37)</f>
        <v>199.60178067313589</v>
      </c>
      <c r="AC37" s="16"/>
      <c r="AD37" s="25">
        <f t="shared" si="52"/>
        <v>1.6472408868379182E-2</v>
      </c>
      <c r="AE37" s="25">
        <f t="shared" si="52"/>
        <v>2.6935569866319609E-2</v>
      </c>
      <c r="AF37" s="25">
        <f t="shared" si="52"/>
        <v>0.11782838961644625</v>
      </c>
      <c r="AG37" s="26">
        <f t="shared" si="52"/>
        <v>2.2769015386177406E-2</v>
      </c>
      <c r="AI37">
        <v>3</v>
      </c>
      <c r="AM37">
        <f>$AM$8</f>
        <v>6</v>
      </c>
      <c r="AN37">
        <f>$AN$8</f>
        <v>28</v>
      </c>
      <c r="AO37">
        <f>$AO$8</f>
        <v>50</v>
      </c>
      <c r="AR37" s="30" t="s">
        <v>120</v>
      </c>
      <c r="AS37" s="22">
        <v>3502.282528314021</v>
      </c>
      <c r="AT37" s="22">
        <v>123.14102924994027</v>
      </c>
      <c r="AU37" s="22">
        <v>17.014373080918094</v>
      </c>
      <c r="AV37" s="22">
        <f>SUM(AS37:AU37)</f>
        <v>3642.4379306448795</v>
      </c>
      <c r="AW37" s="16"/>
      <c r="AX37" s="62">
        <v>57.69102977896933</v>
      </c>
      <c r="AY37" s="62">
        <v>3.3168737967722732</v>
      </c>
      <c r="AZ37" s="62">
        <v>2.0047761804579922</v>
      </c>
      <c r="BA37" s="62">
        <f>SUM(AX37:AZ37)</f>
        <v>63.012679756199596</v>
      </c>
      <c r="BB37" s="16"/>
      <c r="BC37" s="25">
        <f t="shared" si="53"/>
        <v>1.6472408868379178E-2</v>
      </c>
      <c r="BD37" s="25">
        <f t="shared" si="53"/>
        <v>2.6935569866319613E-2</v>
      </c>
      <c r="BE37" s="25">
        <f t="shared" si="53"/>
        <v>0.11782838961644625</v>
      </c>
      <c r="BF37" s="26">
        <f t="shared" si="53"/>
        <v>1.7299589164184725E-2</v>
      </c>
      <c r="BH37">
        <v>3</v>
      </c>
      <c r="BL37">
        <f>$BL$8</f>
        <v>9</v>
      </c>
      <c r="BM37">
        <f>$BM$8</f>
        <v>31</v>
      </c>
      <c r="BN37">
        <f>$BN$8</f>
        <v>53</v>
      </c>
    </row>
    <row r="38" spans="1:66" ht="12.75" customHeight="1" x14ac:dyDescent="0.6">
      <c r="A38" s="21" t="s">
        <v>17</v>
      </c>
      <c r="B38" s="22">
        <f>B36</f>
        <v>11691.836576988246</v>
      </c>
      <c r="C38" s="22">
        <f>C36</f>
        <v>159.07414583431856</v>
      </c>
      <c r="D38" s="22">
        <f>D36</f>
        <v>557.90455386732526</v>
      </c>
      <c r="E38" s="22">
        <f>E36</f>
        <v>12408.815276689889</v>
      </c>
      <c r="F38" s="16"/>
      <c r="G38" s="62">
        <f>SUM(G36:G37)</f>
        <v>503.19591987333649</v>
      </c>
      <c r="H38" s="62">
        <f>SUM(H36:H37)</f>
        <v>13.204746086260005</v>
      </c>
      <c r="I38" s="62">
        <f>SUM(I36:I37)</f>
        <v>141.0803899138142</v>
      </c>
      <c r="J38" s="62">
        <f>SUM(J36:J37)</f>
        <v>657.4810558734107</v>
      </c>
      <c r="K38" s="16"/>
      <c r="L38" s="25">
        <f t="shared" si="51"/>
        <v>4.303822727592016E-2</v>
      </c>
      <c r="M38" s="25">
        <f t="shared" si="51"/>
        <v>8.3010007798584834E-2</v>
      </c>
      <c r="N38" s="25">
        <f t="shared" si="51"/>
        <v>0.25287549444768359</v>
      </c>
      <c r="O38" s="26">
        <f t="shared" si="51"/>
        <v>5.2984998262364087E-2</v>
      </c>
      <c r="S38" s="21" t="s">
        <v>17</v>
      </c>
      <c r="T38" s="22">
        <f>T36</f>
        <v>8189.5540486742248</v>
      </c>
      <c r="U38" s="22">
        <f>U36</f>
        <v>35.933116584378276</v>
      </c>
      <c r="V38" s="22">
        <f>V36</f>
        <v>540.8901807864072</v>
      </c>
      <c r="W38" s="22">
        <f>W36</f>
        <v>8766.3773460450102</v>
      </c>
      <c r="X38" s="16"/>
      <c r="Y38" s="62">
        <f>SUM(Y36:Y37)</f>
        <v>347.61044073321386</v>
      </c>
      <c r="Z38" s="62">
        <f>SUM(Z36:Z37)</f>
        <v>2.9719228753773712</v>
      </c>
      <c r="AA38" s="62">
        <f>SUM(AA36:AA37)</f>
        <v>137.75723972537355</v>
      </c>
      <c r="AB38" s="62">
        <f>SUM(AB36:AB37)</f>
        <v>488.33960333396476</v>
      </c>
      <c r="AC38" s="16"/>
      <c r="AD38" s="25">
        <f t="shared" si="52"/>
        <v>4.2445588449286462E-2</v>
      </c>
      <c r="AE38" s="25">
        <f t="shared" si="52"/>
        <v>8.2707072413234495E-2</v>
      </c>
      <c r="AF38" s="25">
        <f t="shared" si="52"/>
        <v>0.25468615371254572</v>
      </c>
      <c r="AG38" s="26">
        <f t="shared" si="52"/>
        <v>5.5705975690663295E-2</v>
      </c>
      <c r="AR38" s="21" t="s">
        <v>17</v>
      </c>
      <c r="AS38" s="22">
        <f>AS36</f>
        <v>3502.2825283140205</v>
      </c>
      <c r="AT38" s="22">
        <f>AT36</f>
        <v>123.14102924994027</v>
      </c>
      <c r="AU38" s="22">
        <f>AU36</f>
        <v>17.014373080918094</v>
      </c>
      <c r="AV38" s="22">
        <f>AV36</f>
        <v>3642.4379306448791</v>
      </c>
      <c r="AW38" s="16"/>
      <c r="AX38" s="62">
        <f>SUM(AX36:AX37)</f>
        <v>155.58547914012266</v>
      </c>
      <c r="AY38" s="62">
        <f>SUM(AY36:AY37)</f>
        <v>10.232823210882634</v>
      </c>
      <c r="AZ38" s="62">
        <f>SUM(AZ36:AZ37)</f>
        <v>3.323150188440652</v>
      </c>
      <c r="BA38" s="62">
        <f>SUM(BA36:BA37)</f>
        <v>169.14145253944594</v>
      </c>
      <c r="BB38" s="16"/>
      <c r="BC38" s="25">
        <f t="shared" si="53"/>
        <v>4.4424022871455963E-2</v>
      </c>
      <c r="BD38" s="25">
        <f t="shared" si="53"/>
        <v>8.3098405732121947E-2</v>
      </c>
      <c r="BE38" s="25">
        <f t="shared" si="53"/>
        <v>0.19531428943259865</v>
      </c>
      <c r="BF38" s="26">
        <f t="shared" si="53"/>
        <v>4.6436330765285028E-2</v>
      </c>
    </row>
    <row r="39" spans="1:66" ht="5.15" customHeight="1" x14ac:dyDescent="0.6">
      <c r="A39" s="21"/>
      <c r="B39" s="22"/>
      <c r="C39" s="22"/>
      <c r="D39" s="22"/>
      <c r="E39" s="22"/>
      <c r="F39" s="16"/>
      <c r="G39" s="62"/>
      <c r="H39" s="62"/>
      <c r="I39" s="62"/>
      <c r="J39" s="62"/>
      <c r="K39" s="16"/>
      <c r="L39" s="16"/>
      <c r="M39" s="16"/>
      <c r="N39" s="16"/>
      <c r="O39" s="20"/>
      <c r="S39" s="21"/>
      <c r="T39" s="22"/>
      <c r="U39" s="22"/>
      <c r="V39" s="22"/>
      <c r="W39" s="22"/>
      <c r="X39" s="16"/>
      <c r="Y39" s="62"/>
      <c r="Z39" s="62"/>
      <c r="AA39" s="62"/>
      <c r="AB39" s="62"/>
      <c r="AC39" s="16"/>
      <c r="AD39" s="16"/>
      <c r="AE39" s="16"/>
      <c r="AF39" s="16"/>
      <c r="AG39" s="20"/>
      <c r="AR39" s="21"/>
      <c r="AS39" s="22"/>
      <c r="AT39" s="22"/>
      <c r="AU39" s="22"/>
      <c r="AV39" s="22"/>
      <c r="AW39" s="16"/>
      <c r="AX39" s="62"/>
      <c r="AY39" s="62"/>
      <c r="AZ39" s="62"/>
      <c r="BA39" s="62"/>
      <c r="BB39" s="16"/>
      <c r="BC39" s="16"/>
      <c r="BD39" s="16"/>
      <c r="BE39" s="16"/>
      <c r="BF39" s="20"/>
    </row>
    <row r="40" spans="1:66" ht="12.75" customHeight="1" x14ac:dyDescent="0.6">
      <c r="A40" s="31" t="s">
        <v>121</v>
      </c>
      <c r="B40" s="22"/>
      <c r="C40" s="22"/>
      <c r="D40" s="22"/>
      <c r="E40" s="22"/>
      <c r="F40" s="16"/>
      <c r="G40" s="62"/>
      <c r="H40" s="62"/>
      <c r="I40" s="62"/>
      <c r="J40" s="62"/>
      <c r="K40" s="16"/>
      <c r="L40" s="16"/>
      <c r="M40" s="16"/>
      <c r="N40" s="16"/>
      <c r="O40" s="20"/>
      <c r="S40" s="31" t="s">
        <v>121</v>
      </c>
      <c r="T40" s="22"/>
      <c r="U40" s="22"/>
      <c r="V40" s="22"/>
      <c r="W40" s="22"/>
      <c r="X40" s="16"/>
      <c r="Y40" s="62"/>
      <c r="Z40" s="62"/>
      <c r="AA40" s="62"/>
      <c r="AB40" s="62"/>
      <c r="AC40" s="16"/>
      <c r="AD40" s="16"/>
      <c r="AE40" s="16"/>
      <c r="AF40" s="16"/>
      <c r="AG40" s="20"/>
      <c r="AR40" s="31" t="s">
        <v>121</v>
      </c>
      <c r="AS40" s="22"/>
      <c r="AT40" s="22"/>
      <c r="AU40" s="22"/>
      <c r="AV40" s="22"/>
      <c r="AW40" s="16"/>
      <c r="AX40" s="62"/>
      <c r="AY40" s="62"/>
      <c r="AZ40" s="62"/>
      <c r="BA40" s="62"/>
      <c r="BB40" s="16"/>
      <c r="BC40" s="16"/>
      <c r="BD40" s="16"/>
      <c r="BE40" s="16"/>
      <c r="BF40" s="20"/>
    </row>
    <row r="41" spans="1:66" ht="12.75" customHeight="1" x14ac:dyDescent="0.6">
      <c r="A41" s="21" t="s">
        <v>13</v>
      </c>
      <c r="B41" s="22">
        <f t="shared" ref="B41:D42" si="54">SUM(T41,AS41)</f>
        <v>0</v>
      </c>
      <c r="C41" s="22">
        <f t="shared" si="54"/>
        <v>14.183673147894583</v>
      </c>
      <c r="D41" s="22">
        <f t="shared" si="54"/>
        <v>180.57418788676529</v>
      </c>
      <c r="E41" s="22">
        <f>SUM(B41:D41)</f>
        <v>194.75786103465987</v>
      </c>
      <c r="F41" s="16"/>
      <c r="G41" s="62">
        <f t="shared" ref="G41:I42" si="55">SUM(Y41,AX41)</f>
        <v>0</v>
      </c>
      <c r="H41" s="62">
        <f t="shared" si="55"/>
        <v>1.0237480961751395</v>
      </c>
      <c r="I41" s="62">
        <f t="shared" si="55"/>
        <v>26.545211646437007</v>
      </c>
      <c r="J41" s="62">
        <f>SUM(G41:I41)</f>
        <v>27.568959742612147</v>
      </c>
      <c r="K41" s="16"/>
      <c r="L41" s="25" t="str">
        <f t="shared" ref="L41:O43" si="56">IF(B41&lt;&gt;0,G41/B41,"--")</f>
        <v>--</v>
      </c>
      <c r="M41" s="25">
        <f t="shared" si="56"/>
        <v>7.2177924963471404E-2</v>
      </c>
      <c r="N41" s="25">
        <f t="shared" si="56"/>
        <v>0.14700446368936748</v>
      </c>
      <c r="O41" s="26">
        <f t="shared" si="56"/>
        <v>0.1415550550624802</v>
      </c>
      <c r="S41" s="21" t="s">
        <v>13</v>
      </c>
      <c r="T41" s="22">
        <v>0</v>
      </c>
      <c r="U41" s="22">
        <v>1.2683219111876689</v>
      </c>
      <c r="V41" s="22">
        <v>180.57418788676529</v>
      </c>
      <c r="W41" s="22">
        <f>SUM(T41:V41)</f>
        <v>181.84250979795294</v>
      </c>
      <c r="X41" s="16"/>
      <c r="Y41" s="62">
        <v>0</v>
      </c>
      <c r="Z41" s="62">
        <v>9.0888001208069835E-2</v>
      </c>
      <c r="AA41" s="62">
        <v>26.545211646437007</v>
      </c>
      <c r="AB41" s="62">
        <f>SUM(Y41:AA41)</f>
        <v>26.636099647645079</v>
      </c>
      <c r="AC41" s="16"/>
      <c r="AD41" s="25" t="str">
        <f t="shared" ref="AD41:AG43" si="57">IF(T41&lt;&gt;0,Y41/T41,"--")</f>
        <v>--</v>
      </c>
      <c r="AE41" s="25">
        <f t="shared" si="57"/>
        <v>7.1660041828782592E-2</v>
      </c>
      <c r="AF41" s="25">
        <f t="shared" si="57"/>
        <v>0.14700446368936748</v>
      </c>
      <c r="AG41" s="26">
        <f t="shared" si="57"/>
        <v>0.14647894860910532</v>
      </c>
      <c r="AI41">
        <v>1</v>
      </c>
      <c r="AJ41">
        <v>2</v>
      </c>
      <c r="AM41">
        <f>$AM$8</f>
        <v>6</v>
      </c>
      <c r="AN41">
        <f>$AN$8</f>
        <v>28</v>
      </c>
      <c r="AO41">
        <f>$AO$8</f>
        <v>50</v>
      </c>
      <c r="AR41" s="21" t="s">
        <v>13</v>
      </c>
      <c r="AS41" s="22">
        <v>0</v>
      </c>
      <c r="AT41" s="22">
        <v>12.915351236706913</v>
      </c>
      <c r="AU41" s="22">
        <v>0</v>
      </c>
      <c r="AV41" s="22">
        <f>SUM(AS41:AU41)</f>
        <v>12.915351236706913</v>
      </c>
      <c r="AW41" s="16"/>
      <c r="AX41" s="62">
        <v>0</v>
      </c>
      <c r="AY41" s="62">
        <v>0.93286009496706968</v>
      </c>
      <c r="AZ41" s="62">
        <v>0</v>
      </c>
      <c r="BA41" s="62">
        <f>SUM(AX41:AZ41)</f>
        <v>0.93286009496706968</v>
      </c>
      <c r="BB41" s="16"/>
      <c r="BC41" s="25" t="str">
        <f t="shared" ref="BC41:BF43" si="58">IF(AS41&lt;&gt;0,AX41/AS41,"--")</f>
        <v>--</v>
      </c>
      <c r="BD41" s="25">
        <f t="shared" si="58"/>
        <v>7.2228782467469721E-2</v>
      </c>
      <c r="BE41" s="25" t="str">
        <f t="shared" si="58"/>
        <v>--</v>
      </c>
      <c r="BF41" s="26">
        <f t="shared" si="58"/>
        <v>7.2228782467469721E-2</v>
      </c>
      <c r="BH41">
        <v>1</v>
      </c>
      <c r="BI41">
        <v>2</v>
      </c>
      <c r="BL41">
        <f>$BL$8</f>
        <v>9</v>
      </c>
      <c r="BM41">
        <f>$BM$8</f>
        <v>31</v>
      </c>
      <c r="BN41">
        <f>$BN$8</f>
        <v>53</v>
      </c>
    </row>
    <row r="42" spans="1:66" ht="12.75" customHeight="1" x14ac:dyDescent="0.6">
      <c r="A42" s="30" t="s">
        <v>97</v>
      </c>
      <c r="B42" s="22">
        <f t="shared" si="54"/>
        <v>0</v>
      </c>
      <c r="C42" s="22">
        <f t="shared" si="54"/>
        <v>14.183673147894581</v>
      </c>
      <c r="D42" s="22">
        <f t="shared" si="54"/>
        <v>180.57418788676529</v>
      </c>
      <c r="E42" s="22">
        <f>SUM(B42:D42)</f>
        <v>194.75786103465987</v>
      </c>
      <c r="F42" s="16"/>
      <c r="G42" s="62">
        <f t="shared" si="55"/>
        <v>0</v>
      </c>
      <c r="H42" s="62">
        <f t="shared" si="55"/>
        <v>4.0190369008037532</v>
      </c>
      <c r="I42" s="62">
        <f t="shared" si="55"/>
        <v>23.135749672214427</v>
      </c>
      <c r="J42" s="62">
        <f>SUM(G42:I42)</f>
        <v>27.154786573018178</v>
      </c>
      <c r="K42" s="16"/>
      <c r="L42" s="25" t="str">
        <f t="shared" si="56"/>
        <v>--</v>
      </c>
      <c r="M42" s="25">
        <f t="shared" si="56"/>
        <v>0.28335656489661409</v>
      </c>
      <c r="N42" s="25">
        <f t="shared" si="56"/>
        <v>0.12812323811597273</v>
      </c>
      <c r="O42" s="26">
        <f t="shared" si="56"/>
        <v>0.13942844940254095</v>
      </c>
      <c r="S42" s="30" t="s">
        <v>97</v>
      </c>
      <c r="T42" s="22">
        <v>0</v>
      </c>
      <c r="U42" s="22">
        <v>1.2683219111876685</v>
      </c>
      <c r="V42" s="22">
        <v>180.57418788676529</v>
      </c>
      <c r="W42" s="22">
        <f>SUM(T42:V42)</f>
        <v>181.84250979795294</v>
      </c>
      <c r="X42" s="16"/>
      <c r="Y42" s="62">
        <v>0</v>
      </c>
      <c r="Z42" s="62">
        <v>0.35938733993724614</v>
      </c>
      <c r="AA42" s="62">
        <v>23.135749672214427</v>
      </c>
      <c r="AB42" s="62">
        <f>SUM(Y42:AA42)</f>
        <v>23.495137012151673</v>
      </c>
      <c r="AC42" s="16"/>
      <c r="AD42" s="25" t="str">
        <f t="shared" si="57"/>
        <v>--</v>
      </c>
      <c r="AE42" s="25">
        <f t="shared" si="57"/>
        <v>0.28335656489661404</v>
      </c>
      <c r="AF42" s="25">
        <f t="shared" si="57"/>
        <v>0.12812323811597273</v>
      </c>
      <c r="AG42" s="26">
        <f t="shared" si="57"/>
        <v>0.12920596530622766</v>
      </c>
      <c r="AI42">
        <v>5</v>
      </c>
      <c r="AJ42">
        <v>7</v>
      </c>
      <c r="AM42">
        <f>$AM$8</f>
        <v>6</v>
      </c>
      <c r="AN42">
        <f>$AN$8</f>
        <v>28</v>
      </c>
      <c r="AO42">
        <f>$AO$8</f>
        <v>50</v>
      </c>
      <c r="AR42" s="30" t="s">
        <v>97</v>
      </c>
      <c r="AS42" s="22">
        <v>0</v>
      </c>
      <c r="AT42" s="22">
        <v>12.915351236706913</v>
      </c>
      <c r="AU42" s="22">
        <v>0</v>
      </c>
      <c r="AV42" s="22">
        <f>SUM(AS42:AU42)</f>
        <v>12.915351236706913</v>
      </c>
      <c r="AW42" s="16"/>
      <c r="AX42" s="62">
        <v>0</v>
      </c>
      <c r="AY42" s="62">
        <v>3.6596495608665069</v>
      </c>
      <c r="AZ42" s="62">
        <v>0</v>
      </c>
      <c r="BA42" s="62">
        <f>SUM(AX42:AZ42)</f>
        <v>3.6596495608665069</v>
      </c>
      <c r="BB42" s="16"/>
      <c r="BC42" s="25" t="str">
        <f t="shared" si="58"/>
        <v>--</v>
      </c>
      <c r="BD42" s="25">
        <f t="shared" si="58"/>
        <v>0.28335656489661404</v>
      </c>
      <c r="BE42" s="25" t="str">
        <f t="shared" si="58"/>
        <v>--</v>
      </c>
      <c r="BF42" s="26">
        <f t="shared" si="58"/>
        <v>0.28335656489661404</v>
      </c>
      <c r="BH42">
        <v>5</v>
      </c>
      <c r="BI42">
        <v>7</v>
      </c>
      <c r="BL42">
        <f>$BL$8</f>
        <v>9</v>
      </c>
      <c r="BM42">
        <f>$BM$8</f>
        <v>31</v>
      </c>
      <c r="BN42">
        <f>$BN$8</f>
        <v>53</v>
      </c>
    </row>
    <row r="43" spans="1:66" ht="12.75" customHeight="1" x14ac:dyDescent="0.6">
      <c r="A43" s="21" t="s">
        <v>17</v>
      </c>
      <c r="B43" s="22">
        <f>B41</f>
        <v>0</v>
      </c>
      <c r="C43" s="22">
        <f>C41</f>
        <v>14.183673147894583</v>
      </c>
      <c r="D43" s="22">
        <f>D41</f>
        <v>180.57418788676529</v>
      </c>
      <c r="E43" s="22">
        <f>E41</f>
        <v>194.75786103465987</v>
      </c>
      <c r="F43" s="16"/>
      <c r="G43" s="62">
        <f>SUM(G41:G42)</f>
        <v>0</v>
      </c>
      <c r="H43" s="62">
        <f>SUM(H41:H42)</f>
        <v>5.0427849969788925</v>
      </c>
      <c r="I43" s="62">
        <f>SUM(I41:I42)</f>
        <v>49.680961318651434</v>
      </c>
      <c r="J43" s="62">
        <f>SUM(J41:J42)</f>
        <v>54.723746315630322</v>
      </c>
      <c r="K43" s="16"/>
      <c r="L43" s="25" t="str">
        <f t="shared" si="56"/>
        <v>--</v>
      </c>
      <c r="M43" s="25">
        <f t="shared" si="56"/>
        <v>0.35553448986008546</v>
      </c>
      <c r="N43" s="25">
        <f t="shared" si="56"/>
        <v>0.27512770180534019</v>
      </c>
      <c r="O43" s="26">
        <f t="shared" si="56"/>
        <v>0.28098350446502118</v>
      </c>
      <c r="S43" s="21" t="s">
        <v>17</v>
      </c>
      <c r="T43" s="22">
        <f>T41</f>
        <v>0</v>
      </c>
      <c r="U43" s="22">
        <f>U41</f>
        <v>1.2683219111876689</v>
      </c>
      <c r="V43" s="22">
        <f>V41</f>
        <v>180.57418788676529</v>
      </c>
      <c r="W43" s="22">
        <f>W41</f>
        <v>181.84250979795294</v>
      </c>
      <c r="X43" s="16"/>
      <c r="Y43" s="62">
        <f>SUM(Y41:Y42)</f>
        <v>0</v>
      </c>
      <c r="Z43" s="62">
        <f>SUM(Z41:Z42)</f>
        <v>0.45027534114531598</v>
      </c>
      <c r="AA43" s="62">
        <f>SUM(AA41:AA42)</f>
        <v>49.680961318651434</v>
      </c>
      <c r="AB43" s="62">
        <f>SUM(AB41:AB42)</f>
        <v>50.131236659796755</v>
      </c>
      <c r="AC43" s="16"/>
      <c r="AD43" s="25" t="str">
        <f t="shared" si="57"/>
        <v>--</v>
      </c>
      <c r="AE43" s="25">
        <f t="shared" si="57"/>
        <v>0.35501660672539653</v>
      </c>
      <c r="AF43" s="25">
        <f t="shared" si="57"/>
        <v>0.27512770180534019</v>
      </c>
      <c r="AG43" s="26">
        <f t="shared" si="57"/>
        <v>0.27568491391533301</v>
      </c>
      <c r="AR43" s="21" t="s">
        <v>17</v>
      </c>
      <c r="AS43" s="22">
        <f>AS41</f>
        <v>0</v>
      </c>
      <c r="AT43" s="22">
        <f>AT41</f>
        <v>12.915351236706913</v>
      </c>
      <c r="AU43" s="22">
        <f>AU41</f>
        <v>0</v>
      </c>
      <c r="AV43" s="22">
        <f>AV41</f>
        <v>12.915351236706913</v>
      </c>
      <c r="AW43" s="16"/>
      <c r="AX43" s="62">
        <f>SUM(AX41:AX42)</f>
        <v>0</v>
      </c>
      <c r="AY43" s="62">
        <f>SUM(AY41:AY42)</f>
        <v>4.5925096558335765</v>
      </c>
      <c r="AZ43" s="62">
        <f>SUM(AZ41:AZ42)</f>
        <v>0</v>
      </c>
      <c r="BA43" s="62">
        <f>SUM(BA41:BA42)</f>
        <v>4.5925096558335765</v>
      </c>
      <c r="BB43" s="16"/>
      <c r="BC43" s="25" t="str">
        <f t="shared" si="58"/>
        <v>--</v>
      </c>
      <c r="BD43" s="25">
        <f t="shared" si="58"/>
        <v>0.35558534736408376</v>
      </c>
      <c r="BE43" s="25" t="str">
        <f t="shared" si="58"/>
        <v>--</v>
      </c>
      <c r="BF43" s="26">
        <f t="shared" si="58"/>
        <v>0.35558534736408376</v>
      </c>
    </row>
    <row r="44" spans="1:66" ht="5.15" customHeight="1" x14ac:dyDescent="0.6">
      <c r="A44" s="21"/>
      <c r="B44" s="22"/>
      <c r="C44" s="22"/>
      <c r="D44" s="22"/>
      <c r="E44" s="22"/>
      <c r="F44" s="16"/>
      <c r="G44" s="62"/>
      <c r="H44" s="62"/>
      <c r="I44" s="62"/>
      <c r="J44" s="62"/>
      <c r="K44" s="16"/>
      <c r="L44" s="16"/>
      <c r="M44" s="16"/>
      <c r="N44" s="16"/>
      <c r="O44" s="20"/>
      <c r="S44" s="21"/>
      <c r="T44" s="22"/>
      <c r="U44" s="22"/>
      <c r="V44" s="22"/>
      <c r="W44" s="22"/>
      <c r="X44" s="16"/>
      <c r="Y44" s="62"/>
      <c r="Z44" s="62"/>
      <c r="AA44" s="62"/>
      <c r="AB44" s="62"/>
      <c r="AC44" s="16"/>
      <c r="AD44" s="16"/>
      <c r="AE44" s="16"/>
      <c r="AF44" s="16"/>
      <c r="AG44" s="20"/>
      <c r="AR44" s="21"/>
      <c r="AS44" s="22"/>
      <c r="AT44" s="22"/>
      <c r="AU44" s="22"/>
      <c r="AV44" s="22"/>
      <c r="AW44" s="16"/>
      <c r="AX44" s="62"/>
      <c r="AY44" s="62"/>
      <c r="AZ44" s="62"/>
      <c r="BA44" s="62"/>
      <c r="BB44" s="16"/>
      <c r="BC44" s="16"/>
      <c r="BD44" s="16"/>
      <c r="BE44" s="16"/>
      <c r="BF44" s="20"/>
    </row>
    <row r="45" spans="1:66" ht="12.75" customHeight="1" x14ac:dyDescent="0.6">
      <c r="A45" s="103" t="s">
        <v>33</v>
      </c>
      <c r="B45" s="32">
        <f>SUM(B38,B43)</f>
        <v>11691.836576988246</v>
      </c>
      <c r="C45" s="32">
        <f>SUM(C38,C43)</f>
        <v>173.25781898221314</v>
      </c>
      <c r="D45" s="32">
        <f>SUM(D38,D43)</f>
        <v>738.47874175409061</v>
      </c>
      <c r="E45" s="32">
        <f>SUM(E38,E43)</f>
        <v>12603.573137724548</v>
      </c>
      <c r="F45" s="33"/>
      <c r="G45" s="84">
        <f>SUM(G38,G43)</f>
        <v>503.19591987333649</v>
      </c>
      <c r="H45" s="84">
        <f>SUM(H38,H43)</f>
        <v>18.247531083238897</v>
      </c>
      <c r="I45" s="84">
        <f>SUM(I38,I43)</f>
        <v>190.76135123246564</v>
      </c>
      <c r="J45" s="84">
        <f>SUM(J38,J43)</f>
        <v>712.20480218904106</v>
      </c>
      <c r="K45" s="33"/>
      <c r="L45" s="35">
        <f t="shared" ref="L45:O46" si="59">IF(B45&lt;&gt;0,G45/B45,"--")</f>
        <v>4.303822727592016E-2</v>
      </c>
      <c r="M45" s="35">
        <f t="shared" si="59"/>
        <v>0.105320101513642</v>
      </c>
      <c r="N45" s="35">
        <f t="shared" si="59"/>
        <v>0.25831664535035204</v>
      </c>
      <c r="O45" s="36">
        <f t="shared" si="59"/>
        <v>5.6508165930921291E-2</v>
      </c>
      <c r="S45" s="103" t="s">
        <v>33</v>
      </c>
      <c r="T45" s="32">
        <f>SUM(T38,T43)</f>
        <v>8189.5540486742248</v>
      </c>
      <c r="U45" s="32">
        <f>SUM(U38,U43)</f>
        <v>37.201438495565945</v>
      </c>
      <c r="V45" s="32">
        <f>SUM(V38,V43)</f>
        <v>721.46436867317243</v>
      </c>
      <c r="W45" s="32">
        <f>SUM(W38,W43)</f>
        <v>8948.2198558429627</v>
      </c>
      <c r="X45" s="33"/>
      <c r="Y45" s="84">
        <f>SUM(Y38,Y43)</f>
        <v>347.61044073321386</v>
      </c>
      <c r="Z45" s="84">
        <f>SUM(Z38,Z43)</f>
        <v>3.4221982165226872</v>
      </c>
      <c r="AA45" s="84">
        <f>SUM(AA38,AA43)</f>
        <v>187.43820104402499</v>
      </c>
      <c r="AB45" s="84">
        <f>SUM(AB38,AB43)</f>
        <v>538.4708399937615</v>
      </c>
      <c r="AC45" s="33"/>
      <c r="AD45" s="35">
        <f t="shared" ref="AD45:AG46" si="60">IF(T45&lt;&gt;0,Y45/T45,"--")</f>
        <v>4.2445588449286462E-2</v>
      </c>
      <c r="AE45" s="35">
        <f t="shared" si="60"/>
        <v>9.1991018490604343E-2</v>
      </c>
      <c r="AF45" s="35">
        <f t="shared" si="60"/>
        <v>0.25980243679772852</v>
      </c>
      <c r="AG45" s="36">
        <f t="shared" si="60"/>
        <v>6.0176308658995856E-2</v>
      </c>
      <c r="AR45" s="103" t="s">
        <v>33</v>
      </c>
      <c r="AS45" s="32">
        <f>SUM(AS38,AS43)</f>
        <v>3502.2825283140205</v>
      </c>
      <c r="AT45" s="32">
        <f>SUM(AT38,AT43)</f>
        <v>136.05638048664719</v>
      </c>
      <c r="AU45" s="32">
        <f>SUM(AU38,AU43)</f>
        <v>17.014373080918094</v>
      </c>
      <c r="AV45" s="32">
        <f>SUM(AV38,AV43)</f>
        <v>3655.3532818815861</v>
      </c>
      <c r="AW45" s="33"/>
      <c r="AX45" s="84">
        <f>SUM(AX38,AX43)</f>
        <v>155.58547914012266</v>
      </c>
      <c r="AY45" s="84">
        <f>SUM(AY38,AY43)</f>
        <v>14.825332866716209</v>
      </c>
      <c r="AZ45" s="84">
        <f>SUM(AZ38,AZ43)</f>
        <v>3.323150188440652</v>
      </c>
      <c r="BA45" s="84">
        <f>SUM(BA38,BA43)</f>
        <v>173.7339621952795</v>
      </c>
      <c r="BB45" s="33"/>
      <c r="BC45" s="35">
        <f t="shared" ref="BC45:BF46" si="61">IF(AS45&lt;&gt;0,AX45/AS45,"--")</f>
        <v>4.4424022871455963E-2</v>
      </c>
      <c r="BD45" s="35">
        <f t="shared" si="61"/>
        <v>0.10896462785272458</v>
      </c>
      <c r="BE45" s="35">
        <f t="shared" si="61"/>
        <v>0.19531428943259865</v>
      </c>
      <c r="BF45" s="36">
        <f t="shared" si="61"/>
        <v>4.7528637808121867E-2</v>
      </c>
    </row>
    <row r="46" spans="1:66" ht="12.75" customHeight="1" x14ac:dyDescent="0.6">
      <c r="A46" s="104" t="s">
        <v>17</v>
      </c>
      <c r="B46" s="22">
        <f>SUM(B32,B45)</f>
        <v>16989.109982373509</v>
      </c>
      <c r="C46" s="22">
        <f>SUM(C32,C45)</f>
        <v>173.25781898221314</v>
      </c>
      <c r="D46" s="22">
        <f>SUM(D32,D45)</f>
        <v>738.47874175409061</v>
      </c>
      <c r="E46" s="22">
        <f>SUM(E32,E45)</f>
        <v>17900.846543109812</v>
      </c>
      <c r="F46" s="16"/>
      <c r="G46" s="62">
        <f>SUM(G32,G45)</f>
        <v>1112.2085406791075</v>
      </c>
      <c r="H46" s="62">
        <f>SUM(H32,H45)</f>
        <v>18.247531083238897</v>
      </c>
      <c r="I46" s="62">
        <f>SUM(I32,I45)</f>
        <v>190.76135123246564</v>
      </c>
      <c r="J46" s="62">
        <f>SUM(J32,J45)</f>
        <v>1321.2174229948118</v>
      </c>
      <c r="K46" s="16"/>
      <c r="L46" s="25">
        <f t="shared" si="59"/>
        <v>6.546596860183039E-2</v>
      </c>
      <c r="M46" s="25">
        <f t="shared" si="59"/>
        <v>0.105320101513642</v>
      </c>
      <c r="N46" s="25">
        <f t="shared" si="59"/>
        <v>0.25831664535035204</v>
      </c>
      <c r="O46" s="26">
        <f t="shared" si="59"/>
        <v>7.3807538644219017E-2</v>
      </c>
      <c r="S46" s="104" t="s">
        <v>17</v>
      </c>
      <c r="T46" s="22">
        <f>SUM(T32,T45)</f>
        <v>12191.460247717401</v>
      </c>
      <c r="U46" s="22">
        <f>SUM(U32,U45)</f>
        <v>37.201438495565945</v>
      </c>
      <c r="V46" s="22">
        <f>SUM(V32,V45)</f>
        <v>721.46436867317243</v>
      </c>
      <c r="W46" s="22">
        <f>SUM(W32,W45)</f>
        <v>12950.126054886139</v>
      </c>
      <c r="X46" s="16"/>
      <c r="Y46" s="62">
        <f>SUM(Y32,Y45)</f>
        <v>812.89192116759136</v>
      </c>
      <c r="Z46" s="62">
        <f>SUM(Z32,Z45)</f>
        <v>3.4221982165226872</v>
      </c>
      <c r="AA46" s="62">
        <f>SUM(AA32,AA45)</f>
        <v>187.43820104402499</v>
      </c>
      <c r="AB46" s="62">
        <f>SUM(AB32,AB45)</f>
        <v>1003.752320428139</v>
      </c>
      <c r="AC46" s="16"/>
      <c r="AD46" s="25">
        <f t="shared" si="60"/>
        <v>6.6677157998344672E-2</v>
      </c>
      <c r="AE46" s="25">
        <f t="shared" si="60"/>
        <v>9.1991018490604343E-2</v>
      </c>
      <c r="AF46" s="25">
        <f t="shared" si="60"/>
        <v>0.25980243679772852</v>
      </c>
      <c r="AG46" s="26">
        <f t="shared" si="60"/>
        <v>7.7509077222411973E-2</v>
      </c>
      <c r="AR46" s="104" t="s">
        <v>17</v>
      </c>
      <c r="AS46" s="22">
        <f>SUM(AS32,AS45)</f>
        <v>4797.6497346561073</v>
      </c>
      <c r="AT46" s="22">
        <f>SUM(AT32,AT45)</f>
        <v>136.05638048664719</v>
      </c>
      <c r="AU46" s="22">
        <f>SUM(AU32,AU45)</f>
        <v>17.014373080918094</v>
      </c>
      <c r="AV46" s="22">
        <f>SUM(AV32,AV45)</f>
        <v>4950.7204882236729</v>
      </c>
      <c r="AW46" s="16"/>
      <c r="AX46" s="62">
        <f>SUM(AX32,AX45)</f>
        <v>299.31661951151608</v>
      </c>
      <c r="AY46" s="62">
        <f>SUM(AY32,AY45)</f>
        <v>14.825332866716209</v>
      </c>
      <c r="AZ46" s="62">
        <f>SUM(AZ32,AZ45)</f>
        <v>3.323150188440652</v>
      </c>
      <c r="BA46" s="62">
        <f>SUM(BA32,BA45)</f>
        <v>317.46510256667295</v>
      </c>
      <c r="BB46" s="16"/>
      <c r="BC46" s="25">
        <f t="shared" si="61"/>
        <v>6.2388176725237929E-2</v>
      </c>
      <c r="BD46" s="25">
        <f t="shared" si="61"/>
        <v>0.10896462785272458</v>
      </c>
      <c r="BE46" s="25">
        <f t="shared" si="61"/>
        <v>0.19531428943259865</v>
      </c>
      <c r="BF46" s="26">
        <f t="shared" si="61"/>
        <v>6.4125030552993303E-2</v>
      </c>
    </row>
    <row r="47" spans="1:66" ht="5.15" customHeight="1" thickBot="1" x14ac:dyDescent="0.75">
      <c r="A47" s="105"/>
      <c r="B47" s="101"/>
      <c r="C47" s="101"/>
      <c r="D47" s="101"/>
      <c r="E47" s="101"/>
      <c r="F47" s="102"/>
      <c r="G47" s="98"/>
      <c r="H47" s="98"/>
      <c r="I47" s="98"/>
      <c r="J47" s="98"/>
      <c r="K47" s="102"/>
      <c r="L47" s="102"/>
      <c r="M47" s="102"/>
      <c r="N47" s="102"/>
      <c r="O47" s="106"/>
      <c r="S47" s="105"/>
      <c r="T47" s="101"/>
      <c r="U47" s="101"/>
      <c r="V47" s="101"/>
      <c r="W47" s="101"/>
      <c r="X47" s="102"/>
      <c r="Y47" s="98"/>
      <c r="Z47" s="98"/>
      <c r="AA47" s="98"/>
      <c r="AB47" s="98"/>
      <c r="AC47" s="102"/>
      <c r="AD47" s="102"/>
      <c r="AE47" s="102"/>
      <c r="AF47" s="102"/>
      <c r="AG47" s="106"/>
      <c r="AR47" s="105"/>
      <c r="AS47" s="101"/>
      <c r="AT47" s="101"/>
      <c r="AU47" s="101"/>
      <c r="AV47" s="101"/>
      <c r="AW47" s="102"/>
      <c r="AX47" s="98"/>
      <c r="AY47" s="98"/>
      <c r="AZ47" s="98"/>
      <c r="BA47" s="98"/>
      <c r="BB47" s="102"/>
      <c r="BC47" s="102"/>
      <c r="BD47" s="102"/>
      <c r="BE47" s="102"/>
      <c r="BF47" s="106"/>
    </row>
    <row r="48" spans="1:66" ht="15.5" x14ac:dyDescent="0.7">
      <c r="A48" s="4" t="s">
        <v>18</v>
      </c>
      <c r="B48" s="9" t="s">
        <v>1</v>
      </c>
      <c r="C48" s="10"/>
      <c r="D48" s="10"/>
      <c r="E48" s="10"/>
      <c r="F48" s="11"/>
      <c r="G48" s="9" t="s">
        <v>2</v>
      </c>
      <c r="H48" s="12"/>
      <c r="I48" s="12"/>
      <c r="J48" s="12"/>
      <c r="K48" s="11"/>
      <c r="L48" s="9" t="s">
        <v>3</v>
      </c>
      <c r="M48" s="12"/>
      <c r="N48" s="12"/>
      <c r="O48" s="13"/>
      <c r="S48" s="4" t="s">
        <v>18</v>
      </c>
      <c r="T48" s="9" t="s">
        <v>1</v>
      </c>
      <c r="U48" s="10"/>
      <c r="V48" s="10"/>
      <c r="W48" s="10"/>
      <c r="X48" s="11"/>
      <c r="Y48" s="9" t="s">
        <v>2</v>
      </c>
      <c r="Z48" s="12"/>
      <c r="AA48" s="12"/>
      <c r="AB48" s="12"/>
      <c r="AC48" s="11"/>
      <c r="AD48" s="9" t="s">
        <v>3</v>
      </c>
      <c r="AE48" s="12"/>
      <c r="AF48" s="12"/>
      <c r="AG48" s="13"/>
      <c r="AR48" s="4" t="s">
        <v>18</v>
      </c>
      <c r="AS48" s="9" t="s">
        <v>1</v>
      </c>
      <c r="AT48" s="10"/>
      <c r="AU48" s="10"/>
      <c r="AV48" s="10"/>
      <c r="AW48" s="11"/>
      <c r="AX48" s="9" t="s">
        <v>2</v>
      </c>
      <c r="AY48" s="12"/>
      <c r="AZ48" s="12"/>
      <c r="BA48" s="12"/>
      <c r="BB48" s="11"/>
      <c r="BC48" s="9" t="s">
        <v>3</v>
      </c>
      <c r="BD48" s="12"/>
      <c r="BE48" s="12"/>
      <c r="BF48" s="13"/>
    </row>
    <row r="49" spans="1:66" ht="12.75" customHeight="1" x14ac:dyDescent="0.6">
      <c r="A49" s="94" t="s">
        <v>23</v>
      </c>
      <c r="B49" s="15" t="s">
        <v>4</v>
      </c>
      <c r="C49" s="15" t="s">
        <v>5</v>
      </c>
      <c r="D49" s="15" t="s">
        <v>6</v>
      </c>
      <c r="E49" s="15" t="s">
        <v>173</v>
      </c>
      <c r="F49" s="16"/>
      <c r="G49" s="15" t="s">
        <v>4</v>
      </c>
      <c r="H49" s="15" t="s">
        <v>5</v>
      </c>
      <c r="I49" s="15" t="s">
        <v>6</v>
      </c>
      <c r="J49" s="15" t="s">
        <v>173</v>
      </c>
      <c r="K49" s="16"/>
      <c r="L49" s="15" t="s">
        <v>4</v>
      </c>
      <c r="M49" s="15" t="s">
        <v>5</v>
      </c>
      <c r="N49" s="15" t="s">
        <v>6</v>
      </c>
      <c r="O49" s="17" t="s">
        <v>173</v>
      </c>
      <c r="S49" s="94" t="s">
        <v>23</v>
      </c>
      <c r="T49" s="15" t="s">
        <v>4</v>
      </c>
      <c r="U49" s="15" t="s">
        <v>5</v>
      </c>
      <c r="V49" s="15" t="s">
        <v>6</v>
      </c>
      <c r="W49" s="15" t="s">
        <v>173</v>
      </c>
      <c r="X49" s="16"/>
      <c r="Y49" s="15" t="s">
        <v>4</v>
      </c>
      <c r="Z49" s="15" t="s">
        <v>5</v>
      </c>
      <c r="AA49" s="15" t="s">
        <v>6</v>
      </c>
      <c r="AB49" s="15" t="s">
        <v>173</v>
      </c>
      <c r="AC49" s="16"/>
      <c r="AD49" s="15" t="s">
        <v>4</v>
      </c>
      <c r="AE49" s="15" t="s">
        <v>5</v>
      </c>
      <c r="AF49" s="15" t="s">
        <v>6</v>
      </c>
      <c r="AG49" s="17" t="s">
        <v>173</v>
      </c>
      <c r="AR49" s="94" t="s">
        <v>23</v>
      </c>
      <c r="AS49" s="15" t="s">
        <v>4</v>
      </c>
      <c r="AT49" s="15" t="s">
        <v>5</v>
      </c>
      <c r="AU49" s="15" t="s">
        <v>6</v>
      </c>
      <c r="AV49" s="15" t="s">
        <v>173</v>
      </c>
      <c r="AW49" s="16"/>
      <c r="AX49" s="15" t="s">
        <v>4</v>
      </c>
      <c r="AY49" s="15" t="s">
        <v>5</v>
      </c>
      <c r="AZ49" s="15" t="s">
        <v>6</v>
      </c>
      <c r="BA49" s="15" t="s">
        <v>173</v>
      </c>
      <c r="BB49" s="16"/>
      <c r="BC49" s="15" t="s">
        <v>4</v>
      </c>
      <c r="BD49" s="15" t="s">
        <v>5</v>
      </c>
      <c r="BE49" s="15" t="s">
        <v>6</v>
      </c>
      <c r="BF49" s="17" t="s">
        <v>173</v>
      </c>
    </row>
    <row r="50" spans="1:66" x14ac:dyDescent="0.6">
      <c r="A50" s="21" t="s">
        <v>19</v>
      </c>
      <c r="B50" s="22">
        <f t="shared" ref="B50:D51" si="62">SUM(T50,AS50)</f>
        <v>2528.0170557232332</v>
      </c>
      <c r="C50" s="22">
        <f t="shared" si="62"/>
        <v>0</v>
      </c>
      <c r="D50" s="22">
        <f t="shared" si="62"/>
        <v>0</v>
      </c>
      <c r="E50" s="22">
        <f>SUM(B50:D50)</f>
        <v>2528.0170557232332</v>
      </c>
      <c r="F50" s="16"/>
      <c r="G50" s="62">
        <f t="shared" ref="G50:I51" si="63">SUM(Y50,AX50)</f>
        <v>133.49211886039996</v>
      </c>
      <c r="H50" s="62">
        <f t="shared" si="63"/>
        <v>0</v>
      </c>
      <c r="I50" s="62">
        <f t="shared" si="63"/>
        <v>0</v>
      </c>
      <c r="J50" s="62">
        <f>SUM(G50:I50)</f>
        <v>133.49211886039996</v>
      </c>
      <c r="K50" s="16"/>
      <c r="L50" s="25">
        <f t="shared" ref="L50:O52" si="64">IF(B50&lt;&gt;0,G50/B50,"--")</f>
        <v>5.2805070503058604E-2</v>
      </c>
      <c r="M50" s="25" t="str">
        <f t="shared" si="64"/>
        <v>--</v>
      </c>
      <c r="N50" s="25" t="str">
        <f t="shared" si="64"/>
        <v>--</v>
      </c>
      <c r="O50" s="26">
        <f t="shared" si="64"/>
        <v>5.2805070503058604E-2</v>
      </c>
      <c r="S50" s="21" t="s">
        <v>19</v>
      </c>
      <c r="T50" s="22">
        <v>2528.0170557232332</v>
      </c>
      <c r="U50" s="22">
        <v>0</v>
      </c>
      <c r="V50" s="22">
        <v>0</v>
      </c>
      <c r="W50" s="22">
        <f>SUM(T50:V50)</f>
        <v>2528.0170557232332</v>
      </c>
      <c r="X50" s="16"/>
      <c r="Y50" s="62">
        <v>133.49211886039996</v>
      </c>
      <c r="Z50" s="62">
        <v>0</v>
      </c>
      <c r="AA50" s="62">
        <v>0</v>
      </c>
      <c r="AB50" s="62">
        <f>SUM(Y50:AA50)</f>
        <v>133.49211886039996</v>
      </c>
      <c r="AC50" s="16"/>
      <c r="AD50" s="25">
        <f t="shared" ref="AD50:AG52" si="65">IF(T50&lt;&gt;0,Y50/T50,"--")</f>
        <v>5.2805070503058604E-2</v>
      </c>
      <c r="AE50" s="25" t="str">
        <f t="shared" si="65"/>
        <v>--</v>
      </c>
      <c r="AF50" s="25" t="str">
        <f t="shared" si="65"/>
        <v>--</v>
      </c>
      <c r="AG50" s="26">
        <f t="shared" si="65"/>
        <v>5.2805070503058604E-2</v>
      </c>
      <c r="AI50">
        <v>128</v>
      </c>
      <c r="AM50">
        <f>$AM$8</f>
        <v>6</v>
      </c>
      <c r="AN50">
        <f>$AN$8</f>
        <v>28</v>
      </c>
      <c r="AO50">
        <f>$AO$8</f>
        <v>50</v>
      </c>
      <c r="AR50" s="21" t="s">
        <v>19</v>
      </c>
      <c r="AS50" s="22">
        <v>0</v>
      </c>
      <c r="AT50" s="22">
        <v>0</v>
      </c>
      <c r="AU50" s="22">
        <v>0</v>
      </c>
      <c r="AV50" s="22">
        <f>SUM(AS50:AU50)</f>
        <v>0</v>
      </c>
      <c r="AW50" s="16"/>
      <c r="AX50" s="62">
        <v>0</v>
      </c>
      <c r="AY50" s="62">
        <v>0</v>
      </c>
      <c r="AZ50" s="62">
        <v>0</v>
      </c>
      <c r="BA50" s="62">
        <f>SUM(AX50:AZ50)</f>
        <v>0</v>
      </c>
      <c r="BB50" s="16"/>
      <c r="BC50" s="25" t="str">
        <f t="shared" ref="BC50:BF52" si="66">IF(AS50&lt;&gt;0,AX50/AS50,"--")</f>
        <v>--</v>
      </c>
      <c r="BD50" s="25" t="str">
        <f t="shared" si="66"/>
        <v>--</v>
      </c>
      <c r="BE50" s="25" t="str">
        <f t="shared" si="66"/>
        <v>--</v>
      </c>
      <c r="BF50" s="26" t="str">
        <f t="shared" si="66"/>
        <v>--</v>
      </c>
      <c r="BH50">
        <v>128</v>
      </c>
      <c r="BL50">
        <f>$BL$8</f>
        <v>9</v>
      </c>
      <c r="BM50">
        <f>$BM$8</f>
        <v>31</v>
      </c>
      <c r="BN50">
        <f>$BN$8</f>
        <v>53</v>
      </c>
    </row>
    <row r="51" spans="1:66" x14ac:dyDescent="0.6">
      <c r="A51" s="21" t="s">
        <v>20</v>
      </c>
      <c r="B51" s="22">
        <f t="shared" si="62"/>
        <v>10.684881649182426</v>
      </c>
      <c r="C51" s="22">
        <f t="shared" si="62"/>
        <v>0</v>
      </c>
      <c r="D51" s="22">
        <f t="shared" si="62"/>
        <v>0</v>
      </c>
      <c r="E51" s="22">
        <f>SUM(B51:D51)</f>
        <v>10.684881649182426</v>
      </c>
      <c r="F51" s="16"/>
      <c r="G51" s="62">
        <f t="shared" si="63"/>
        <v>7.1680297788855478</v>
      </c>
      <c r="H51" s="62">
        <f t="shared" si="63"/>
        <v>0</v>
      </c>
      <c r="I51" s="62">
        <f t="shared" si="63"/>
        <v>0</v>
      </c>
      <c r="J51" s="62">
        <f>SUM(G51:I51)</f>
        <v>7.1680297788855478</v>
      </c>
      <c r="K51" s="16"/>
      <c r="L51" s="25">
        <f t="shared" si="64"/>
        <v>0.67085719938077404</v>
      </c>
      <c r="M51" s="25" t="str">
        <f t="shared" si="64"/>
        <v>--</v>
      </c>
      <c r="N51" s="25" t="str">
        <f t="shared" si="64"/>
        <v>--</v>
      </c>
      <c r="O51" s="26">
        <f t="shared" si="64"/>
        <v>0.67085719938077404</v>
      </c>
      <c r="S51" s="21" t="s">
        <v>20</v>
      </c>
      <c r="T51" s="22">
        <v>3.2344334687338767</v>
      </c>
      <c r="U51" s="22">
        <v>0</v>
      </c>
      <c r="V51" s="22">
        <v>0</v>
      </c>
      <c r="W51" s="22">
        <f>SUM(T51:V51)</f>
        <v>3.2344334687338767</v>
      </c>
      <c r="X51" s="16"/>
      <c r="Y51" s="62">
        <v>2.1698429784182505</v>
      </c>
      <c r="Z51" s="62">
        <v>0</v>
      </c>
      <c r="AA51" s="62">
        <v>0</v>
      </c>
      <c r="AB51" s="62">
        <f>SUM(Y51:AA51)</f>
        <v>2.1698429784182505</v>
      </c>
      <c r="AC51" s="16"/>
      <c r="AD51" s="25">
        <f t="shared" si="65"/>
        <v>0.67085719938077393</v>
      </c>
      <c r="AE51" s="25" t="str">
        <f t="shared" si="65"/>
        <v>--</v>
      </c>
      <c r="AF51" s="25" t="str">
        <f t="shared" si="65"/>
        <v>--</v>
      </c>
      <c r="AG51" s="26">
        <f t="shared" si="65"/>
        <v>0.67085719938077393</v>
      </c>
      <c r="AI51">
        <v>130</v>
      </c>
      <c r="AM51">
        <f>$AM$8</f>
        <v>6</v>
      </c>
      <c r="AN51">
        <f>$AN$8</f>
        <v>28</v>
      </c>
      <c r="AO51">
        <f>$AO$8</f>
        <v>50</v>
      </c>
      <c r="AR51" s="21" t="s">
        <v>20</v>
      </c>
      <c r="AS51" s="22">
        <v>7.4504481804485501</v>
      </c>
      <c r="AT51" s="22">
        <v>0</v>
      </c>
      <c r="AU51" s="22">
        <v>0</v>
      </c>
      <c r="AV51" s="22">
        <f>SUM(AS51:AU51)</f>
        <v>7.4504481804485501</v>
      </c>
      <c r="AW51" s="16"/>
      <c r="AX51" s="62">
        <v>4.9981868004672974</v>
      </c>
      <c r="AY51" s="62">
        <v>0</v>
      </c>
      <c r="AZ51" s="62">
        <v>0</v>
      </c>
      <c r="BA51" s="62">
        <f>SUM(AX51:AZ51)</f>
        <v>4.9981868004672974</v>
      </c>
      <c r="BB51" s="16"/>
      <c r="BC51" s="25">
        <f t="shared" si="66"/>
        <v>0.67085719938077393</v>
      </c>
      <c r="BD51" s="25" t="str">
        <f t="shared" si="66"/>
        <v>--</v>
      </c>
      <c r="BE51" s="25" t="str">
        <f t="shared" si="66"/>
        <v>--</v>
      </c>
      <c r="BF51" s="26">
        <f t="shared" si="66"/>
        <v>0.67085719938077393</v>
      </c>
      <c r="BH51">
        <v>130</v>
      </c>
      <c r="BL51">
        <f>$BL$8</f>
        <v>9</v>
      </c>
      <c r="BM51">
        <f>$BM$8</f>
        <v>31</v>
      </c>
      <c r="BN51">
        <f>$BN$8</f>
        <v>53</v>
      </c>
    </row>
    <row r="52" spans="1:66" x14ac:dyDescent="0.6">
      <c r="A52" s="21" t="s">
        <v>31</v>
      </c>
      <c r="B52" s="22">
        <f>SUM(B50:B51)</f>
        <v>2538.7019373724156</v>
      </c>
      <c r="C52" s="22">
        <f>SUM(C50:C51)</f>
        <v>0</v>
      </c>
      <c r="D52" s="22">
        <f>SUM(D50:D51)</f>
        <v>0</v>
      </c>
      <c r="E52" s="22">
        <f>SUM(E50:E51)</f>
        <v>2538.7019373724156</v>
      </c>
      <c r="F52" s="16"/>
      <c r="G52" s="62">
        <f>SUM(G50:G51)</f>
        <v>140.6601486392855</v>
      </c>
      <c r="H52" s="62">
        <f>SUM(H50:H51)</f>
        <v>0</v>
      </c>
      <c r="I52" s="62">
        <f>SUM(I50:I51)</f>
        <v>0</v>
      </c>
      <c r="J52" s="62">
        <f>SUM(J50:J51)</f>
        <v>140.6601486392855</v>
      </c>
      <c r="K52" s="16"/>
      <c r="L52" s="25">
        <f t="shared" si="64"/>
        <v>5.5406326583131806E-2</v>
      </c>
      <c r="M52" s="25" t="str">
        <f t="shared" si="64"/>
        <v>--</v>
      </c>
      <c r="N52" s="25" t="str">
        <f t="shared" si="64"/>
        <v>--</v>
      </c>
      <c r="O52" s="26">
        <f t="shared" si="64"/>
        <v>5.5406326583131806E-2</v>
      </c>
      <c r="S52" s="21" t="s">
        <v>31</v>
      </c>
      <c r="T52" s="22">
        <f>SUM(T50:T51)</f>
        <v>2531.2514891919673</v>
      </c>
      <c r="U52" s="22">
        <f>SUM(U50:U51)</f>
        <v>0</v>
      </c>
      <c r="V52" s="22">
        <f>SUM(V50:V51)</f>
        <v>0</v>
      </c>
      <c r="W52" s="22">
        <f>SUM(W50:W51)</f>
        <v>2531.2514891919673</v>
      </c>
      <c r="X52" s="16"/>
      <c r="Y52" s="62">
        <f>SUM(Y50:Y51)</f>
        <v>135.6619618388182</v>
      </c>
      <c r="Z52" s="62">
        <f>SUM(Z50:Z51)</f>
        <v>0</v>
      </c>
      <c r="AA52" s="62">
        <f>SUM(AA50:AA51)</f>
        <v>0</v>
      </c>
      <c r="AB52" s="62">
        <f>SUM(AB50:AB51)</f>
        <v>135.6619618388182</v>
      </c>
      <c r="AC52" s="16"/>
      <c r="AD52" s="25">
        <f t="shared" si="65"/>
        <v>5.3594817590457818E-2</v>
      </c>
      <c r="AE52" s="25" t="str">
        <f t="shared" si="65"/>
        <v>--</v>
      </c>
      <c r="AF52" s="25" t="str">
        <f t="shared" si="65"/>
        <v>--</v>
      </c>
      <c r="AG52" s="26">
        <f t="shared" si="65"/>
        <v>5.3594817590457818E-2</v>
      </c>
      <c r="AR52" s="21" t="s">
        <v>31</v>
      </c>
      <c r="AS52" s="22">
        <f>SUM(AS50:AS51)</f>
        <v>7.4504481804485501</v>
      </c>
      <c r="AT52" s="22">
        <f>SUM(AT50:AT51)</f>
        <v>0</v>
      </c>
      <c r="AU52" s="22">
        <f>SUM(AU50:AU51)</f>
        <v>0</v>
      </c>
      <c r="AV52" s="22">
        <f>SUM(AV50:AV51)</f>
        <v>7.4504481804485501</v>
      </c>
      <c r="AW52" s="16"/>
      <c r="AX52" s="62">
        <f>SUM(AX50:AX51)</f>
        <v>4.9981868004672974</v>
      </c>
      <c r="AY52" s="62">
        <f>SUM(AY50:AY51)</f>
        <v>0</v>
      </c>
      <c r="AZ52" s="62">
        <f>SUM(AZ50:AZ51)</f>
        <v>0</v>
      </c>
      <c r="BA52" s="62">
        <f>SUM(BA50:BA51)</f>
        <v>4.9981868004672974</v>
      </c>
      <c r="BB52" s="16"/>
      <c r="BC52" s="25">
        <f t="shared" si="66"/>
        <v>0.67085719938077393</v>
      </c>
      <c r="BD52" s="25" t="str">
        <f t="shared" si="66"/>
        <v>--</v>
      </c>
      <c r="BE52" s="25" t="str">
        <f t="shared" si="66"/>
        <v>--</v>
      </c>
      <c r="BF52" s="26">
        <f t="shared" si="66"/>
        <v>0.67085719938077393</v>
      </c>
    </row>
    <row r="53" spans="1:66" x14ac:dyDescent="0.6">
      <c r="A53" s="95" t="s">
        <v>32</v>
      </c>
      <c r="B53" s="22"/>
      <c r="C53" s="22"/>
      <c r="D53" s="22"/>
      <c r="E53" s="22"/>
      <c r="F53" s="16"/>
      <c r="G53" s="62"/>
      <c r="H53" s="62"/>
      <c r="I53" s="62"/>
      <c r="J53" s="62"/>
      <c r="K53" s="16"/>
      <c r="L53" s="16"/>
      <c r="M53" s="16"/>
      <c r="N53" s="16"/>
      <c r="O53" s="20"/>
      <c r="S53" s="95" t="s">
        <v>32</v>
      </c>
      <c r="T53" s="22"/>
      <c r="U53" s="22"/>
      <c r="V53" s="22"/>
      <c r="W53" s="22"/>
      <c r="X53" s="16"/>
      <c r="Y53" s="62"/>
      <c r="Z53" s="62"/>
      <c r="AA53" s="62"/>
      <c r="AB53" s="62"/>
      <c r="AC53" s="16"/>
      <c r="AD53" s="16"/>
      <c r="AE53" s="16"/>
      <c r="AF53" s="16"/>
      <c r="AG53" s="20"/>
      <c r="AR53" s="95" t="s">
        <v>32</v>
      </c>
      <c r="AS53" s="22"/>
      <c r="AT53" s="22"/>
      <c r="AU53" s="22"/>
      <c r="AV53" s="22"/>
      <c r="AW53" s="16"/>
      <c r="AX53" s="62"/>
      <c r="AY53" s="62"/>
      <c r="AZ53" s="62"/>
      <c r="BA53" s="62"/>
      <c r="BB53" s="16"/>
      <c r="BC53" s="16"/>
      <c r="BD53" s="16"/>
      <c r="BE53" s="16"/>
      <c r="BF53" s="20"/>
    </row>
    <row r="54" spans="1:66" x14ac:dyDescent="0.6">
      <c r="A54" s="21" t="s">
        <v>19</v>
      </c>
      <c r="B54" s="22">
        <f t="shared" ref="B54:D55" si="67">SUM(T54,AS54)</f>
        <v>0</v>
      </c>
      <c r="C54" s="22">
        <f t="shared" si="67"/>
        <v>1.3480408081315556E-2</v>
      </c>
      <c r="D54" s="22">
        <f t="shared" si="67"/>
        <v>107.59106235918148</v>
      </c>
      <c r="E54" s="22">
        <f>SUM(B54:D54)</f>
        <v>107.6045427672628</v>
      </c>
      <c r="F54" s="16"/>
      <c r="G54" s="62">
        <f t="shared" ref="G54:I55" si="68">SUM(Y54,AX54)</f>
        <v>0</v>
      </c>
      <c r="H54" s="62">
        <f t="shared" si="68"/>
        <v>7.0242097982533731E-3</v>
      </c>
      <c r="I54" s="62">
        <f t="shared" si="68"/>
        <v>118.1827455966401</v>
      </c>
      <c r="J54" s="62">
        <f>SUM(G54:I54)</f>
        <v>118.18976980643836</v>
      </c>
      <c r="K54" s="16"/>
      <c r="L54" s="25" t="str">
        <f t="shared" ref="L54:O57" si="69">IF(B54&lt;&gt;0,G54/B54,"--")</f>
        <v>--</v>
      </c>
      <c r="M54" s="25">
        <f t="shared" si="69"/>
        <v>0.52106803858476958</v>
      </c>
      <c r="N54" s="25">
        <f t="shared" si="69"/>
        <v>1.0984438949222326</v>
      </c>
      <c r="O54" s="26">
        <f t="shared" si="69"/>
        <v>1.0983715628258399</v>
      </c>
      <c r="S54" s="21" t="s">
        <v>19</v>
      </c>
      <c r="T54" s="22">
        <v>0</v>
      </c>
      <c r="U54" s="22">
        <v>1.3480408081315556E-2</v>
      </c>
      <c r="V54" s="22">
        <v>107.59106235918148</v>
      </c>
      <c r="W54" s="22">
        <f>SUM(T54:V54)</f>
        <v>107.6045427672628</v>
      </c>
      <c r="X54" s="16"/>
      <c r="Y54" s="62">
        <v>0</v>
      </c>
      <c r="Z54" s="62">
        <v>7.0242097982533731E-3</v>
      </c>
      <c r="AA54" s="62">
        <v>118.1827455966401</v>
      </c>
      <c r="AB54" s="62">
        <f>SUM(Y54:AA54)</f>
        <v>118.18976980643836</v>
      </c>
      <c r="AC54" s="16"/>
      <c r="AD54" s="25" t="str">
        <f t="shared" ref="AD54:AG57" si="70">IF(T54&lt;&gt;0,Y54/T54,"--")</f>
        <v>--</v>
      </c>
      <c r="AE54" s="25">
        <f t="shared" si="70"/>
        <v>0.52106803858476958</v>
      </c>
      <c r="AF54" s="25">
        <f t="shared" si="70"/>
        <v>1.0984438949222326</v>
      </c>
      <c r="AG54" s="26">
        <f t="shared" si="70"/>
        <v>1.0983715628258399</v>
      </c>
      <c r="AI54">
        <v>105</v>
      </c>
      <c r="AM54">
        <f>$AM$8</f>
        <v>6</v>
      </c>
      <c r="AN54">
        <f>$AN$8</f>
        <v>28</v>
      </c>
      <c r="AO54">
        <f>$AO$8</f>
        <v>50</v>
      </c>
      <c r="AR54" s="21" t="s">
        <v>19</v>
      </c>
      <c r="AS54" s="22">
        <v>0</v>
      </c>
      <c r="AT54" s="22">
        <v>0</v>
      </c>
      <c r="AU54" s="22">
        <v>0</v>
      </c>
      <c r="AV54" s="22">
        <f>SUM(AS54:AU54)</f>
        <v>0</v>
      </c>
      <c r="AW54" s="16"/>
      <c r="AX54" s="62">
        <v>0</v>
      </c>
      <c r="AY54" s="62">
        <v>0</v>
      </c>
      <c r="AZ54" s="62">
        <v>0</v>
      </c>
      <c r="BA54" s="62">
        <f>SUM(AX54:AZ54)</f>
        <v>0</v>
      </c>
      <c r="BB54" s="16"/>
      <c r="BC54" s="25" t="str">
        <f t="shared" ref="BC54:BF57" si="71">IF(AS54&lt;&gt;0,AX54/AS54,"--")</f>
        <v>--</v>
      </c>
      <c r="BD54" s="25" t="str">
        <f t="shared" si="71"/>
        <v>--</v>
      </c>
      <c r="BE54" s="25" t="str">
        <f t="shared" si="71"/>
        <v>--</v>
      </c>
      <c r="BF54" s="26" t="str">
        <f t="shared" si="71"/>
        <v>--</v>
      </c>
      <c r="BH54">
        <v>105</v>
      </c>
      <c r="BL54">
        <f>$BL$8</f>
        <v>9</v>
      </c>
      <c r="BM54">
        <f>$BM$8</f>
        <v>31</v>
      </c>
      <c r="BN54">
        <f>$BN$8</f>
        <v>53</v>
      </c>
    </row>
    <row r="55" spans="1:66" x14ac:dyDescent="0.6">
      <c r="A55" s="21" t="s">
        <v>20</v>
      </c>
      <c r="B55" s="22">
        <f t="shared" si="67"/>
        <v>0</v>
      </c>
      <c r="C55" s="22">
        <f t="shared" si="67"/>
        <v>1.2548415031063529</v>
      </c>
      <c r="D55" s="22">
        <f t="shared" si="67"/>
        <v>0</v>
      </c>
      <c r="E55" s="22">
        <f>SUM(B55:D55)</f>
        <v>1.2548415031063529</v>
      </c>
      <c r="F55" s="16"/>
      <c r="G55" s="62">
        <f t="shared" si="68"/>
        <v>0</v>
      </c>
      <c r="H55" s="62">
        <f t="shared" si="68"/>
        <v>1.9236432792807905</v>
      </c>
      <c r="I55" s="62">
        <f t="shared" si="68"/>
        <v>0</v>
      </c>
      <c r="J55" s="62">
        <f>SUM(G55:I55)</f>
        <v>1.9236432792807905</v>
      </c>
      <c r="K55" s="16"/>
      <c r="L55" s="25" t="str">
        <f t="shared" si="69"/>
        <v>--</v>
      </c>
      <c r="M55" s="25">
        <f t="shared" si="69"/>
        <v>1.5329770927394597</v>
      </c>
      <c r="N55" s="25" t="str">
        <f t="shared" si="69"/>
        <v>--</v>
      </c>
      <c r="O55" s="26">
        <f t="shared" si="69"/>
        <v>1.5329770927394597</v>
      </c>
      <c r="S55" s="21" t="s">
        <v>20</v>
      </c>
      <c r="T55" s="22">
        <v>0</v>
      </c>
      <c r="U55" s="22">
        <v>1.2548415031063529</v>
      </c>
      <c r="V55" s="22">
        <v>0</v>
      </c>
      <c r="W55" s="22">
        <f>SUM(T55:V55)</f>
        <v>1.2548415031063529</v>
      </c>
      <c r="X55" s="16"/>
      <c r="Y55" s="62">
        <v>0</v>
      </c>
      <c r="Z55" s="62">
        <v>1.9236432792807905</v>
      </c>
      <c r="AA55" s="62">
        <v>0</v>
      </c>
      <c r="AB55" s="62">
        <f>SUM(Y55:AA55)</f>
        <v>1.9236432792807905</v>
      </c>
      <c r="AC55" s="16"/>
      <c r="AD55" s="25" t="str">
        <f t="shared" si="70"/>
        <v>--</v>
      </c>
      <c r="AE55" s="25">
        <f t="shared" si="70"/>
        <v>1.5329770927394597</v>
      </c>
      <c r="AF55" s="25" t="str">
        <f t="shared" si="70"/>
        <v>--</v>
      </c>
      <c r="AG55" s="26">
        <f t="shared" si="70"/>
        <v>1.5329770927394597</v>
      </c>
      <c r="AI55">
        <v>107</v>
      </c>
      <c r="AM55">
        <f>$AM$8</f>
        <v>6</v>
      </c>
      <c r="AN55">
        <f>$AN$8</f>
        <v>28</v>
      </c>
      <c r="AO55">
        <f>$AO$8</f>
        <v>50</v>
      </c>
      <c r="AR55" s="21" t="s">
        <v>20</v>
      </c>
      <c r="AS55" s="22">
        <v>0</v>
      </c>
      <c r="AT55" s="22">
        <v>0</v>
      </c>
      <c r="AU55" s="22">
        <v>0</v>
      </c>
      <c r="AV55" s="22">
        <f>SUM(AS55:AU55)</f>
        <v>0</v>
      </c>
      <c r="AW55" s="16"/>
      <c r="AX55" s="62">
        <v>0</v>
      </c>
      <c r="AY55" s="62">
        <v>0</v>
      </c>
      <c r="AZ55" s="62">
        <v>0</v>
      </c>
      <c r="BA55" s="62">
        <f>SUM(AX55:AZ55)</f>
        <v>0</v>
      </c>
      <c r="BB55" s="16"/>
      <c r="BC55" s="25" t="str">
        <f t="shared" si="71"/>
        <v>--</v>
      </c>
      <c r="BD55" s="25" t="str">
        <f t="shared" si="71"/>
        <v>--</v>
      </c>
      <c r="BE55" s="25" t="str">
        <f t="shared" si="71"/>
        <v>--</v>
      </c>
      <c r="BF55" s="26" t="str">
        <f t="shared" si="71"/>
        <v>--</v>
      </c>
      <c r="BH55">
        <v>107</v>
      </c>
      <c r="BL55">
        <f>$BL$8</f>
        <v>9</v>
      </c>
      <c r="BM55">
        <f>$BM$8</f>
        <v>31</v>
      </c>
      <c r="BN55">
        <f>$BN$8</f>
        <v>53</v>
      </c>
    </row>
    <row r="56" spans="1:66" x14ac:dyDescent="0.6">
      <c r="A56" s="96" t="s">
        <v>33</v>
      </c>
      <c r="B56" s="32">
        <f>SUM(B54:B55)</f>
        <v>0</v>
      </c>
      <c r="C56" s="32">
        <f>SUM(C54:C55)</f>
        <v>1.2683219111876685</v>
      </c>
      <c r="D56" s="32">
        <f>SUM(D54:D55)</f>
        <v>107.59106235918148</v>
      </c>
      <c r="E56" s="32">
        <f>SUM(E54:E55)</f>
        <v>108.85938427036915</v>
      </c>
      <c r="F56" s="33"/>
      <c r="G56" s="84">
        <f>SUM(G54:G55)</f>
        <v>0</v>
      </c>
      <c r="H56" s="84">
        <f>SUM(H54:H55)</f>
        <v>1.9306674890790438</v>
      </c>
      <c r="I56" s="84">
        <f>SUM(I54:I55)</f>
        <v>118.1827455966401</v>
      </c>
      <c r="J56" s="84">
        <f>SUM(J54:J55)</f>
        <v>120.11341308571916</v>
      </c>
      <c r="K56" s="33"/>
      <c r="L56" s="35" t="str">
        <f t="shared" si="69"/>
        <v>--</v>
      </c>
      <c r="M56" s="35">
        <f t="shared" si="69"/>
        <v>1.5222219785441922</v>
      </c>
      <c r="N56" s="35">
        <f t="shared" si="69"/>
        <v>1.0984438949222326</v>
      </c>
      <c r="O56" s="36">
        <f t="shared" si="69"/>
        <v>1.1033813381435162</v>
      </c>
      <c r="S56" s="96" t="s">
        <v>33</v>
      </c>
      <c r="T56" s="32">
        <f>SUM(T54:T55)</f>
        <v>0</v>
      </c>
      <c r="U56" s="32">
        <f>SUM(U54:U55)</f>
        <v>1.2683219111876685</v>
      </c>
      <c r="V56" s="32">
        <f>SUM(V54:V55)</f>
        <v>107.59106235918148</v>
      </c>
      <c r="W56" s="32">
        <f>SUM(W54:W55)</f>
        <v>108.85938427036915</v>
      </c>
      <c r="X56" s="33"/>
      <c r="Y56" s="84">
        <f>SUM(Y54:Y55)</f>
        <v>0</v>
      </c>
      <c r="Z56" s="84">
        <f>SUM(Z54:Z55)</f>
        <v>1.9306674890790438</v>
      </c>
      <c r="AA56" s="84">
        <f>SUM(AA54:AA55)</f>
        <v>118.1827455966401</v>
      </c>
      <c r="AB56" s="84">
        <f>SUM(AB54:AB55)</f>
        <v>120.11341308571916</v>
      </c>
      <c r="AC56" s="33"/>
      <c r="AD56" s="35" t="str">
        <f t="shared" si="70"/>
        <v>--</v>
      </c>
      <c r="AE56" s="35">
        <f t="shared" si="70"/>
        <v>1.5222219785441922</v>
      </c>
      <c r="AF56" s="35">
        <f t="shared" si="70"/>
        <v>1.0984438949222326</v>
      </c>
      <c r="AG56" s="36">
        <f t="shared" si="70"/>
        <v>1.1033813381435162</v>
      </c>
      <c r="AR56" s="96" t="s">
        <v>33</v>
      </c>
      <c r="AS56" s="32">
        <f>SUM(AS54:AS55)</f>
        <v>0</v>
      </c>
      <c r="AT56" s="32">
        <f>SUM(AT54:AT55)</f>
        <v>0</v>
      </c>
      <c r="AU56" s="32">
        <f>SUM(AU54:AU55)</f>
        <v>0</v>
      </c>
      <c r="AV56" s="32">
        <f>SUM(AV54:AV55)</f>
        <v>0</v>
      </c>
      <c r="AW56" s="33"/>
      <c r="AX56" s="84">
        <f>SUM(AX54:AX55)</f>
        <v>0</v>
      </c>
      <c r="AY56" s="84">
        <f>SUM(AY54:AY55)</f>
        <v>0</v>
      </c>
      <c r="AZ56" s="84">
        <f>SUM(AZ54:AZ55)</f>
        <v>0</v>
      </c>
      <c r="BA56" s="84">
        <f>SUM(BA54:BA55)</f>
        <v>0</v>
      </c>
      <c r="BB56" s="33"/>
      <c r="BC56" s="35" t="str">
        <f t="shared" si="71"/>
        <v>--</v>
      </c>
      <c r="BD56" s="35" t="str">
        <f t="shared" si="71"/>
        <v>--</v>
      </c>
      <c r="BE56" s="35" t="str">
        <f t="shared" si="71"/>
        <v>--</v>
      </c>
      <c r="BF56" s="36" t="str">
        <f t="shared" si="71"/>
        <v>--</v>
      </c>
    </row>
    <row r="57" spans="1:66" ht="13.75" thickBot="1" x14ac:dyDescent="0.75">
      <c r="A57" s="43" t="s">
        <v>17</v>
      </c>
      <c r="B57" s="127">
        <f>SUM(B52,B56)</f>
        <v>2538.7019373724156</v>
      </c>
      <c r="C57" s="127">
        <f>SUM(C52,C56)</f>
        <v>1.2683219111876685</v>
      </c>
      <c r="D57" s="127">
        <f>SUM(D52,D56)</f>
        <v>107.59106235918148</v>
      </c>
      <c r="E57" s="127">
        <f>SUM(E52,E56)</f>
        <v>2647.5613216427846</v>
      </c>
      <c r="F57" s="102"/>
      <c r="G57" s="98">
        <f>SUM(G52,G56)</f>
        <v>140.6601486392855</v>
      </c>
      <c r="H57" s="98">
        <f>SUM(H52,H56)</f>
        <v>1.9306674890790438</v>
      </c>
      <c r="I57" s="98">
        <f>SUM(I52,I56)</f>
        <v>118.1827455966401</v>
      </c>
      <c r="J57" s="98">
        <f>SUM(J52,J56)</f>
        <v>260.77356172500464</v>
      </c>
      <c r="K57" s="102"/>
      <c r="L57" s="47">
        <f t="shared" si="69"/>
        <v>5.5406326583131806E-2</v>
      </c>
      <c r="M57" s="47">
        <f t="shared" si="69"/>
        <v>1.5222219785441922</v>
      </c>
      <c r="N57" s="47">
        <f t="shared" si="69"/>
        <v>1.0984438949222326</v>
      </c>
      <c r="O57" s="48">
        <f t="shared" si="69"/>
        <v>9.8495758943629427E-2</v>
      </c>
      <c r="S57" s="43" t="s">
        <v>17</v>
      </c>
      <c r="T57" s="127">
        <f>SUM(T52,T56)</f>
        <v>2531.2514891919673</v>
      </c>
      <c r="U57" s="127">
        <f>SUM(U52,U56)</f>
        <v>1.2683219111876685</v>
      </c>
      <c r="V57" s="127">
        <f>SUM(V52,V56)</f>
        <v>107.59106235918148</v>
      </c>
      <c r="W57" s="127">
        <f>SUM(W52,W56)</f>
        <v>2640.1108734623363</v>
      </c>
      <c r="X57" s="102"/>
      <c r="Y57" s="98">
        <f>SUM(Y52,Y56)</f>
        <v>135.6619618388182</v>
      </c>
      <c r="Z57" s="98">
        <f>SUM(Z52,Z56)</f>
        <v>1.9306674890790438</v>
      </c>
      <c r="AA57" s="98">
        <f>SUM(AA52,AA56)</f>
        <v>118.1827455966401</v>
      </c>
      <c r="AB57" s="98">
        <f>SUM(AB52,AB56)</f>
        <v>255.77537492453735</v>
      </c>
      <c r="AC57" s="102"/>
      <c r="AD57" s="47">
        <f t="shared" si="70"/>
        <v>5.3594817590457818E-2</v>
      </c>
      <c r="AE57" s="47">
        <f t="shared" si="70"/>
        <v>1.5222219785441922</v>
      </c>
      <c r="AF57" s="47">
        <f t="shared" si="70"/>
        <v>1.0984438949222326</v>
      </c>
      <c r="AG57" s="48">
        <f t="shared" si="70"/>
        <v>9.6880542970948919E-2</v>
      </c>
      <c r="AR57" s="43" t="s">
        <v>17</v>
      </c>
      <c r="AS57" s="127">
        <f>SUM(AS52,AS56)</f>
        <v>7.4504481804485501</v>
      </c>
      <c r="AT57" s="127">
        <f>SUM(AT52,AT56)</f>
        <v>0</v>
      </c>
      <c r="AU57" s="127">
        <f>SUM(AU52,AU56)</f>
        <v>0</v>
      </c>
      <c r="AV57" s="127">
        <f>SUM(AV52,AV56)</f>
        <v>7.4504481804485501</v>
      </c>
      <c r="AW57" s="102"/>
      <c r="AX57" s="98">
        <f>SUM(AX52,AX56)</f>
        <v>4.9981868004672974</v>
      </c>
      <c r="AY57" s="98">
        <f>SUM(AY52,AY56)</f>
        <v>0</v>
      </c>
      <c r="AZ57" s="98">
        <f>SUM(AZ52,AZ56)</f>
        <v>0</v>
      </c>
      <c r="BA57" s="98">
        <f>SUM(BA52,BA56)</f>
        <v>4.9981868004672974</v>
      </c>
      <c r="BB57" s="102"/>
      <c r="BC57" s="47">
        <f t="shared" si="71"/>
        <v>0.67085719938077393</v>
      </c>
      <c r="BD57" s="47" t="str">
        <f t="shared" si="71"/>
        <v>--</v>
      </c>
      <c r="BE57" s="47" t="str">
        <f t="shared" si="71"/>
        <v>--</v>
      </c>
      <c r="BF57" s="48">
        <f t="shared" si="71"/>
        <v>0.67085719938077393</v>
      </c>
    </row>
    <row r="58" spans="1:66" ht="5.15" customHeight="1" x14ac:dyDescent="0.6">
      <c r="A58" s="49"/>
      <c r="B58" s="50"/>
      <c r="C58" s="50"/>
      <c r="D58" s="50"/>
      <c r="E58" s="50"/>
      <c r="G58" s="62"/>
      <c r="H58" s="62"/>
      <c r="I58" s="62"/>
      <c r="J58" s="62"/>
      <c r="S58" s="49"/>
      <c r="T58" s="50"/>
      <c r="U58" s="50"/>
      <c r="V58" s="50"/>
      <c r="W58" s="50"/>
      <c r="Y58" s="62"/>
      <c r="Z58" s="62"/>
      <c r="AA58" s="62"/>
      <c r="AB58" s="62"/>
      <c r="AR58" s="49"/>
      <c r="AS58" s="50"/>
      <c r="AT58" s="50"/>
      <c r="AU58" s="50"/>
      <c r="AV58" s="50"/>
      <c r="AX58" s="62"/>
      <c r="AY58" s="62"/>
      <c r="AZ58" s="62"/>
      <c r="BA58" s="62"/>
    </row>
    <row r="59" spans="1:66" x14ac:dyDescent="0.6">
      <c r="A59" s="49" t="s">
        <v>21</v>
      </c>
      <c r="B59" s="50">
        <f>B46</f>
        <v>16989.109982373509</v>
      </c>
      <c r="C59" s="50">
        <f>C46</f>
        <v>173.25781898221314</v>
      </c>
      <c r="D59" s="50">
        <f>D46</f>
        <v>738.47874175409061</v>
      </c>
      <c r="E59" s="50">
        <f>E46</f>
        <v>17900.846543109812</v>
      </c>
      <c r="G59" s="62">
        <f>SUM(G46,G57)</f>
        <v>1252.8686893183931</v>
      </c>
      <c r="H59" s="62">
        <f>SUM(H46,H57)</f>
        <v>20.178198572317942</v>
      </c>
      <c r="I59" s="62">
        <f>SUM(I46,I57)</f>
        <v>308.94409682910577</v>
      </c>
      <c r="J59" s="62">
        <f>SUM(J46,J57)</f>
        <v>1581.9909847198164</v>
      </c>
      <c r="L59" s="25">
        <f>IF(B59&lt;&gt;0,G59/B59,"--")</f>
        <v>7.3745398706481127E-2</v>
      </c>
      <c r="M59" s="25">
        <f>IF(C59&lt;&gt;0,H59/C59,"--")</f>
        <v>0.11646342249286575</v>
      </c>
      <c r="N59" s="25">
        <f>IF(D59&lt;&gt;0,I59/D59,"--")</f>
        <v>0.41835205180758267</v>
      </c>
      <c r="O59" s="25">
        <f>IF(E59&lt;&gt;0,J59/E59,"--")</f>
        <v>8.8375205100495E-2</v>
      </c>
      <c r="S59" s="49" t="s">
        <v>21</v>
      </c>
      <c r="T59" s="50">
        <f>T46</f>
        <v>12191.460247717401</v>
      </c>
      <c r="U59" s="50">
        <f>U46</f>
        <v>37.201438495565945</v>
      </c>
      <c r="V59" s="50">
        <f>V46</f>
        <v>721.46436867317243</v>
      </c>
      <c r="W59" s="50">
        <f>W46</f>
        <v>12950.126054886139</v>
      </c>
      <c r="Y59" s="62">
        <f>SUM(Y46,Y57)</f>
        <v>948.55388300640959</v>
      </c>
      <c r="Z59" s="62">
        <f>SUM(Z46,Z57)</f>
        <v>5.3528657056017312</v>
      </c>
      <c r="AA59" s="62">
        <f>SUM(AA46,AA57)</f>
        <v>305.62094664066512</v>
      </c>
      <c r="AB59" s="62">
        <f>SUM(AB46,AB57)</f>
        <v>1259.5276953526763</v>
      </c>
      <c r="AD59" s="25">
        <f>IF(T59&lt;&gt;0,Y59/T59,"--")</f>
        <v>7.7804780045442598E-2</v>
      </c>
      <c r="AE59" s="25">
        <f>IF(U59&lt;&gt;0,Z59/U59,"--")</f>
        <v>0.14388867533280311</v>
      </c>
      <c r="AF59" s="25">
        <f>IF(V59&lt;&gt;0,AA59/V59,"--")</f>
        <v>0.42361197574140103</v>
      </c>
      <c r="AG59" s="25">
        <f>IF(W59&lt;&gt;0,AB59/W59,"--")</f>
        <v>9.7259879171403982E-2</v>
      </c>
      <c r="AM59">
        <f>$AM$8</f>
        <v>6</v>
      </c>
      <c r="AN59">
        <f>$AN$8</f>
        <v>28</v>
      </c>
      <c r="AO59">
        <f>$AO$8</f>
        <v>50</v>
      </c>
      <c r="AR59" s="49" t="s">
        <v>21</v>
      </c>
      <c r="AS59" s="50">
        <f>AS46</f>
        <v>4797.6497346561073</v>
      </c>
      <c r="AT59" s="50">
        <f>AT46</f>
        <v>136.05638048664719</v>
      </c>
      <c r="AU59" s="50">
        <f>AU46</f>
        <v>17.014373080918094</v>
      </c>
      <c r="AV59" s="50">
        <f>AV46</f>
        <v>4950.7204882236729</v>
      </c>
      <c r="AX59" s="62">
        <f>SUM(AX46,AX57)</f>
        <v>304.31480631198338</v>
      </c>
      <c r="AY59" s="62">
        <f>SUM(AY46,AY57)</f>
        <v>14.825332866716209</v>
      </c>
      <c r="AZ59" s="62">
        <f>SUM(AZ46,AZ57)</f>
        <v>3.323150188440652</v>
      </c>
      <c r="BA59" s="62">
        <f>SUM(BA46,BA57)</f>
        <v>322.46328936714025</v>
      </c>
      <c r="BC59" s="25">
        <f>IF(AS59&lt;&gt;0,AX59/AS59,"--")</f>
        <v>6.3429975747030326E-2</v>
      </c>
      <c r="BD59" s="25">
        <f>IF(AT59&lt;&gt;0,AY59/AT59,"--")</f>
        <v>0.10896462785272458</v>
      </c>
      <c r="BE59" s="25">
        <f>IF(AU59&lt;&gt;0,AZ59/AU59,"--")</f>
        <v>0.19531428943259865</v>
      </c>
      <c r="BF59" s="25">
        <f>IF(AV59&lt;&gt;0,BA59/AV59,"--")</f>
        <v>6.5134618311453216E-2</v>
      </c>
      <c r="BL59">
        <f>$BL$8</f>
        <v>9</v>
      </c>
      <c r="BM59">
        <f>$BM$8</f>
        <v>31</v>
      </c>
      <c r="BN59">
        <f>$BN$8</f>
        <v>53</v>
      </c>
    </row>
    <row r="60" spans="1:66" hidden="1" x14ac:dyDescent="0.6">
      <c r="A60" s="16"/>
      <c r="B60" s="50"/>
      <c r="C60" s="50"/>
      <c r="D60" s="50"/>
      <c r="E60" s="50"/>
      <c r="G60" s="62"/>
      <c r="H60" s="62"/>
      <c r="I60" s="62"/>
      <c r="J60" s="62"/>
      <c r="S60" s="16"/>
      <c r="T60" s="50"/>
      <c r="U60" s="50"/>
      <c r="V60" s="50"/>
      <c r="W60" s="50"/>
      <c r="Y60" s="62"/>
      <c r="Z60" s="62"/>
      <c r="AA60" s="62"/>
      <c r="AB60" s="62"/>
      <c r="AR60" s="16"/>
      <c r="AS60" s="50"/>
      <c r="AT60" s="50"/>
      <c r="AU60" s="50"/>
      <c r="AV60" s="50"/>
      <c r="AX60" s="62"/>
      <c r="AY60" s="62"/>
      <c r="AZ60" s="62"/>
      <c r="BA60" s="62"/>
    </row>
    <row r="61" spans="1:66" hidden="1" x14ac:dyDescent="0.6">
      <c r="A61" s="107" t="s">
        <v>115</v>
      </c>
      <c r="B61" s="85">
        <f>B10-SUM(B11:B13)</f>
        <v>0</v>
      </c>
      <c r="C61" s="85">
        <f>C10-SUM(C11:C13)</f>
        <v>0</v>
      </c>
      <c r="D61" s="85">
        <f>D10-SUM(D11:D13)</f>
        <v>0</v>
      </c>
      <c r="E61" s="50"/>
      <c r="G61" s="72">
        <f>G59-Y59-AX59</f>
        <v>0</v>
      </c>
      <c r="H61" s="72">
        <f>H59-Z59-AY59</f>
        <v>0</v>
      </c>
      <c r="I61" s="72">
        <f>I59-AA59-AZ59</f>
        <v>0</v>
      </c>
      <c r="J61" s="72">
        <f>J59-AB59-BA59</f>
        <v>0</v>
      </c>
      <c r="K61" s="108"/>
      <c r="L61" s="86"/>
      <c r="M61" s="86"/>
      <c r="N61" s="86"/>
      <c r="S61" s="107" t="s">
        <v>115</v>
      </c>
      <c r="T61" s="85">
        <f>T10-SUM(T11:T13)</f>
        <v>0</v>
      </c>
      <c r="U61" s="85">
        <f>U10-SUM(U11:U13)</f>
        <v>0</v>
      </c>
      <c r="V61" s="85">
        <f>V10-SUM(V11:V13)</f>
        <v>0</v>
      </c>
      <c r="W61" s="50"/>
      <c r="Y61" s="85">
        <v>0</v>
      </c>
      <c r="Z61" s="85">
        <v>0</v>
      </c>
      <c r="AA61" s="85">
        <v>0</v>
      </c>
      <c r="AD61" s="85">
        <v>-4.163336342344337E-17</v>
      </c>
      <c r="AE61" s="85">
        <v>0</v>
      </c>
      <c r="AF61" s="85">
        <v>0</v>
      </c>
      <c r="AI61">
        <v>127</v>
      </c>
      <c r="AM61">
        <f>$AM$8</f>
        <v>6</v>
      </c>
      <c r="AN61">
        <f>$AN$8</f>
        <v>28</v>
      </c>
      <c r="AO61">
        <f>$AO$8</f>
        <v>50</v>
      </c>
      <c r="AR61" s="107" t="s">
        <v>115</v>
      </c>
      <c r="AS61" s="85">
        <f>AS10-SUM(AS11:AS13)</f>
        <v>0</v>
      </c>
      <c r="AT61" s="85">
        <f>AT10-SUM(AT11:AT13)</f>
        <v>0</v>
      </c>
      <c r="AU61" s="85">
        <f>AU10-SUM(AU11:AU13)</f>
        <v>0</v>
      </c>
      <c r="AV61" s="50"/>
      <c r="AX61" s="85">
        <v>0</v>
      </c>
      <c r="AY61" s="85">
        <v>0</v>
      </c>
      <c r="AZ61" s="85">
        <v>0</v>
      </c>
      <c r="BC61" s="85">
        <v>0</v>
      </c>
      <c r="BD61" s="85">
        <v>0</v>
      </c>
      <c r="BE61" s="85">
        <v>0</v>
      </c>
      <c r="BH61">
        <v>127</v>
      </c>
      <c r="BL61">
        <f>$BL$8</f>
        <v>9</v>
      </c>
      <c r="BM61">
        <f>$BM$8</f>
        <v>31</v>
      </c>
      <c r="BN61">
        <f>$BN$8</f>
        <v>53</v>
      </c>
    </row>
    <row r="62" spans="1:66" hidden="1" x14ac:dyDescent="0.6">
      <c r="A62" s="16"/>
      <c r="B62" s="85">
        <f>B17-SUM(B18:B20)</f>
        <v>0</v>
      </c>
      <c r="C62" s="85">
        <f>C17-SUM(C18:C20)</f>
        <v>0</v>
      </c>
      <c r="D62" s="85">
        <f>D17-SUM(D18:D20)</f>
        <v>0</v>
      </c>
      <c r="E62" s="50"/>
      <c r="G62" s="86"/>
      <c r="H62" s="86"/>
      <c r="I62" s="86"/>
      <c r="J62" s="108"/>
      <c r="K62" s="108"/>
      <c r="L62" s="86"/>
      <c r="M62" s="86"/>
      <c r="N62" s="86"/>
      <c r="S62" s="16"/>
      <c r="T62" s="85">
        <f>T17-SUM(T18:T20)</f>
        <v>0</v>
      </c>
      <c r="U62" s="85">
        <f>U17-SUM(U18:U20)</f>
        <v>0</v>
      </c>
      <c r="V62" s="85">
        <f>V17-SUM(V18:V20)</f>
        <v>0</v>
      </c>
      <c r="W62" s="50"/>
      <c r="Y62" s="85">
        <v>0</v>
      </c>
      <c r="Z62" s="85">
        <v>0</v>
      </c>
      <c r="AA62" s="85">
        <v>0</v>
      </c>
      <c r="AD62" s="85">
        <v>0</v>
      </c>
      <c r="AE62" s="85">
        <v>0</v>
      </c>
      <c r="AF62" s="85">
        <v>5.5511151231257827E-17</v>
      </c>
      <c r="AI62">
        <v>104</v>
      </c>
      <c r="AM62">
        <f>$AM$8</f>
        <v>6</v>
      </c>
      <c r="AN62">
        <f>$AN$8</f>
        <v>28</v>
      </c>
      <c r="AO62">
        <f>$AO$8</f>
        <v>50</v>
      </c>
      <c r="AR62" s="16"/>
      <c r="AS62" s="85">
        <f>AS17-SUM(AS18:AS20)</f>
        <v>0</v>
      </c>
      <c r="AT62" s="85">
        <f>AT17-SUM(AT18:AT20)</f>
        <v>0</v>
      </c>
      <c r="AU62" s="85">
        <f>AU17-SUM(AU18:AU20)</f>
        <v>0</v>
      </c>
      <c r="AV62" s="50"/>
      <c r="AX62" s="85">
        <v>0</v>
      </c>
      <c r="AY62" s="85">
        <v>0</v>
      </c>
      <c r="AZ62" s="85">
        <v>0</v>
      </c>
      <c r="BC62" s="85">
        <v>0</v>
      </c>
      <c r="BD62" s="85">
        <v>-1.3877787807814457E-17</v>
      </c>
      <c r="BE62" s="85">
        <v>0</v>
      </c>
      <c r="BH62">
        <v>104</v>
      </c>
      <c r="BL62">
        <f>$BL$8</f>
        <v>9</v>
      </c>
      <c r="BM62">
        <f>$BM$8</f>
        <v>31</v>
      </c>
      <c r="BN62">
        <f>$BN$8</f>
        <v>53</v>
      </c>
    </row>
    <row r="63" spans="1:66" hidden="1" x14ac:dyDescent="0.6">
      <c r="A63" s="16"/>
      <c r="B63" s="85">
        <f>B26-SUM(B27:B29)</f>
        <v>0</v>
      </c>
      <c r="C63" s="85">
        <f>C26-SUM(C27:C29)</f>
        <v>0</v>
      </c>
      <c r="D63" s="85">
        <f>D26-SUM(D27:D29)</f>
        <v>0</v>
      </c>
      <c r="E63" s="50"/>
      <c r="G63" s="189">
        <f>SUM(B61:D63,G61:J61,T61:AF63,AS61:BE63)</f>
        <v>1.3877787807814457E-16</v>
      </c>
      <c r="H63" s="190" t="s">
        <v>187</v>
      </c>
      <c r="I63" s="86"/>
      <c r="J63" s="108"/>
      <c r="K63" s="108"/>
      <c r="L63" s="86"/>
      <c r="M63" s="86"/>
      <c r="N63" s="86"/>
      <c r="S63" s="16"/>
      <c r="T63" s="85">
        <f>T26-SUM(T27:T29)</f>
        <v>0</v>
      </c>
      <c r="U63" s="85">
        <f>U26-SUM(U27:U29)</f>
        <v>0</v>
      </c>
      <c r="V63" s="85">
        <f>V26-SUM(V27:V29)</f>
        <v>0</v>
      </c>
      <c r="W63" s="50"/>
      <c r="Y63" s="85">
        <v>0</v>
      </c>
      <c r="Z63" s="85">
        <v>0</v>
      </c>
      <c r="AA63" s="85">
        <v>0</v>
      </c>
      <c r="AD63" s="85">
        <v>-1.3877787807814457E-17</v>
      </c>
      <c r="AE63" s="85">
        <v>0</v>
      </c>
      <c r="AF63" s="85">
        <v>1.6653345369377348E-16</v>
      </c>
      <c r="AI63">
        <v>64</v>
      </c>
      <c r="AJ63">
        <v>13</v>
      </c>
      <c r="AM63">
        <f>$AM$8</f>
        <v>6</v>
      </c>
      <c r="AN63">
        <f>$AN$8</f>
        <v>28</v>
      </c>
      <c r="AO63">
        <f>$AO$8</f>
        <v>50</v>
      </c>
      <c r="AR63" s="16"/>
      <c r="AS63" s="85">
        <f>AS26-SUM(AS27:AS29)</f>
        <v>0</v>
      </c>
      <c r="AT63" s="85">
        <f>AT26-SUM(AT27:AT29)</f>
        <v>0</v>
      </c>
      <c r="AU63" s="85">
        <f>AU26-SUM(AU27:AU29)</f>
        <v>0</v>
      </c>
      <c r="AV63" s="50"/>
      <c r="AX63" s="85">
        <v>0</v>
      </c>
      <c r="AY63" s="85">
        <v>0</v>
      </c>
      <c r="AZ63" s="85">
        <v>0</v>
      </c>
      <c r="BC63" s="85">
        <v>0</v>
      </c>
      <c r="BD63" s="85">
        <v>-1.3877787807814457E-17</v>
      </c>
      <c r="BE63" s="85">
        <v>0</v>
      </c>
      <c r="BH63">
        <v>64</v>
      </c>
      <c r="BI63">
        <v>13</v>
      </c>
      <c r="BL63">
        <f>$BL$8</f>
        <v>9</v>
      </c>
      <c r="BM63">
        <f>$BM$8</f>
        <v>31</v>
      </c>
      <c r="BN63">
        <f>$BN$8</f>
        <v>53</v>
      </c>
    </row>
    <row r="64" spans="1:66" x14ac:dyDescent="0.6">
      <c r="A64" s="33"/>
      <c r="B64" s="33"/>
      <c r="C64" s="33"/>
      <c r="D64" s="33"/>
      <c r="E64" s="33"/>
    </row>
    <row r="65" spans="1:5" x14ac:dyDescent="0.6">
      <c r="A65" s="54" t="s">
        <v>22</v>
      </c>
    </row>
    <row r="66" spans="1:5" x14ac:dyDescent="0.6">
      <c r="A66" s="109" t="s">
        <v>264</v>
      </c>
    </row>
    <row r="67" spans="1:5" x14ac:dyDescent="0.6">
      <c r="A67" s="56" t="s">
        <v>122</v>
      </c>
    </row>
    <row r="68" spans="1:5" x14ac:dyDescent="0.6">
      <c r="A68" s="55" t="s">
        <v>98</v>
      </c>
    </row>
    <row r="69" spans="1:5" x14ac:dyDescent="0.6">
      <c r="A69" s="55" t="s">
        <v>123</v>
      </c>
    </row>
    <row r="70" spans="1:5" x14ac:dyDescent="0.6">
      <c r="A70" s="56" t="s">
        <v>124</v>
      </c>
    </row>
    <row r="71" spans="1:5" x14ac:dyDescent="0.6">
      <c r="A71" s="55" t="s">
        <v>125</v>
      </c>
      <c r="B71" s="41"/>
      <c r="C71" s="41"/>
      <c r="D71" s="41"/>
      <c r="E71" s="41"/>
    </row>
    <row r="72" spans="1:5" x14ac:dyDescent="0.6">
      <c r="A72" s="55" t="s">
        <v>126</v>
      </c>
      <c r="B72" s="50"/>
      <c r="C72" s="50"/>
      <c r="D72" s="50"/>
      <c r="E72" s="50"/>
    </row>
    <row r="73" spans="1:5" x14ac:dyDescent="0.6">
      <c r="A73" s="55" t="s">
        <v>127</v>
      </c>
      <c r="B73" s="50"/>
      <c r="C73" s="50"/>
      <c r="D73" s="50"/>
      <c r="E73" s="50"/>
    </row>
    <row r="74" spans="1:5" x14ac:dyDescent="0.6">
      <c r="A74" s="55"/>
      <c r="B74" s="50"/>
      <c r="C74" s="50"/>
      <c r="D74" s="50"/>
      <c r="E74" s="50"/>
    </row>
    <row r="75" spans="1:5" x14ac:dyDescent="0.6">
      <c r="A75" s="55"/>
      <c r="B75" s="50"/>
      <c r="C75" s="50"/>
      <c r="D75" s="50"/>
      <c r="E75" s="50"/>
    </row>
    <row r="76" spans="1:5" x14ac:dyDescent="0.6">
      <c r="A76" s="55"/>
      <c r="B76" s="50"/>
      <c r="C76" s="50"/>
      <c r="D76" s="50"/>
      <c r="E76" s="50"/>
    </row>
    <row r="77" spans="1:5" x14ac:dyDescent="0.6">
      <c r="A77" s="55"/>
      <c r="B77" s="50"/>
      <c r="C77" s="50"/>
      <c r="D77" s="50"/>
      <c r="E77" s="50"/>
    </row>
    <row r="78" spans="1:5" x14ac:dyDescent="0.6">
      <c r="A78" s="16"/>
      <c r="B78" s="50"/>
      <c r="C78" s="50"/>
      <c r="D78" s="50"/>
      <c r="E78" s="50"/>
    </row>
    <row r="79" spans="1:5" x14ac:dyDescent="0.6">
      <c r="A79" s="16"/>
      <c r="B79" s="50"/>
      <c r="C79" s="50"/>
      <c r="D79" s="50"/>
      <c r="E79" s="50"/>
    </row>
    <row r="80" spans="1:5" x14ac:dyDescent="0.6">
      <c r="A80" s="16"/>
      <c r="B80" s="50"/>
      <c r="C80" s="50"/>
      <c r="D80" s="50"/>
      <c r="E80" s="50"/>
    </row>
    <row r="81" spans="2:5" x14ac:dyDescent="0.6">
      <c r="B81" s="50"/>
      <c r="C81" s="50"/>
      <c r="D81" s="50"/>
      <c r="E81" s="50"/>
    </row>
    <row r="82" spans="2:5" x14ac:dyDescent="0.6">
      <c r="B82" s="50"/>
      <c r="C82" s="50"/>
      <c r="D82" s="50"/>
      <c r="E82" s="50"/>
    </row>
    <row r="83" spans="2:5" x14ac:dyDescent="0.6">
      <c r="B83" s="50"/>
      <c r="C83" s="50"/>
      <c r="D83" s="50"/>
      <c r="E83" s="50"/>
    </row>
    <row r="84" spans="2:5" x14ac:dyDescent="0.6">
      <c r="B84" s="50"/>
      <c r="C84" s="50"/>
      <c r="D84" s="50"/>
      <c r="E84" s="50"/>
    </row>
    <row r="85" spans="2:5" x14ac:dyDescent="0.6">
      <c r="B85" s="50"/>
      <c r="C85" s="50"/>
      <c r="D85" s="50"/>
      <c r="E85" s="50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2" manualBreakCount="2">
    <brk id="47" min="18" max="32" man="1"/>
    <brk id="47" max="14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A1:BP75"/>
  <sheetViews>
    <sheetView zoomScale="70" zoomScaleNormal="70" workbookViewId="0"/>
  </sheetViews>
  <sheetFormatPr defaultRowHeight="13" x14ac:dyDescent="0.6"/>
  <cols>
    <col min="1" max="1" width="36.86328125" customWidth="1"/>
    <col min="2" max="5" width="10.6796875" customWidth="1"/>
    <col min="6" max="6" width="2.6796875" customWidth="1"/>
    <col min="7" max="10" width="10.6796875" customWidth="1"/>
    <col min="11" max="11" width="2.6796875" customWidth="1"/>
    <col min="12" max="15" width="8.6796875" customWidth="1"/>
    <col min="18" max="23" width="0" hidden="1" customWidth="1"/>
    <col min="24" max="24" width="3.6796875" hidden="1" customWidth="1"/>
    <col min="25" max="68" width="0" hidden="1" customWidth="1"/>
  </cols>
  <sheetData>
    <row r="1" spans="1:68" s="3" customFormat="1" ht="15.5" x14ac:dyDescent="0.7">
      <c r="A1" s="1" t="str">
        <f>VLOOKUP(BP6,TabName,5,FALSE)</f>
        <v>Table 4.25 - Cost of Forwarded UAA Mail -- Standard Mail, Carrier Route (1), PARS Environment, FY 21</v>
      </c>
      <c r="B1" s="2"/>
      <c r="C1" s="2"/>
      <c r="D1" s="2"/>
      <c r="E1" s="2"/>
      <c r="S1" s="1" t="s">
        <v>181</v>
      </c>
      <c r="AR1" s="131" t="s">
        <v>182</v>
      </c>
    </row>
    <row r="2" spans="1:68" s="3" customFormat="1" ht="8.15" customHeight="1" thickBot="1" x14ac:dyDescent="0.85">
      <c r="A2" s="1"/>
      <c r="B2" s="2"/>
      <c r="C2" s="2"/>
      <c r="D2" s="2"/>
      <c r="E2" s="2"/>
    </row>
    <row r="3" spans="1:68" s="3" customFormat="1" ht="15.5" x14ac:dyDescent="0.7">
      <c r="A3" s="4" t="s">
        <v>0</v>
      </c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7"/>
      <c r="S3" s="4" t="s">
        <v>0</v>
      </c>
      <c r="T3" s="5"/>
      <c r="U3" s="5"/>
      <c r="V3" s="5"/>
      <c r="W3" s="5"/>
      <c r="X3" s="6"/>
      <c r="Y3" s="6"/>
      <c r="Z3" s="6"/>
      <c r="AA3" s="6"/>
      <c r="AB3" s="6"/>
      <c r="AC3" s="6"/>
      <c r="AD3" s="6"/>
      <c r="AE3" s="6"/>
      <c r="AF3" s="6"/>
      <c r="AG3" s="7"/>
      <c r="AR3" s="4" t="s">
        <v>0</v>
      </c>
      <c r="AS3" s="5"/>
      <c r="AT3" s="5"/>
      <c r="AU3" s="5"/>
      <c r="AV3" s="5"/>
      <c r="AW3" s="6"/>
      <c r="AX3" s="6"/>
      <c r="AY3" s="6"/>
      <c r="AZ3" s="6"/>
      <c r="BA3" s="6"/>
      <c r="BB3" s="6"/>
      <c r="BC3" s="6"/>
      <c r="BD3" s="6"/>
      <c r="BE3" s="6"/>
      <c r="BF3" s="7"/>
    </row>
    <row r="4" spans="1:68" s="3" customFormat="1" ht="12.75" customHeight="1" x14ac:dyDescent="0.6">
      <c r="A4" s="8"/>
      <c r="B4" s="9" t="s">
        <v>1</v>
      </c>
      <c r="C4" s="10"/>
      <c r="D4" s="10"/>
      <c r="E4" s="10"/>
      <c r="F4" s="11"/>
      <c r="G4" s="9" t="s">
        <v>2</v>
      </c>
      <c r="H4" s="12"/>
      <c r="I4" s="12"/>
      <c r="J4" s="12"/>
      <c r="K4" s="11"/>
      <c r="L4" s="9" t="s">
        <v>3</v>
      </c>
      <c r="M4" s="12"/>
      <c r="N4" s="12"/>
      <c r="O4" s="13"/>
      <c r="S4" s="8"/>
      <c r="T4" s="9" t="s">
        <v>1</v>
      </c>
      <c r="U4" s="10"/>
      <c r="V4" s="10"/>
      <c r="W4" s="10"/>
      <c r="X4" s="11"/>
      <c r="Y4" s="9" t="s">
        <v>2</v>
      </c>
      <c r="Z4" s="12"/>
      <c r="AA4" s="12"/>
      <c r="AB4" s="12"/>
      <c r="AC4" s="11"/>
      <c r="AD4" s="9" t="s">
        <v>3</v>
      </c>
      <c r="AE4" s="12"/>
      <c r="AF4" s="12"/>
      <c r="AG4" s="13"/>
      <c r="AI4"/>
      <c r="AJ4"/>
      <c r="AK4" t="s">
        <v>37</v>
      </c>
      <c r="AL4" t="s">
        <v>37</v>
      </c>
      <c r="AM4" s="18" t="s">
        <v>8</v>
      </c>
      <c r="AN4" s="18" t="s">
        <v>9</v>
      </c>
      <c r="AO4" s="18" t="s">
        <v>10</v>
      </c>
      <c r="AP4" s="18"/>
      <c r="AR4" s="8"/>
      <c r="AS4" s="9" t="s">
        <v>1</v>
      </c>
      <c r="AT4" s="10"/>
      <c r="AU4" s="10"/>
      <c r="AV4" s="10"/>
      <c r="AW4" s="11"/>
      <c r="AX4" s="9" t="s">
        <v>2</v>
      </c>
      <c r="AY4" s="12"/>
      <c r="AZ4" s="12"/>
      <c r="BA4" s="12"/>
      <c r="BB4" s="11"/>
      <c r="BC4" s="9" t="s">
        <v>3</v>
      </c>
      <c r="BD4" s="12"/>
      <c r="BE4" s="12"/>
      <c r="BF4" s="13"/>
      <c r="BH4"/>
      <c r="BI4"/>
      <c r="BJ4" t="s">
        <v>37</v>
      </c>
      <c r="BK4" t="s">
        <v>37</v>
      </c>
      <c r="BL4" s="18" t="s">
        <v>8</v>
      </c>
      <c r="BM4" s="18" t="s">
        <v>9</v>
      </c>
      <c r="BN4" s="18" t="s">
        <v>10</v>
      </c>
    </row>
    <row r="5" spans="1:68" ht="25.5" customHeight="1" x14ac:dyDescent="0.6">
      <c r="A5" s="14"/>
      <c r="B5" s="15" t="s">
        <v>4</v>
      </c>
      <c r="C5" s="15" t="s">
        <v>5</v>
      </c>
      <c r="D5" s="15" t="s">
        <v>6</v>
      </c>
      <c r="E5" s="15" t="s">
        <v>7</v>
      </c>
      <c r="F5" s="16"/>
      <c r="G5" s="15" t="s">
        <v>4</v>
      </c>
      <c r="H5" s="15" t="s">
        <v>5</v>
      </c>
      <c r="I5" s="15" t="s">
        <v>6</v>
      </c>
      <c r="J5" s="15" t="s">
        <v>7</v>
      </c>
      <c r="K5" s="16"/>
      <c r="L5" s="15" t="s">
        <v>4</v>
      </c>
      <c r="M5" s="15" t="s">
        <v>5</v>
      </c>
      <c r="N5" s="15" t="s">
        <v>6</v>
      </c>
      <c r="O5" s="17" t="s">
        <v>7</v>
      </c>
      <c r="S5" s="14"/>
      <c r="T5" s="15" t="s">
        <v>4</v>
      </c>
      <c r="U5" s="15" t="s">
        <v>5</v>
      </c>
      <c r="V5" s="15" t="s">
        <v>6</v>
      </c>
      <c r="W5" s="15" t="s">
        <v>7</v>
      </c>
      <c r="X5" s="16"/>
      <c r="Y5" s="15" t="s">
        <v>4</v>
      </c>
      <c r="Z5" s="15" t="s">
        <v>5</v>
      </c>
      <c r="AA5" s="15" t="s">
        <v>6</v>
      </c>
      <c r="AB5" s="15" t="s">
        <v>7</v>
      </c>
      <c r="AC5" s="16"/>
      <c r="AD5" s="15" t="s">
        <v>4</v>
      </c>
      <c r="AE5" s="15" t="s">
        <v>5</v>
      </c>
      <c r="AF5" s="15" t="s">
        <v>6</v>
      </c>
      <c r="AG5" s="17" t="s">
        <v>7</v>
      </c>
      <c r="AI5" s="56" t="s">
        <v>35</v>
      </c>
      <c r="AJ5" s="56" t="s">
        <v>36</v>
      </c>
      <c r="AK5" s="56" t="s">
        <v>35</v>
      </c>
      <c r="AL5" s="56" t="s">
        <v>36</v>
      </c>
      <c r="AM5" t="s">
        <v>12</v>
      </c>
      <c r="AN5" t="s">
        <v>12</v>
      </c>
      <c r="AO5" t="s">
        <v>12</v>
      </c>
      <c r="AR5" s="14"/>
      <c r="AS5" s="15" t="s">
        <v>4</v>
      </c>
      <c r="AT5" s="15" t="s">
        <v>5</v>
      </c>
      <c r="AU5" s="15" t="s">
        <v>6</v>
      </c>
      <c r="AV5" s="15" t="s">
        <v>7</v>
      </c>
      <c r="AW5" s="16"/>
      <c r="AX5" s="15" t="s">
        <v>4</v>
      </c>
      <c r="AY5" s="15" t="s">
        <v>5</v>
      </c>
      <c r="AZ5" s="15" t="s">
        <v>6</v>
      </c>
      <c r="BA5" s="15" t="s">
        <v>7</v>
      </c>
      <c r="BB5" s="16"/>
      <c r="BC5" s="15" t="s">
        <v>4</v>
      </c>
      <c r="BD5" s="15" t="s">
        <v>5</v>
      </c>
      <c r="BE5" s="15" t="s">
        <v>6</v>
      </c>
      <c r="BF5" s="17" t="s">
        <v>7</v>
      </c>
      <c r="BH5" s="56" t="s">
        <v>35</v>
      </c>
      <c r="BI5" s="56" t="s">
        <v>36</v>
      </c>
      <c r="BJ5" s="56" t="s">
        <v>35</v>
      </c>
      <c r="BK5" s="56" t="s">
        <v>36</v>
      </c>
      <c r="BL5" t="s">
        <v>12</v>
      </c>
      <c r="BM5" t="s">
        <v>12</v>
      </c>
      <c r="BN5" t="s">
        <v>12</v>
      </c>
      <c r="BP5" s="18" t="s">
        <v>11</v>
      </c>
    </row>
    <row r="6" spans="1:68" x14ac:dyDescent="0.6">
      <c r="A6" s="94" t="s">
        <v>23</v>
      </c>
      <c r="B6" s="15"/>
      <c r="C6" s="15"/>
      <c r="D6" s="15"/>
      <c r="E6" s="15"/>
      <c r="F6" s="16"/>
      <c r="G6" s="15"/>
      <c r="H6" s="15"/>
      <c r="I6" s="15"/>
      <c r="J6" s="15"/>
      <c r="K6" s="16"/>
      <c r="L6" s="15"/>
      <c r="M6" s="15"/>
      <c r="N6" s="15"/>
      <c r="O6" s="17"/>
      <c r="S6" s="94" t="s">
        <v>23</v>
      </c>
      <c r="T6" s="15"/>
      <c r="U6" s="15"/>
      <c r="V6" s="15"/>
      <c r="W6" s="15"/>
      <c r="X6" s="16"/>
      <c r="Y6" s="15"/>
      <c r="Z6" s="15"/>
      <c r="AA6" s="15"/>
      <c r="AB6" s="15"/>
      <c r="AC6" s="16"/>
      <c r="AD6" s="15"/>
      <c r="AE6" s="15"/>
      <c r="AF6" s="15"/>
      <c r="AG6" s="17"/>
      <c r="AR6" s="94" t="s">
        <v>23</v>
      </c>
      <c r="AS6" s="15"/>
      <c r="AT6" s="15"/>
      <c r="AU6" s="15"/>
      <c r="AV6" s="15"/>
      <c r="AW6" s="16"/>
      <c r="AX6" s="15"/>
      <c r="AY6" s="15"/>
      <c r="AZ6" s="15"/>
      <c r="BA6" s="15"/>
      <c r="BB6" s="16"/>
      <c r="BC6" s="15"/>
      <c r="BD6" s="15"/>
      <c r="BE6" s="15"/>
      <c r="BF6" s="17"/>
      <c r="BP6">
        <v>25</v>
      </c>
    </row>
    <row r="7" spans="1:68" x14ac:dyDescent="0.6">
      <c r="A7" s="31" t="s">
        <v>102</v>
      </c>
      <c r="B7" s="15"/>
      <c r="C7" s="15"/>
      <c r="D7" s="15"/>
      <c r="E7" s="15"/>
      <c r="F7" s="16"/>
      <c r="G7" s="15"/>
      <c r="H7" s="15"/>
      <c r="I7" s="15"/>
      <c r="J7" s="15"/>
      <c r="K7" s="16"/>
      <c r="L7" s="15"/>
      <c r="M7" s="15"/>
      <c r="N7" s="15"/>
      <c r="O7" s="17"/>
      <c r="S7" s="31" t="s">
        <v>102</v>
      </c>
      <c r="T7" s="15"/>
      <c r="U7" s="15"/>
      <c r="V7" s="15"/>
      <c r="W7" s="15"/>
      <c r="X7" s="16"/>
      <c r="Y7" s="15"/>
      <c r="Z7" s="15"/>
      <c r="AA7" s="15"/>
      <c r="AB7" s="15"/>
      <c r="AC7" s="16"/>
      <c r="AD7" s="15"/>
      <c r="AE7" s="15"/>
      <c r="AF7" s="15"/>
      <c r="AG7" s="17"/>
      <c r="AR7" s="31" t="s">
        <v>102</v>
      </c>
      <c r="AS7" s="15"/>
      <c r="AT7" s="15"/>
      <c r="AU7" s="15"/>
      <c r="AV7" s="15"/>
      <c r="AW7" s="16"/>
      <c r="AX7" s="15"/>
      <c r="AY7" s="15"/>
      <c r="AZ7" s="15"/>
      <c r="BA7" s="15"/>
      <c r="BB7" s="16"/>
      <c r="BC7" s="15"/>
      <c r="BD7" s="15"/>
      <c r="BE7" s="15"/>
      <c r="BF7" s="17"/>
    </row>
    <row r="8" spans="1:68" x14ac:dyDescent="0.6">
      <c r="A8" s="21" t="s">
        <v>13</v>
      </c>
      <c r="B8" s="76">
        <f t="shared" ref="B8:D13" si="0">SUM(T8,AS8)</f>
        <v>16.279278513463641</v>
      </c>
      <c r="C8" s="76">
        <f t="shared" si="0"/>
        <v>0</v>
      </c>
      <c r="D8" s="76">
        <f t="shared" si="0"/>
        <v>0</v>
      </c>
      <c r="E8" s="65">
        <f t="shared" ref="E8:E13" si="1">SUM(B8:D8)</f>
        <v>16.279278513463641</v>
      </c>
      <c r="F8" s="61"/>
      <c r="G8" s="62">
        <f t="shared" ref="G8:I13" si="2">SUM(Y8,AX8)</f>
        <v>0.42478588726156186</v>
      </c>
      <c r="H8" s="62">
        <f t="shared" si="2"/>
        <v>0</v>
      </c>
      <c r="I8" s="62">
        <f t="shared" si="2"/>
        <v>0</v>
      </c>
      <c r="J8" s="62">
        <f t="shared" ref="J8:J13" si="3">SUM(G8:I8)</f>
        <v>0.42478588726156186</v>
      </c>
      <c r="K8" s="61"/>
      <c r="L8" s="25">
        <f t="shared" ref="L8:O14" si="4">IF(B8&lt;&gt;0,G8/B8,"--")</f>
        <v>2.6093655619335111E-2</v>
      </c>
      <c r="M8" s="25" t="str">
        <f t="shared" si="4"/>
        <v>--</v>
      </c>
      <c r="N8" s="25" t="str">
        <f t="shared" si="4"/>
        <v>--</v>
      </c>
      <c r="O8" s="26">
        <f t="shared" si="4"/>
        <v>2.6093655619335111E-2</v>
      </c>
      <c r="S8" s="21" t="s">
        <v>13</v>
      </c>
      <c r="T8" s="76">
        <v>0.28214697829754376</v>
      </c>
      <c r="U8" s="76">
        <v>0</v>
      </c>
      <c r="V8" s="76">
        <v>0</v>
      </c>
      <c r="W8" s="65">
        <f t="shared" ref="W8:W13" si="5">SUM(T8:V8)</f>
        <v>0.28214697829754376</v>
      </c>
      <c r="X8" s="61"/>
      <c r="Y8" s="62">
        <v>2.2746427239704905E-2</v>
      </c>
      <c r="Z8" s="62">
        <v>0</v>
      </c>
      <c r="AA8" s="62">
        <v>0</v>
      </c>
      <c r="AB8" s="62">
        <f t="shared" ref="AB8:AB13" si="6">SUM(Y8:AA8)</f>
        <v>2.2746427239704905E-2</v>
      </c>
      <c r="AC8" s="61"/>
      <c r="AD8" s="25">
        <f t="shared" ref="AD8:AG14" si="7">IF(T8&lt;&gt;0,Y8/T8,"--")</f>
        <v>8.0619070872051668E-2</v>
      </c>
      <c r="AE8" s="25" t="str">
        <f t="shared" si="7"/>
        <v>--</v>
      </c>
      <c r="AF8" s="25" t="str">
        <f t="shared" si="7"/>
        <v>--</v>
      </c>
      <c r="AG8" s="26">
        <f t="shared" si="7"/>
        <v>8.0619070872051668E-2</v>
      </c>
      <c r="AI8">
        <v>28</v>
      </c>
      <c r="AM8" s="27">
        <f>VLOOKUP($BP$6,FMap,5,FALSE)</f>
        <v>7</v>
      </c>
      <c r="AN8" s="28">
        <f>VLOOKUP($BP$6,FMap,6,FALSE)</f>
        <v>29</v>
      </c>
      <c r="AO8" s="29">
        <f>VLOOKUP($BP$6,FMap,7,FALSE)</f>
        <v>51</v>
      </c>
      <c r="AP8" s="41"/>
      <c r="AR8" s="21" t="s">
        <v>13</v>
      </c>
      <c r="AS8" s="76">
        <v>15.997131535166098</v>
      </c>
      <c r="AT8" s="76">
        <v>0</v>
      </c>
      <c r="AU8" s="76">
        <v>0</v>
      </c>
      <c r="AV8" s="65">
        <f t="shared" ref="AV8:AV13" si="8">SUM(AS8:AU8)</f>
        <v>15.997131535166098</v>
      </c>
      <c r="AW8" s="61"/>
      <c r="AX8" s="62">
        <v>0.40203946002185698</v>
      </c>
      <c r="AY8" s="62">
        <v>0</v>
      </c>
      <c r="AZ8" s="62">
        <v>0</v>
      </c>
      <c r="BA8" s="62">
        <f t="shared" ref="BA8:BA13" si="9">SUM(AX8:AZ8)</f>
        <v>0.40203946002185698</v>
      </c>
      <c r="BB8" s="61"/>
      <c r="BC8" s="25">
        <f t="shared" ref="BC8:BF14" si="10">IF(AS8&lt;&gt;0,AX8/AS8,"--")</f>
        <v>2.5131971887463925E-2</v>
      </c>
      <c r="BD8" s="25" t="str">
        <f t="shared" si="10"/>
        <v>--</v>
      </c>
      <c r="BE8" s="25" t="str">
        <f t="shared" si="10"/>
        <v>--</v>
      </c>
      <c r="BF8" s="26">
        <f t="shared" si="10"/>
        <v>2.5131971887463925E-2</v>
      </c>
      <c r="BH8">
        <v>28</v>
      </c>
      <c r="BL8" s="27">
        <f>VLOOKUP($BP$6,FMap,8,FALSE)</f>
        <v>10</v>
      </c>
      <c r="BM8" s="28">
        <f>VLOOKUP($BP$6,FMap,9,FALSE)</f>
        <v>32</v>
      </c>
      <c r="BN8" s="29">
        <f>VLOOKUP($BP$6,FMap,10,FALSE)</f>
        <v>54</v>
      </c>
    </row>
    <row r="9" spans="1:68" x14ac:dyDescent="0.6">
      <c r="A9" s="30" t="s">
        <v>24</v>
      </c>
      <c r="B9" s="76">
        <f t="shared" si="0"/>
        <v>16.279278513463641</v>
      </c>
      <c r="C9" s="76">
        <f t="shared" si="0"/>
        <v>0</v>
      </c>
      <c r="D9" s="76">
        <f t="shared" si="0"/>
        <v>0</v>
      </c>
      <c r="E9" s="65">
        <f t="shared" si="1"/>
        <v>16.279278513463641</v>
      </c>
      <c r="F9" s="61"/>
      <c r="G9" s="62">
        <f t="shared" si="2"/>
        <v>0.10789306311384429</v>
      </c>
      <c r="H9" s="62">
        <f t="shared" si="2"/>
        <v>0</v>
      </c>
      <c r="I9" s="62">
        <f t="shared" si="2"/>
        <v>0</v>
      </c>
      <c r="J9" s="62">
        <f t="shared" si="3"/>
        <v>0.10789306311384429</v>
      </c>
      <c r="K9" s="61"/>
      <c r="L9" s="25">
        <f t="shared" si="4"/>
        <v>6.6276317482136717E-3</v>
      </c>
      <c r="M9" s="25" t="str">
        <f t="shared" si="4"/>
        <v>--</v>
      </c>
      <c r="N9" s="25" t="str">
        <f t="shared" si="4"/>
        <v>--</v>
      </c>
      <c r="O9" s="26">
        <f t="shared" si="4"/>
        <v>6.6276317482136717E-3</v>
      </c>
      <c r="S9" s="30" t="s">
        <v>24</v>
      </c>
      <c r="T9" s="76">
        <v>0.28214697829754376</v>
      </c>
      <c r="U9" s="76">
        <v>0</v>
      </c>
      <c r="V9" s="76">
        <v>0</v>
      </c>
      <c r="W9" s="65">
        <f t="shared" si="5"/>
        <v>0.28214697829754376</v>
      </c>
      <c r="X9" s="61"/>
      <c r="Y9" s="62">
        <v>1.8699662710273549E-3</v>
      </c>
      <c r="Z9" s="62">
        <v>0</v>
      </c>
      <c r="AA9" s="62">
        <v>0</v>
      </c>
      <c r="AB9" s="62">
        <f t="shared" si="6"/>
        <v>1.8699662710273549E-3</v>
      </c>
      <c r="AC9" s="61"/>
      <c r="AD9" s="25">
        <f t="shared" si="7"/>
        <v>6.6276317482136717E-3</v>
      </c>
      <c r="AE9" s="25" t="str">
        <f t="shared" si="7"/>
        <v>--</v>
      </c>
      <c r="AF9" s="25" t="str">
        <f t="shared" si="7"/>
        <v>--</v>
      </c>
      <c r="AG9" s="26">
        <f t="shared" si="7"/>
        <v>6.6276317482136717E-3</v>
      </c>
      <c r="AI9">
        <v>29</v>
      </c>
      <c r="AM9">
        <f>$AM$8</f>
        <v>7</v>
      </c>
      <c r="AN9">
        <f>$AN$8</f>
        <v>29</v>
      </c>
      <c r="AO9">
        <f>$AO$8</f>
        <v>51</v>
      </c>
      <c r="AR9" s="30" t="s">
        <v>24</v>
      </c>
      <c r="AS9" s="76">
        <v>15.997131535166098</v>
      </c>
      <c r="AT9" s="76">
        <v>0</v>
      </c>
      <c r="AU9" s="76">
        <v>0</v>
      </c>
      <c r="AV9" s="65">
        <f t="shared" si="8"/>
        <v>15.997131535166098</v>
      </c>
      <c r="AW9" s="61"/>
      <c r="AX9" s="62">
        <v>0.10602309684281694</v>
      </c>
      <c r="AY9" s="62">
        <v>0</v>
      </c>
      <c r="AZ9" s="62">
        <v>0</v>
      </c>
      <c r="BA9" s="62">
        <f t="shared" si="9"/>
        <v>0.10602309684281694</v>
      </c>
      <c r="BB9" s="61"/>
      <c r="BC9" s="25">
        <f t="shared" si="10"/>
        <v>6.6276317482136717E-3</v>
      </c>
      <c r="BD9" s="25" t="str">
        <f t="shared" si="10"/>
        <v>--</v>
      </c>
      <c r="BE9" s="25" t="str">
        <f t="shared" si="10"/>
        <v>--</v>
      </c>
      <c r="BF9" s="26">
        <f t="shared" si="10"/>
        <v>6.6276317482136717E-3</v>
      </c>
      <c r="BH9">
        <v>29</v>
      </c>
      <c r="BL9">
        <f>$BL$8</f>
        <v>10</v>
      </c>
      <c r="BM9">
        <f>$BM$8</f>
        <v>32</v>
      </c>
      <c r="BN9">
        <f>$BN$8</f>
        <v>54</v>
      </c>
    </row>
    <row r="10" spans="1:68" x14ac:dyDescent="0.6">
      <c r="A10" s="21" t="s">
        <v>25</v>
      </c>
      <c r="B10" s="76">
        <f t="shared" si="0"/>
        <v>325.58557026927252</v>
      </c>
      <c r="C10" s="76">
        <f t="shared" si="0"/>
        <v>0</v>
      </c>
      <c r="D10" s="76">
        <f t="shared" si="0"/>
        <v>0</v>
      </c>
      <c r="E10" s="65">
        <f t="shared" si="1"/>
        <v>325.58557026927252</v>
      </c>
      <c r="F10" s="61"/>
      <c r="G10" s="62">
        <f t="shared" si="2"/>
        <v>19.905407683572861</v>
      </c>
      <c r="H10" s="62">
        <f t="shared" si="2"/>
        <v>0</v>
      </c>
      <c r="I10" s="62">
        <f t="shared" si="2"/>
        <v>0</v>
      </c>
      <c r="J10" s="62">
        <f t="shared" si="3"/>
        <v>19.905407683572861</v>
      </c>
      <c r="K10" s="61"/>
      <c r="L10" s="25">
        <f t="shared" si="4"/>
        <v>6.1137253924092146E-2</v>
      </c>
      <c r="M10" s="25" t="str">
        <f t="shared" si="4"/>
        <v>--</v>
      </c>
      <c r="N10" s="25" t="str">
        <f t="shared" si="4"/>
        <v>--</v>
      </c>
      <c r="O10" s="26">
        <f t="shared" si="4"/>
        <v>6.1137253924092146E-2</v>
      </c>
      <c r="S10" s="21" t="s">
        <v>25</v>
      </c>
      <c r="T10" s="65">
        <v>5.6429395659508703</v>
      </c>
      <c r="U10" s="65">
        <v>0</v>
      </c>
      <c r="V10" s="65">
        <v>0</v>
      </c>
      <c r="W10" s="65">
        <f t="shared" si="5"/>
        <v>5.6429395659508703</v>
      </c>
      <c r="X10" s="61"/>
      <c r="Y10" s="62">
        <v>0.34499382912184479</v>
      </c>
      <c r="Z10" s="62">
        <v>0</v>
      </c>
      <c r="AA10" s="62">
        <v>0</v>
      </c>
      <c r="AB10" s="62">
        <f t="shared" si="6"/>
        <v>0.34499382912184479</v>
      </c>
      <c r="AC10" s="61"/>
      <c r="AD10" s="25">
        <f t="shared" si="7"/>
        <v>6.1137253924092166E-2</v>
      </c>
      <c r="AE10" s="25" t="str">
        <f t="shared" si="7"/>
        <v>--</v>
      </c>
      <c r="AF10" s="25" t="str">
        <f t="shared" si="7"/>
        <v>--</v>
      </c>
      <c r="AG10" s="26">
        <f t="shared" si="7"/>
        <v>6.1137253924092166E-2</v>
      </c>
      <c r="AI10">
        <v>30</v>
      </c>
      <c r="AK10">
        <v>10</v>
      </c>
      <c r="AM10">
        <f>$AM$8</f>
        <v>7</v>
      </c>
      <c r="AN10">
        <f>$AN$8</f>
        <v>29</v>
      </c>
      <c r="AO10">
        <f>$AO$8</f>
        <v>51</v>
      </c>
      <c r="AR10" s="21" t="s">
        <v>25</v>
      </c>
      <c r="AS10" s="65">
        <v>319.94263070332164</v>
      </c>
      <c r="AT10" s="65">
        <v>0</v>
      </c>
      <c r="AU10" s="65">
        <v>0</v>
      </c>
      <c r="AV10" s="65">
        <f t="shared" si="8"/>
        <v>319.94263070332164</v>
      </c>
      <c r="AW10" s="61"/>
      <c r="AX10" s="62">
        <v>19.560413854451017</v>
      </c>
      <c r="AY10" s="62">
        <v>0</v>
      </c>
      <c r="AZ10" s="62">
        <v>0</v>
      </c>
      <c r="BA10" s="62">
        <f t="shared" si="9"/>
        <v>19.560413854451017</v>
      </c>
      <c r="BB10" s="61"/>
      <c r="BC10" s="25">
        <f t="shared" si="10"/>
        <v>6.1137253924092153E-2</v>
      </c>
      <c r="BD10" s="25" t="str">
        <f t="shared" si="10"/>
        <v>--</v>
      </c>
      <c r="BE10" s="25" t="str">
        <f t="shared" si="10"/>
        <v>--</v>
      </c>
      <c r="BF10" s="26">
        <f t="shared" si="10"/>
        <v>6.1137253924092153E-2</v>
      </c>
      <c r="BH10">
        <v>30</v>
      </c>
      <c r="BJ10">
        <v>10</v>
      </c>
      <c r="BL10">
        <f>$BL$8</f>
        <v>10</v>
      </c>
      <c r="BM10">
        <f>$BM$8</f>
        <v>32</v>
      </c>
      <c r="BN10">
        <f>$BN$8</f>
        <v>54</v>
      </c>
    </row>
    <row r="11" spans="1:68" x14ac:dyDescent="0.6">
      <c r="A11" s="21" t="s">
        <v>26</v>
      </c>
      <c r="B11" s="76">
        <f t="shared" si="0"/>
        <v>125.47742711961143</v>
      </c>
      <c r="C11" s="76">
        <f t="shared" si="0"/>
        <v>0</v>
      </c>
      <c r="D11" s="76">
        <f t="shared" si="0"/>
        <v>0</v>
      </c>
      <c r="E11" s="65">
        <f t="shared" si="1"/>
        <v>125.47742711961143</v>
      </c>
      <c r="F11" s="61"/>
      <c r="G11" s="62">
        <f t="shared" si="2"/>
        <v>0</v>
      </c>
      <c r="H11" s="62">
        <f t="shared" si="2"/>
        <v>0</v>
      </c>
      <c r="I11" s="62">
        <f t="shared" si="2"/>
        <v>0</v>
      </c>
      <c r="J11" s="62">
        <f t="shared" si="3"/>
        <v>0</v>
      </c>
      <c r="K11" s="61"/>
      <c r="L11" s="25">
        <f t="shared" si="4"/>
        <v>0</v>
      </c>
      <c r="M11" s="25" t="str">
        <f t="shared" si="4"/>
        <v>--</v>
      </c>
      <c r="N11" s="25" t="str">
        <f t="shared" si="4"/>
        <v>--</v>
      </c>
      <c r="O11" s="26">
        <f t="shared" si="4"/>
        <v>0</v>
      </c>
      <c r="S11" s="21" t="s">
        <v>26</v>
      </c>
      <c r="T11" s="65">
        <v>2.0987502980662773</v>
      </c>
      <c r="U11" s="65">
        <v>0</v>
      </c>
      <c r="V11" s="65">
        <v>0</v>
      </c>
      <c r="W11" s="65">
        <f t="shared" si="5"/>
        <v>2.0987502980662773</v>
      </c>
      <c r="X11" s="61"/>
      <c r="Y11" s="62">
        <v>0</v>
      </c>
      <c r="Z11" s="62">
        <v>0</v>
      </c>
      <c r="AA11" s="62">
        <v>0</v>
      </c>
      <c r="AB11" s="62">
        <f t="shared" si="6"/>
        <v>0</v>
      </c>
      <c r="AC11" s="61"/>
      <c r="AD11" s="25">
        <f t="shared" si="7"/>
        <v>0</v>
      </c>
      <c r="AE11" s="25" t="str">
        <f t="shared" si="7"/>
        <v>--</v>
      </c>
      <c r="AF11" s="25" t="str">
        <f t="shared" si="7"/>
        <v>--</v>
      </c>
      <c r="AG11" s="26">
        <f t="shared" si="7"/>
        <v>0</v>
      </c>
      <c r="AI11">
        <v>31</v>
      </c>
      <c r="AK11">
        <v>10</v>
      </c>
      <c r="AM11">
        <f>$AM$8</f>
        <v>7</v>
      </c>
      <c r="AN11">
        <f>$AN$8</f>
        <v>29</v>
      </c>
      <c r="AO11">
        <f>$AO$8</f>
        <v>51</v>
      </c>
      <c r="AR11" s="21" t="s">
        <v>26</v>
      </c>
      <c r="AS11" s="65">
        <v>123.37867682154516</v>
      </c>
      <c r="AT11" s="65">
        <v>0</v>
      </c>
      <c r="AU11" s="65">
        <v>0</v>
      </c>
      <c r="AV11" s="65">
        <f t="shared" si="8"/>
        <v>123.37867682154516</v>
      </c>
      <c r="AW11" s="61"/>
      <c r="AX11" s="62">
        <v>0</v>
      </c>
      <c r="AY11" s="62">
        <v>0</v>
      </c>
      <c r="AZ11" s="62">
        <v>0</v>
      </c>
      <c r="BA11" s="62">
        <f t="shared" si="9"/>
        <v>0</v>
      </c>
      <c r="BB11" s="61"/>
      <c r="BC11" s="25">
        <f t="shared" si="10"/>
        <v>0</v>
      </c>
      <c r="BD11" s="25" t="str">
        <f t="shared" si="10"/>
        <v>--</v>
      </c>
      <c r="BE11" s="25" t="str">
        <f t="shared" si="10"/>
        <v>--</v>
      </c>
      <c r="BF11" s="26">
        <f t="shared" si="10"/>
        <v>0</v>
      </c>
      <c r="BH11">
        <v>31</v>
      </c>
      <c r="BJ11">
        <v>10</v>
      </c>
      <c r="BL11">
        <f>$BL$8</f>
        <v>10</v>
      </c>
      <c r="BM11">
        <f>$BM$8</f>
        <v>32</v>
      </c>
      <c r="BN11">
        <f>$BN$8</f>
        <v>54</v>
      </c>
    </row>
    <row r="12" spans="1:68" x14ac:dyDescent="0.6">
      <c r="A12" s="30" t="s">
        <v>92</v>
      </c>
      <c r="B12" s="76">
        <f t="shared" si="0"/>
        <v>195.02685671081372</v>
      </c>
      <c r="C12" s="76">
        <f t="shared" si="0"/>
        <v>0</v>
      </c>
      <c r="D12" s="76">
        <f t="shared" si="0"/>
        <v>0</v>
      </c>
      <c r="E12" s="65">
        <f t="shared" si="1"/>
        <v>195.02685671081372</v>
      </c>
      <c r="F12" s="61"/>
      <c r="G12" s="62">
        <f t="shared" si="2"/>
        <v>8.2775640002694679</v>
      </c>
      <c r="H12" s="62">
        <f t="shared" si="2"/>
        <v>0</v>
      </c>
      <c r="I12" s="62">
        <f t="shared" si="2"/>
        <v>0</v>
      </c>
      <c r="J12" s="62">
        <f t="shared" si="3"/>
        <v>8.2775640002694679</v>
      </c>
      <c r="K12" s="61"/>
      <c r="L12" s="25">
        <f t="shared" si="4"/>
        <v>4.2443200592334106E-2</v>
      </c>
      <c r="M12" s="25" t="str">
        <f t="shared" si="4"/>
        <v>--</v>
      </c>
      <c r="N12" s="25" t="str">
        <f t="shared" si="4"/>
        <v>--</v>
      </c>
      <c r="O12" s="26">
        <f t="shared" si="4"/>
        <v>4.2443200592334106E-2</v>
      </c>
      <c r="S12" s="30" t="s">
        <v>92</v>
      </c>
      <c r="T12" s="65">
        <v>3.26204228958705</v>
      </c>
      <c r="U12" s="65">
        <v>0</v>
      </c>
      <c r="V12" s="65">
        <v>0</v>
      </c>
      <c r="W12" s="65">
        <f t="shared" si="5"/>
        <v>3.26204228958705</v>
      </c>
      <c r="X12" s="61"/>
      <c r="Y12" s="62">
        <v>0.2723477104342365</v>
      </c>
      <c r="Z12" s="62">
        <v>0</v>
      </c>
      <c r="AA12" s="62">
        <v>0</v>
      </c>
      <c r="AB12" s="62">
        <f t="shared" si="6"/>
        <v>0.2723477104342365</v>
      </c>
      <c r="AC12" s="61"/>
      <c r="AD12" s="25">
        <f t="shared" si="7"/>
        <v>8.3489938589580232E-2</v>
      </c>
      <c r="AE12" s="25" t="str">
        <f t="shared" si="7"/>
        <v>--</v>
      </c>
      <c r="AF12" s="25" t="str">
        <f t="shared" si="7"/>
        <v>--</v>
      </c>
      <c r="AG12" s="26">
        <f t="shared" si="7"/>
        <v>8.3489938589580232E-2</v>
      </c>
      <c r="AI12">
        <f>AI11+1</f>
        <v>32</v>
      </c>
      <c r="AJ12">
        <v>33</v>
      </c>
      <c r="AK12">
        <v>10</v>
      </c>
      <c r="AM12">
        <f>$AM$8</f>
        <v>7</v>
      </c>
      <c r="AN12">
        <f>$AN$8</f>
        <v>29</v>
      </c>
      <c r="AO12">
        <f>$AO$8</f>
        <v>51</v>
      </c>
      <c r="AR12" s="30" t="s">
        <v>92</v>
      </c>
      <c r="AS12" s="65">
        <v>191.76481442122667</v>
      </c>
      <c r="AT12" s="65">
        <v>0</v>
      </c>
      <c r="AU12" s="65">
        <v>0</v>
      </c>
      <c r="AV12" s="65">
        <f t="shared" si="8"/>
        <v>191.76481442122667</v>
      </c>
      <c r="AW12" s="61"/>
      <c r="AX12" s="62">
        <v>8.0052162898352321</v>
      </c>
      <c r="AY12" s="62">
        <v>0</v>
      </c>
      <c r="AZ12" s="62">
        <v>0</v>
      </c>
      <c r="BA12" s="62">
        <f t="shared" si="9"/>
        <v>8.0052162898352321</v>
      </c>
      <c r="BB12" s="61"/>
      <c r="BC12" s="25">
        <f t="shared" si="10"/>
        <v>4.1744969294790116E-2</v>
      </c>
      <c r="BD12" s="25" t="str">
        <f t="shared" si="10"/>
        <v>--</v>
      </c>
      <c r="BE12" s="25" t="str">
        <f t="shared" si="10"/>
        <v>--</v>
      </c>
      <c r="BF12" s="26">
        <f t="shared" si="10"/>
        <v>4.1744969294790116E-2</v>
      </c>
      <c r="BH12">
        <f>BH11+1</f>
        <v>32</v>
      </c>
      <c r="BI12">
        <v>33</v>
      </c>
      <c r="BJ12">
        <v>10</v>
      </c>
      <c r="BL12">
        <f>$BL$8</f>
        <v>10</v>
      </c>
      <c r="BM12">
        <f>$BM$8</f>
        <v>32</v>
      </c>
      <c r="BN12">
        <f>$BN$8</f>
        <v>54</v>
      </c>
    </row>
    <row r="13" spans="1:68" x14ac:dyDescent="0.6">
      <c r="A13" s="30" t="s">
        <v>93</v>
      </c>
      <c r="B13" s="76">
        <f t="shared" si="0"/>
        <v>5.0812864388473677</v>
      </c>
      <c r="C13" s="76">
        <f t="shared" si="0"/>
        <v>0</v>
      </c>
      <c r="D13" s="76">
        <f t="shared" si="0"/>
        <v>0</v>
      </c>
      <c r="E13" s="65">
        <f t="shared" si="1"/>
        <v>5.0812864388473677</v>
      </c>
      <c r="F13" s="61"/>
      <c r="G13" s="62">
        <f t="shared" si="2"/>
        <v>1.4398158705675392</v>
      </c>
      <c r="H13" s="62">
        <f t="shared" si="2"/>
        <v>0</v>
      </c>
      <c r="I13" s="62">
        <f t="shared" si="2"/>
        <v>0</v>
      </c>
      <c r="J13" s="62">
        <f t="shared" si="3"/>
        <v>1.4398158705675392</v>
      </c>
      <c r="K13" s="61"/>
      <c r="L13" s="25">
        <f t="shared" si="4"/>
        <v>0.28335656489661409</v>
      </c>
      <c r="M13" s="25" t="str">
        <f t="shared" si="4"/>
        <v>--</v>
      </c>
      <c r="N13" s="25" t="str">
        <f t="shared" si="4"/>
        <v>--</v>
      </c>
      <c r="O13" s="26">
        <f t="shared" si="4"/>
        <v>0.28335656489661409</v>
      </c>
      <c r="S13" s="30" t="s">
        <v>93</v>
      </c>
      <c r="T13" s="65">
        <v>0.28214697829754354</v>
      </c>
      <c r="U13" s="65">
        <v>0</v>
      </c>
      <c r="V13" s="65">
        <v>0</v>
      </c>
      <c r="W13" s="65">
        <f t="shared" si="5"/>
        <v>0.28214697829754354</v>
      </c>
      <c r="X13" s="61"/>
      <c r="Y13" s="62">
        <v>7.994819856635145E-2</v>
      </c>
      <c r="Z13" s="62">
        <v>0</v>
      </c>
      <c r="AA13" s="62">
        <v>0</v>
      </c>
      <c r="AB13" s="62">
        <f t="shared" si="6"/>
        <v>7.994819856635145E-2</v>
      </c>
      <c r="AC13" s="61"/>
      <c r="AD13" s="25">
        <f t="shared" si="7"/>
        <v>0.28335656489661404</v>
      </c>
      <c r="AE13" s="25" t="str">
        <f t="shared" si="7"/>
        <v>--</v>
      </c>
      <c r="AF13" s="25" t="str">
        <f t="shared" si="7"/>
        <v>--</v>
      </c>
      <c r="AG13" s="26">
        <f t="shared" si="7"/>
        <v>0.28335656489661404</v>
      </c>
      <c r="AI13">
        <v>35</v>
      </c>
      <c r="AK13">
        <v>10</v>
      </c>
      <c r="AM13">
        <f>$AM$8</f>
        <v>7</v>
      </c>
      <c r="AN13">
        <f>$AN$8</f>
        <v>29</v>
      </c>
      <c r="AO13">
        <f>$AO$8</f>
        <v>51</v>
      </c>
      <c r="AR13" s="30" t="s">
        <v>93</v>
      </c>
      <c r="AS13" s="65">
        <v>4.7991394605498243</v>
      </c>
      <c r="AT13" s="65">
        <v>0</v>
      </c>
      <c r="AU13" s="65">
        <v>0</v>
      </c>
      <c r="AV13" s="65">
        <f t="shared" si="8"/>
        <v>4.7991394605498243</v>
      </c>
      <c r="AW13" s="61"/>
      <c r="AX13" s="62">
        <v>1.3598676720011877</v>
      </c>
      <c r="AY13" s="62">
        <v>0</v>
      </c>
      <c r="AZ13" s="62">
        <v>0</v>
      </c>
      <c r="BA13" s="62">
        <f t="shared" si="9"/>
        <v>1.3598676720011877</v>
      </c>
      <c r="BB13" s="61"/>
      <c r="BC13" s="25">
        <f t="shared" si="10"/>
        <v>0.28335656489661409</v>
      </c>
      <c r="BD13" s="25" t="str">
        <f t="shared" si="10"/>
        <v>--</v>
      </c>
      <c r="BE13" s="25" t="str">
        <f t="shared" si="10"/>
        <v>--</v>
      </c>
      <c r="BF13" s="26">
        <f t="shared" si="10"/>
        <v>0.28335656489661409</v>
      </c>
      <c r="BH13">
        <v>35</v>
      </c>
      <c r="BJ13">
        <v>10</v>
      </c>
      <c r="BL13">
        <f>$BL$8</f>
        <v>10</v>
      </c>
      <c r="BM13">
        <f>$BM$8</f>
        <v>32</v>
      </c>
      <c r="BN13">
        <f>$BN$8</f>
        <v>54</v>
      </c>
    </row>
    <row r="14" spans="1:68" x14ac:dyDescent="0.6">
      <c r="A14" s="21" t="s">
        <v>17</v>
      </c>
      <c r="B14" s="65">
        <f>B10</f>
        <v>325.58557026927252</v>
      </c>
      <c r="C14" s="65">
        <f>C10</f>
        <v>0</v>
      </c>
      <c r="D14" s="65">
        <f>D10</f>
        <v>0</v>
      </c>
      <c r="E14" s="65">
        <f>E10</f>
        <v>325.58557026927252</v>
      </c>
      <c r="F14" s="61"/>
      <c r="G14" s="62">
        <f>SUM(G8:G13)</f>
        <v>30.155466504785274</v>
      </c>
      <c r="H14" s="62">
        <f>SUM(H8:H13)</f>
        <v>0</v>
      </c>
      <c r="I14" s="62">
        <f>SUM(I8:I13)</f>
        <v>0</v>
      </c>
      <c r="J14" s="62">
        <f>SUM(J8:J13)</f>
        <v>30.155466504785274</v>
      </c>
      <c r="K14" s="61"/>
      <c r="L14" s="25">
        <f t="shared" si="4"/>
        <v>9.2619173754676765E-2</v>
      </c>
      <c r="M14" s="25" t="str">
        <f t="shared" si="4"/>
        <v>--</v>
      </c>
      <c r="N14" s="25" t="str">
        <f t="shared" si="4"/>
        <v>--</v>
      </c>
      <c r="O14" s="26">
        <f t="shared" si="4"/>
        <v>9.2619173754676765E-2</v>
      </c>
      <c r="S14" s="21" t="s">
        <v>17</v>
      </c>
      <c r="T14" s="65">
        <f>T10</f>
        <v>5.6429395659508703</v>
      </c>
      <c r="U14" s="65">
        <f>U10</f>
        <v>0</v>
      </c>
      <c r="V14" s="65">
        <f>V10</f>
        <v>0</v>
      </c>
      <c r="W14" s="65">
        <f>W10</f>
        <v>5.6429395659508703</v>
      </c>
      <c r="X14" s="61"/>
      <c r="Y14" s="62">
        <f>SUM(Y8:Y13)</f>
        <v>0.72190613163316497</v>
      </c>
      <c r="Z14" s="62">
        <f>SUM(Z8:Z13)</f>
        <v>0</v>
      </c>
      <c r="AA14" s="62">
        <f>SUM(AA8:AA13)</f>
        <v>0</v>
      </c>
      <c r="AB14" s="62">
        <f>SUM(AB8:AB13)</f>
        <v>0.72190613163316497</v>
      </c>
      <c r="AC14" s="61"/>
      <c r="AD14" s="25">
        <f t="shared" si="7"/>
        <v>0.12793086355010774</v>
      </c>
      <c r="AE14" s="25" t="str">
        <f t="shared" si="7"/>
        <v>--</v>
      </c>
      <c r="AF14" s="25" t="str">
        <f t="shared" si="7"/>
        <v>--</v>
      </c>
      <c r="AG14" s="26">
        <f t="shared" si="7"/>
        <v>0.12793086355010774</v>
      </c>
      <c r="AR14" s="21" t="s">
        <v>17</v>
      </c>
      <c r="AS14" s="65">
        <f>AS10</f>
        <v>319.94263070332164</v>
      </c>
      <c r="AT14" s="65">
        <f>AT10</f>
        <v>0</v>
      </c>
      <c r="AU14" s="65">
        <f>AU10</f>
        <v>0</v>
      </c>
      <c r="AV14" s="65">
        <f>AV10</f>
        <v>319.94263070332164</v>
      </c>
      <c r="AW14" s="61"/>
      <c r="AX14" s="62">
        <f>SUM(AX8:AX13)</f>
        <v>29.433560373152108</v>
      </c>
      <c r="AY14" s="62">
        <f>SUM(AY8:AY13)</f>
        <v>0</v>
      </c>
      <c r="AZ14" s="62">
        <f>SUM(AZ8:AZ13)</f>
        <v>0</v>
      </c>
      <c r="BA14" s="62">
        <f>SUM(BA8:BA13)</f>
        <v>29.433560373152108</v>
      </c>
      <c r="BB14" s="61"/>
      <c r="BC14" s="25">
        <f t="shared" si="10"/>
        <v>9.1996369187966831E-2</v>
      </c>
      <c r="BD14" s="25" t="str">
        <f t="shared" si="10"/>
        <v>--</v>
      </c>
      <c r="BE14" s="25" t="str">
        <f t="shared" si="10"/>
        <v>--</v>
      </c>
      <c r="BF14" s="26">
        <f t="shared" si="10"/>
        <v>9.1996369187966831E-2</v>
      </c>
    </row>
    <row r="15" spans="1:68" ht="5.15" customHeight="1" x14ac:dyDescent="0.6">
      <c r="A15" s="21"/>
      <c r="B15" s="65"/>
      <c r="C15" s="65"/>
      <c r="D15" s="65"/>
      <c r="E15" s="65"/>
      <c r="F15" s="61"/>
      <c r="G15" s="62"/>
      <c r="H15" s="62"/>
      <c r="I15" s="62"/>
      <c r="J15" s="62"/>
      <c r="K15" s="61"/>
      <c r="L15" s="60"/>
      <c r="M15" s="60"/>
      <c r="N15" s="60"/>
      <c r="O15" s="63"/>
      <c r="S15" s="21"/>
      <c r="T15" s="65"/>
      <c r="U15" s="65"/>
      <c r="V15" s="65"/>
      <c r="W15" s="65"/>
      <c r="X15" s="61"/>
      <c r="Y15" s="62"/>
      <c r="Z15" s="62"/>
      <c r="AA15" s="62"/>
      <c r="AB15" s="62"/>
      <c r="AC15" s="61"/>
      <c r="AD15" s="60"/>
      <c r="AE15" s="60"/>
      <c r="AF15" s="60"/>
      <c r="AG15" s="63"/>
      <c r="AR15" s="21"/>
      <c r="AS15" s="65"/>
      <c r="AT15" s="65"/>
      <c r="AU15" s="65"/>
      <c r="AV15" s="65"/>
      <c r="AW15" s="61"/>
      <c r="AX15" s="62"/>
      <c r="AY15" s="62"/>
      <c r="AZ15" s="62"/>
      <c r="BA15" s="62"/>
      <c r="BB15" s="61"/>
      <c r="BC15" s="60"/>
      <c r="BD15" s="60"/>
      <c r="BE15" s="60"/>
      <c r="BF15" s="63"/>
    </row>
    <row r="16" spans="1:68" x14ac:dyDescent="0.6">
      <c r="A16" s="31" t="s">
        <v>28</v>
      </c>
      <c r="B16" s="65"/>
      <c r="C16" s="65"/>
      <c r="D16" s="65"/>
      <c r="E16" s="65"/>
      <c r="F16" s="61"/>
      <c r="G16" s="62"/>
      <c r="H16" s="62"/>
      <c r="I16" s="62"/>
      <c r="J16" s="62"/>
      <c r="K16" s="61"/>
      <c r="L16" s="60"/>
      <c r="M16" s="60"/>
      <c r="N16" s="60"/>
      <c r="O16" s="63"/>
      <c r="S16" s="31" t="s">
        <v>28</v>
      </c>
      <c r="T16" s="65"/>
      <c r="U16" s="65"/>
      <c r="V16" s="65"/>
      <c r="W16" s="65"/>
      <c r="X16" s="61"/>
      <c r="Y16" s="62"/>
      <c r="Z16" s="62"/>
      <c r="AA16" s="62"/>
      <c r="AB16" s="62"/>
      <c r="AC16" s="61"/>
      <c r="AD16" s="60"/>
      <c r="AE16" s="60"/>
      <c r="AF16" s="60"/>
      <c r="AG16" s="63"/>
      <c r="AR16" s="31" t="s">
        <v>28</v>
      </c>
      <c r="AS16" s="65"/>
      <c r="AT16" s="65"/>
      <c r="AU16" s="65"/>
      <c r="AV16" s="65"/>
      <c r="AW16" s="61"/>
      <c r="AX16" s="62"/>
      <c r="AY16" s="62"/>
      <c r="AZ16" s="62"/>
      <c r="BA16" s="62"/>
      <c r="BB16" s="61"/>
      <c r="BC16" s="60"/>
      <c r="BD16" s="60"/>
      <c r="BE16" s="60"/>
      <c r="BF16" s="63"/>
    </row>
    <row r="17" spans="1:66" x14ac:dyDescent="0.6">
      <c r="A17" s="30" t="s">
        <v>29</v>
      </c>
      <c r="B17" s="76">
        <f t="shared" ref="B17:D18" si="11">SUM(T17,AS17)</f>
        <v>325.58557026927252</v>
      </c>
      <c r="C17" s="76">
        <f t="shared" si="11"/>
        <v>0</v>
      </c>
      <c r="D17" s="76">
        <f t="shared" si="11"/>
        <v>0</v>
      </c>
      <c r="E17" s="65">
        <f>SUM(B17:D17)</f>
        <v>325.58557026927252</v>
      </c>
      <c r="F17" s="61"/>
      <c r="G17" s="62">
        <f t="shared" ref="G17:I18" si="12">SUM(Y17,AX17)</f>
        <v>35.540209945383083</v>
      </c>
      <c r="H17" s="62">
        <f t="shared" si="12"/>
        <v>0</v>
      </c>
      <c r="I17" s="62">
        <f t="shared" si="12"/>
        <v>0</v>
      </c>
      <c r="J17" s="62">
        <f>SUM(G17:I17)</f>
        <v>35.540209945383083</v>
      </c>
      <c r="K17" s="61"/>
      <c r="L17" s="25">
        <f t="shared" ref="L17:O19" si="13">IF(B17&lt;&gt;0,G17/B17,"--")</f>
        <v>0.10915781653342278</v>
      </c>
      <c r="M17" s="25" t="str">
        <f t="shared" si="13"/>
        <v>--</v>
      </c>
      <c r="N17" s="25" t="str">
        <f t="shared" si="13"/>
        <v>--</v>
      </c>
      <c r="O17" s="26">
        <f t="shared" si="13"/>
        <v>0.10915781653342278</v>
      </c>
      <c r="S17" s="30" t="s">
        <v>29</v>
      </c>
      <c r="T17" s="65">
        <f>T14</f>
        <v>5.6429395659508703</v>
      </c>
      <c r="U17" s="65">
        <f>U14</f>
        <v>0</v>
      </c>
      <c r="V17" s="65">
        <f>V14</f>
        <v>0</v>
      </c>
      <c r="W17" s="65">
        <f>SUM(T17:V17)</f>
        <v>5.6429395659508703</v>
      </c>
      <c r="X17" s="61"/>
      <c r="Y17" s="62">
        <v>0.61597096184925759</v>
      </c>
      <c r="Z17" s="62">
        <v>0</v>
      </c>
      <c r="AA17" s="62">
        <v>0</v>
      </c>
      <c r="AB17" s="62">
        <f>SUM(Y17:AA17)</f>
        <v>0.61597096184925759</v>
      </c>
      <c r="AC17" s="61"/>
      <c r="AD17" s="25">
        <f t="shared" ref="AD17:AG19" si="14">IF(T17&lt;&gt;0,Y17/T17,"--")</f>
        <v>0.1091578165334228</v>
      </c>
      <c r="AE17" s="25" t="str">
        <f t="shared" si="14"/>
        <v>--</v>
      </c>
      <c r="AF17" s="25" t="str">
        <f t="shared" si="14"/>
        <v>--</v>
      </c>
      <c r="AG17" s="26">
        <f t="shared" si="14"/>
        <v>0.1091578165334228</v>
      </c>
      <c r="AI17">
        <v>38</v>
      </c>
      <c r="AM17">
        <f>$AM$8</f>
        <v>7</v>
      </c>
      <c r="AN17">
        <f>$AN$8</f>
        <v>29</v>
      </c>
      <c r="AO17">
        <f>$AO$8</f>
        <v>51</v>
      </c>
      <c r="AR17" s="30" t="s">
        <v>29</v>
      </c>
      <c r="AS17" s="65">
        <f>AS14</f>
        <v>319.94263070332164</v>
      </c>
      <c r="AT17" s="65">
        <f>AT14</f>
        <v>0</v>
      </c>
      <c r="AU17" s="65">
        <f>AU14</f>
        <v>0</v>
      </c>
      <c r="AV17" s="65">
        <f>SUM(AS17:AU17)</f>
        <v>319.94263070332164</v>
      </c>
      <c r="AW17" s="61"/>
      <c r="AX17" s="62">
        <v>34.924238983533826</v>
      </c>
      <c r="AY17" s="62">
        <v>0</v>
      </c>
      <c r="AZ17" s="62">
        <v>0</v>
      </c>
      <c r="BA17" s="62">
        <f>SUM(AX17:AZ17)</f>
        <v>34.924238983533826</v>
      </c>
      <c r="BB17" s="61"/>
      <c r="BC17" s="25">
        <f t="shared" ref="BC17:BF19" si="15">IF(AS17&lt;&gt;0,AX17/AS17,"--")</f>
        <v>0.1091578165334228</v>
      </c>
      <c r="BD17" s="25" t="str">
        <f t="shared" si="15"/>
        <v>--</v>
      </c>
      <c r="BE17" s="25" t="str">
        <f t="shared" si="15"/>
        <v>--</v>
      </c>
      <c r="BF17" s="26">
        <f t="shared" si="15"/>
        <v>0.1091578165334228</v>
      </c>
      <c r="BH17">
        <v>38</v>
      </c>
      <c r="BL17">
        <f>$BL$8</f>
        <v>10</v>
      </c>
      <c r="BM17">
        <f>$BM$8</f>
        <v>32</v>
      </c>
      <c r="BN17">
        <f>$BN$8</f>
        <v>54</v>
      </c>
    </row>
    <row r="18" spans="1:66" x14ac:dyDescent="0.6">
      <c r="A18" s="30" t="s">
        <v>30</v>
      </c>
      <c r="B18" s="76">
        <f t="shared" si="11"/>
        <v>0</v>
      </c>
      <c r="C18" s="76">
        <f t="shared" si="11"/>
        <v>0</v>
      </c>
      <c r="D18" s="76">
        <f t="shared" si="11"/>
        <v>0</v>
      </c>
      <c r="E18" s="65">
        <f>SUM(B18:D18)</f>
        <v>0</v>
      </c>
      <c r="F18" s="61"/>
      <c r="G18" s="62">
        <f t="shared" si="12"/>
        <v>0</v>
      </c>
      <c r="H18" s="62">
        <f t="shared" si="12"/>
        <v>0</v>
      </c>
      <c r="I18" s="62">
        <f t="shared" si="12"/>
        <v>0</v>
      </c>
      <c r="J18" s="62">
        <f>SUM(G18:I18)</f>
        <v>0</v>
      </c>
      <c r="K18" s="61"/>
      <c r="L18" s="25" t="str">
        <f t="shared" si="13"/>
        <v>--</v>
      </c>
      <c r="M18" s="25" t="str">
        <f t="shared" si="13"/>
        <v>--</v>
      </c>
      <c r="N18" s="25" t="str">
        <f t="shared" si="13"/>
        <v>--</v>
      </c>
      <c r="O18" s="26" t="str">
        <f t="shared" si="13"/>
        <v>--</v>
      </c>
      <c r="S18" s="30" t="s">
        <v>30</v>
      </c>
      <c r="T18" s="76">
        <v>0</v>
      </c>
      <c r="U18" s="76">
        <v>0</v>
      </c>
      <c r="V18" s="76">
        <v>0</v>
      </c>
      <c r="W18" s="65">
        <f>SUM(T18:V18)</f>
        <v>0</v>
      </c>
      <c r="X18" s="61"/>
      <c r="Y18" s="62">
        <v>0</v>
      </c>
      <c r="Z18" s="62">
        <v>0</v>
      </c>
      <c r="AA18" s="62">
        <v>0</v>
      </c>
      <c r="AB18" s="62">
        <f>SUM(Y18:AA18)</f>
        <v>0</v>
      </c>
      <c r="AC18" s="61"/>
      <c r="AD18" s="25" t="str">
        <f t="shared" si="14"/>
        <v>--</v>
      </c>
      <c r="AE18" s="25" t="str">
        <f t="shared" si="14"/>
        <v>--</v>
      </c>
      <c r="AF18" s="25" t="str">
        <f t="shared" si="14"/>
        <v>--</v>
      </c>
      <c r="AG18" s="26" t="str">
        <f t="shared" si="14"/>
        <v>--</v>
      </c>
      <c r="AI18">
        <v>39</v>
      </c>
      <c r="AM18">
        <f>$AM$8</f>
        <v>7</v>
      </c>
      <c r="AN18">
        <f>$AN$8</f>
        <v>29</v>
      </c>
      <c r="AO18">
        <f>$AO$8</f>
        <v>51</v>
      </c>
      <c r="AR18" s="30" t="s">
        <v>30</v>
      </c>
      <c r="AS18" s="76">
        <v>0</v>
      </c>
      <c r="AT18" s="76">
        <v>0</v>
      </c>
      <c r="AU18" s="76">
        <v>0</v>
      </c>
      <c r="AV18" s="65">
        <f>SUM(AS18:AU18)</f>
        <v>0</v>
      </c>
      <c r="AW18" s="61"/>
      <c r="AX18" s="62">
        <v>0</v>
      </c>
      <c r="AY18" s="62">
        <v>0</v>
      </c>
      <c r="AZ18" s="62">
        <v>0</v>
      </c>
      <c r="BA18" s="62">
        <f>SUM(AX18:AZ18)</f>
        <v>0</v>
      </c>
      <c r="BB18" s="61"/>
      <c r="BC18" s="25" t="str">
        <f t="shared" si="15"/>
        <v>--</v>
      </c>
      <c r="BD18" s="25" t="str">
        <f t="shared" si="15"/>
        <v>--</v>
      </c>
      <c r="BE18" s="25" t="str">
        <f t="shared" si="15"/>
        <v>--</v>
      </c>
      <c r="BF18" s="26" t="str">
        <f t="shared" si="15"/>
        <v>--</v>
      </c>
      <c r="BH18">
        <v>39</v>
      </c>
      <c r="BL18">
        <f>$BL$8</f>
        <v>10</v>
      </c>
      <c r="BM18">
        <f>$BM$8</f>
        <v>32</v>
      </c>
      <c r="BN18">
        <f>$BN$8</f>
        <v>54</v>
      </c>
    </row>
    <row r="19" spans="1:66" x14ac:dyDescent="0.6">
      <c r="A19" s="21" t="s">
        <v>17</v>
      </c>
      <c r="B19" s="65">
        <f>B17</f>
        <v>325.58557026927252</v>
      </c>
      <c r="C19" s="65">
        <f>C17</f>
        <v>0</v>
      </c>
      <c r="D19" s="65">
        <f>D17</f>
        <v>0</v>
      </c>
      <c r="E19" s="65">
        <f>E17</f>
        <v>325.58557026927252</v>
      </c>
      <c r="F19" s="61"/>
      <c r="G19" s="62">
        <f>SUM(G17:G18)</f>
        <v>35.540209945383083</v>
      </c>
      <c r="H19" s="62">
        <f>SUM(H17:H18)</f>
        <v>0</v>
      </c>
      <c r="I19" s="62">
        <f>SUM(I17:I18)</f>
        <v>0</v>
      </c>
      <c r="J19" s="62">
        <f>SUM(J17:J18)</f>
        <v>35.540209945383083</v>
      </c>
      <c r="K19" s="61"/>
      <c r="L19" s="25">
        <f t="shared" si="13"/>
        <v>0.10915781653342278</v>
      </c>
      <c r="M19" s="25" t="str">
        <f t="shared" si="13"/>
        <v>--</v>
      </c>
      <c r="N19" s="25" t="str">
        <f t="shared" si="13"/>
        <v>--</v>
      </c>
      <c r="O19" s="26">
        <f t="shared" si="13"/>
        <v>0.10915781653342278</v>
      </c>
      <c r="S19" s="21" t="s">
        <v>17</v>
      </c>
      <c r="T19" s="65">
        <f>T17</f>
        <v>5.6429395659508703</v>
      </c>
      <c r="U19" s="65">
        <f>U17</f>
        <v>0</v>
      </c>
      <c r="V19" s="65">
        <f>V17</f>
        <v>0</v>
      </c>
      <c r="W19" s="65">
        <f>W17</f>
        <v>5.6429395659508703</v>
      </c>
      <c r="X19" s="61"/>
      <c r="Y19" s="62">
        <f>SUM(Y17:Y18)</f>
        <v>0.61597096184925759</v>
      </c>
      <c r="Z19" s="62">
        <f>SUM(Z17:Z18)</f>
        <v>0</v>
      </c>
      <c r="AA19" s="62">
        <f>SUM(AA17:AA18)</f>
        <v>0</v>
      </c>
      <c r="AB19" s="62">
        <f>SUM(AB17:AB18)</f>
        <v>0.61597096184925759</v>
      </c>
      <c r="AC19" s="61"/>
      <c r="AD19" s="25">
        <f t="shared" si="14"/>
        <v>0.1091578165334228</v>
      </c>
      <c r="AE19" s="25" t="str">
        <f t="shared" si="14"/>
        <v>--</v>
      </c>
      <c r="AF19" s="25" t="str">
        <f t="shared" si="14"/>
        <v>--</v>
      </c>
      <c r="AG19" s="26">
        <f t="shared" si="14"/>
        <v>0.1091578165334228</v>
      </c>
      <c r="AR19" s="21" t="s">
        <v>17</v>
      </c>
      <c r="AS19" s="65">
        <f>AS17</f>
        <v>319.94263070332164</v>
      </c>
      <c r="AT19" s="65">
        <f>AT17</f>
        <v>0</v>
      </c>
      <c r="AU19" s="65">
        <f>AU17</f>
        <v>0</v>
      </c>
      <c r="AV19" s="65">
        <f>AV17</f>
        <v>319.94263070332164</v>
      </c>
      <c r="AW19" s="61"/>
      <c r="AX19" s="62">
        <f>SUM(AX17:AX18)</f>
        <v>34.924238983533826</v>
      </c>
      <c r="AY19" s="62">
        <f>SUM(AY17:AY18)</f>
        <v>0</v>
      </c>
      <c r="AZ19" s="62">
        <f>SUM(AZ17:AZ18)</f>
        <v>0</v>
      </c>
      <c r="BA19" s="62">
        <f>SUM(BA17:BA18)</f>
        <v>34.924238983533826</v>
      </c>
      <c r="BB19" s="61"/>
      <c r="BC19" s="25">
        <f t="shared" si="15"/>
        <v>0.1091578165334228</v>
      </c>
      <c r="BD19" s="25" t="str">
        <f t="shared" si="15"/>
        <v>--</v>
      </c>
      <c r="BE19" s="25" t="str">
        <f t="shared" si="15"/>
        <v>--</v>
      </c>
      <c r="BF19" s="26">
        <f t="shared" si="15"/>
        <v>0.1091578165334228</v>
      </c>
    </row>
    <row r="20" spans="1:66" ht="5.15" customHeight="1" x14ac:dyDescent="0.6">
      <c r="A20" s="21"/>
      <c r="B20" s="65"/>
      <c r="C20" s="65"/>
      <c r="D20" s="65"/>
      <c r="E20" s="65"/>
      <c r="F20" s="61"/>
      <c r="G20" s="62"/>
      <c r="H20" s="62"/>
      <c r="I20" s="62"/>
      <c r="J20" s="62"/>
      <c r="K20" s="61"/>
      <c r="L20" s="60"/>
      <c r="M20" s="60"/>
      <c r="N20" s="60"/>
      <c r="O20" s="63"/>
      <c r="S20" s="21"/>
      <c r="T20" s="65"/>
      <c r="U20" s="65"/>
      <c r="V20" s="65"/>
      <c r="W20" s="65"/>
      <c r="X20" s="61"/>
      <c r="Y20" s="62"/>
      <c r="Z20" s="62"/>
      <c r="AA20" s="62"/>
      <c r="AB20" s="62"/>
      <c r="AC20" s="61"/>
      <c r="AD20" s="60"/>
      <c r="AE20" s="60"/>
      <c r="AF20" s="60"/>
      <c r="AG20" s="63"/>
      <c r="AR20" s="21"/>
      <c r="AS20" s="65"/>
      <c r="AT20" s="65"/>
      <c r="AU20" s="65"/>
      <c r="AV20" s="65"/>
      <c r="AW20" s="61"/>
      <c r="AX20" s="62"/>
      <c r="AY20" s="62"/>
      <c r="AZ20" s="62"/>
      <c r="BA20" s="62"/>
      <c r="BB20" s="61"/>
      <c r="BC20" s="60"/>
      <c r="BD20" s="60"/>
      <c r="BE20" s="60"/>
      <c r="BF20" s="63"/>
    </row>
    <row r="21" spans="1:66" x14ac:dyDescent="0.6">
      <c r="A21" s="21" t="s">
        <v>31</v>
      </c>
      <c r="B21" s="65">
        <f>B19</f>
        <v>325.58557026927252</v>
      </c>
      <c r="C21" s="65">
        <f>C19</f>
        <v>0</v>
      </c>
      <c r="D21" s="65">
        <f>D19</f>
        <v>0</v>
      </c>
      <c r="E21" s="65">
        <f>E19</f>
        <v>325.58557026927252</v>
      </c>
      <c r="F21" s="61"/>
      <c r="G21" s="62">
        <f>SUM(G14,G19)</f>
        <v>65.695676450168349</v>
      </c>
      <c r="H21" s="62">
        <f>SUM(H14,H19)</f>
        <v>0</v>
      </c>
      <c r="I21" s="62">
        <f>SUM(I14,I19)</f>
        <v>0</v>
      </c>
      <c r="J21" s="62">
        <f>SUM(J14,J19)</f>
        <v>65.695676450168349</v>
      </c>
      <c r="K21" s="61"/>
      <c r="L21" s="25">
        <f>IF(B21&lt;&gt;0,G21/B21,"--")</f>
        <v>0.20177699028809953</v>
      </c>
      <c r="M21" s="25" t="str">
        <f>IF(C21&lt;&gt;0,H21/C21,"--")</f>
        <v>--</v>
      </c>
      <c r="N21" s="25" t="str">
        <f>IF(D21&lt;&gt;0,I21/D21,"--")</f>
        <v>--</v>
      </c>
      <c r="O21" s="26">
        <f>IF(E21&lt;&gt;0,J21/E21,"--")</f>
        <v>0.20177699028809953</v>
      </c>
      <c r="S21" s="21" t="s">
        <v>31</v>
      </c>
      <c r="T21" s="65">
        <f>T19</f>
        <v>5.6429395659508703</v>
      </c>
      <c r="U21" s="65">
        <f>U19</f>
        <v>0</v>
      </c>
      <c r="V21" s="65">
        <f>V19</f>
        <v>0</v>
      </c>
      <c r="W21" s="65">
        <f>W19</f>
        <v>5.6429395659508703</v>
      </c>
      <c r="X21" s="61"/>
      <c r="Y21" s="62">
        <f>SUM(Y14,Y19)</f>
        <v>1.3378770934824225</v>
      </c>
      <c r="Z21" s="62">
        <f>SUM(Z14,Z19)</f>
        <v>0</v>
      </c>
      <c r="AA21" s="62">
        <f>SUM(AA14,AA19)</f>
        <v>0</v>
      </c>
      <c r="AB21" s="62">
        <f>SUM(AB14,AB19)</f>
        <v>1.3378770934824225</v>
      </c>
      <c r="AC21" s="61"/>
      <c r="AD21" s="25">
        <f>IF(T21&lt;&gt;0,Y21/T21,"--")</f>
        <v>0.23708868008353051</v>
      </c>
      <c r="AE21" s="25" t="str">
        <f>IF(U21&lt;&gt;0,Z21/U21,"--")</f>
        <v>--</v>
      </c>
      <c r="AF21" s="25" t="str">
        <f>IF(V21&lt;&gt;0,AA21/V21,"--")</f>
        <v>--</v>
      </c>
      <c r="AG21" s="26">
        <f>IF(W21&lt;&gt;0,AB21/W21,"--")</f>
        <v>0.23708868008353051</v>
      </c>
      <c r="AR21" s="21" t="s">
        <v>31</v>
      </c>
      <c r="AS21" s="65">
        <f>AS19</f>
        <v>319.94263070332164</v>
      </c>
      <c r="AT21" s="65">
        <f>AT19</f>
        <v>0</v>
      </c>
      <c r="AU21" s="65">
        <f>AU19</f>
        <v>0</v>
      </c>
      <c r="AV21" s="65">
        <f>AV19</f>
        <v>319.94263070332164</v>
      </c>
      <c r="AW21" s="61"/>
      <c r="AX21" s="62">
        <f>SUM(AX14,AX19)</f>
        <v>64.357799356685931</v>
      </c>
      <c r="AY21" s="62">
        <f>SUM(AY14,AY19)</f>
        <v>0</v>
      </c>
      <c r="AZ21" s="62">
        <f>SUM(AZ14,AZ19)</f>
        <v>0</v>
      </c>
      <c r="BA21" s="62">
        <f>SUM(BA14,BA19)</f>
        <v>64.357799356685931</v>
      </c>
      <c r="BB21" s="61"/>
      <c r="BC21" s="25">
        <f>IF(AS21&lt;&gt;0,AX21/AS21,"--")</f>
        <v>0.2011541857213896</v>
      </c>
      <c r="BD21" s="25" t="str">
        <f>IF(AT21&lt;&gt;0,AY21/AT21,"--")</f>
        <v>--</v>
      </c>
      <c r="BE21" s="25" t="str">
        <f>IF(AU21&lt;&gt;0,AZ21/AU21,"--")</f>
        <v>--</v>
      </c>
      <c r="BF21" s="26">
        <f>IF(AV21&lt;&gt;0,BA21/AV21,"--")</f>
        <v>0.2011541857213896</v>
      </c>
    </row>
    <row r="22" spans="1:66" ht="5.15" customHeight="1" x14ac:dyDescent="0.6">
      <c r="A22" s="14"/>
      <c r="B22" s="65"/>
      <c r="C22" s="65"/>
      <c r="D22" s="65"/>
      <c r="E22" s="65"/>
      <c r="F22" s="61"/>
      <c r="G22" s="62"/>
      <c r="H22" s="62"/>
      <c r="I22" s="62"/>
      <c r="J22" s="62"/>
      <c r="K22" s="61"/>
      <c r="L22" s="60"/>
      <c r="M22" s="60"/>
      <c r="N22" s="60"/>
      <c r="O22" s="63"/>
      <c r="S22" s="14"/>
      <c r="T22" s="65"/>
      <c r="U22" s="65"/>
      <c r="V22" s="65"/>
      <c r="W22" s="65"/>
      <c r="X22" s="61"/>
      <c r="Y22" s="62"/>
      <c r="Z22" s="62"/>
      <c r="AA22" s="62"/>
      <c r="AB22" s="62"/>
      <c r="AC22" s="61"/>
      <c r="AD22" s="60"/>
      <c r="AE22" s="60"/>
      <c r="AF22" s="60"/>
      <c r="AG22" s="63"/>
      <c r="AR22" s="14"/>
      <c r="AS22" s="65"/>
      <c r="AT22" s="65"/>
      <c r="AU22" s="65"/>
      <c r="AV22" s="65"/>
      <c r="AW22" s="61"/>
      <c r="AX22" s="62"/>
      <c r="AY22" s="62"/>
      <c r="AZ22" s="62"/>
      <c r="BA22" s="62"/>
      <c r="BB22" s="61"/>
      <c r="BC22" s="60"/>
      <c r="BD22" s="60"/>
      <c r="BE22" s="60"/>
      <c r="BF22" s="63"/>
    </row>
    <row r="23" spans="1:66" x14ac:dyDescent="0.6">
      <c r="A23" s="95" t="s">
        <v>32</v>
      </c>
      <c r="B23" s="65"/>
      <c r="C23" s="65"/>
      <c r="D23" s="65"/>
      <c r="E23" s="65"/>
      <c r="F23" s="61"/>
      <c r="G23" s="62"/>
      <c r="H23" s="62"/>
      <c r="I23" s="62"/>
      <c r="J23" s="62"/>
      <c r="K23" s="61"/>
      <c r="L23" s="60"/>
      <c r="M23" s="60"/>
      <c r="N23" s="60"/>
      <c r="O23" s="63"/>
      <c r="S23" s="95" t="s">
        <v>32</v>
      </c>
      <c r="T23" s="65"/>
      <c r="U23" s="65"/>
      <c r="V23" s="65"/>
      <c r="W23" s="65"/>
      <c r="X23" s="61"/>
      <c r="Y23" s="62"/>
      <c r="Z23" s="62"/>
      <c r="AA23" s="62"/>
      <c r="AB23" s="62"/>
      <c r="AC23" s="61"/>
      <c r="AD23" s="60"/>
      <c r="AE23" s="60"/>
      <c r="AF23" s="60"/>
      <c r="AG23" s="63"/>
      <c r="AR23" s="95" t="s">
        <v>32</v>
      </c>
      <c r="AS23" s="65"/>
      <c r="AT23" s="65"/>
      <c r="AU23" s="65"/>
      <c r="AV23" s="65"/>
      <c r="AW23" s="61"/>
      <c r="AX23" s="62"/>
      <c r="AY23" s="62"/>
      <c r="AZ23" s="62"/>
      <c r="BA23" s="62"/>
      <c r="BB23" s="61"/>
      <c r="BC23" s="60"/>
      <c r="BD23" s="60"/>
      <c r="BE23" s="60"/>
      <c r="BF23" s="63"/>
    </row>
    <row r="24" spans="1:66" x14ac:dyDescent="0.6">
      <c r="A24" s="19" t="s">
        <v>94</v>
      </c>
      <c r="B24" s="76"/>
      <c r="C24" s="76"/>
      <c r="D24" s="76"/>
      <c r="E24" s="76"/>
      <c r="F24" s="61"/>
      <c r="G24" s="62"/>
      <c r="H24" s="62"/>
      <c r="I24" s="62"/>
      <c r="J24" s="62"/>
      <c r="K24" s="61"/>
      <c r="L24" s="61"/>
      <c r="M24" s="61"/>
      <c r="N24" s="61"/>
      <c r="O24" s="64"/>
      <c r="S24" s="19" t="s">
        <v>94</v>
      </c>
      <c r="T24" s="76"/>
      <c r="U24" s="76"/>
      <c r="V24" s="76"/>
      <c r="W24" s="76"/>
      <c r="X24" s="61"/>
      <c r="Y24" s="62"/>
      <c r="Z24" s="62"/>
      <c r="AA24" s="62"/>
      <c r="AB24" s="62"/>
      <c r="AC24" s="61"/>
      <c r="AD24" s="61"/>
      <c r="AE24" s="61"/>
      <c r="AF24" s="61"/>
      <c r="AG24" s="64"/>
      <c r="AR24" s="19" t="s">
        <v>94</v>
      </c>
      <c r="AS24" s="76"/>
      <c r="AT24" s="76"/>
      <c r="AU24" s="76"/>
      <c r="AV24" s="76"/>
      <c r="AW24" s="61"/>
      <c r="AX24" s="62"/>
      <c r="AY24" s="62"/>
      <c r="AZ24" s="62"/>
      <c r="BA24" s="62"/>
      <c r="BB24" s="61"/>
      <c r="BC24" s="61"/>
      <c r="BD24" s="61"/>
      <c r="BE24" s="61"/>
      <c r="BF24" s="64"/>
    </row>
    <row r="25" spans="1:66" x14ac:dyDescent="0.6">
      <c r="A25" s="21" t="s">
        <v>13</v>
      </c>
      <c r="B25" s="76">
        <f t="shared" ref="B25:D27" si="16">SUM(T25,AS25)</f>
        <v>3.3075481704010072</v>
      </c>
      <c r="C25" s="76">
        <f t="shared" si="16"/>
        <v>208.92739305005998</v>
      </c>
      <c r="D25" s="76">
        <f t="shared" si="16"/>
        <v>0</v>
      </c>
      <c r="E25" s="65">
        <f>SUM(B25:D25)</f>
        <v>212.234941220461</v>
      </c>
      <c r="F25" s="61"/>
      <c r="G25" s="62">
        <f t="shared" ref="G25:I27" si="17">SUM(Y25,AX25)</f>
        <v>0.24182195824002406</v>
      </c>
      <c r="H25" s="62">
        <f t="shared" si="17"/>
        <v>24.240732043640385</v>
      </c>
      <c r="I25" s="62">
        <f t="shared" si="17"/>
        <v>0</v>
      </c>
      <c r="J25" s="62">
        <f>SUM(G25:I25)</f>
        <v>24.482554001880409</v>
      </c>
      <c r="K25" s="61"/>
      <c r="L25" s="25">
        <f t="shared" ref="L25:O28" si="18">IF(B25&lt;&gt;0,G25/B25,"--")</f>
        <v>7.3112150082671523E-2</v>
      </c>
      <c r="M25" s="25">
        <f t="shared" si="18"/>
        <v>0.11602467101014462</v>
      </c>
      <c r="N25" s="25" t="str">
        <f t="shared" si="18"/>
        <v>--</v>
      </c>
      <c r="O25" s="26">
        <f t="shared" si="18"/>
        <v>0.11535590634177871</v>
      </c>
      <c r="S25" s="21" t="s">
        <v>13</v>
      </c>
      <c r="T25" s="76">
        <v>3.3075481704010072</v>
      </c>
      <c r="U25" s="76">
        <v>208.92739305005998</v>
      </c>
      <c r="V25" s="76">
        <v>0</v>
      </c>
      <c r="W25" s="65">
        <f>SUM(T25:V25)</f>
        <v>212.234941220461</v>
      </c>
      <c r="X25" s="61"/>
      <c r="Y25" s="62">
        <v>0.24182195824002406</v>
      </c>
      <c r="Z25" s="62">
        <v>24.240732043640385</v>
      </c>
      <c r="AA25" s="62">
        <v>0</v>
      </c>
      <c r="AB25" s="62">
        <f>SUM(Y25:AA25)</f>
        <v>24.482554001880409</v>
      </c>
      <c r="AC25" s="61"/>
      <c r="AD25" s="25">
        <f t="shared" ref="AD25:AG28" si="19">IF(T25&lt;&gt;0,Y25/T25,"--")</f>
        <v>7.3112150082671523E-2</v>
      </c>
      <c r="AE25" s="25">
        <f t="shared" si="19"/>
        <v>0.11602467101014462</v>
      </c>
      <c r="AF25" s="25" t="str">
        <f t="shared" si="19"/>
        <v>--</v>
      </c>
      <c r="AG25" s="26">
        <f t="shared" si="19"/>
        <v>0.11535590634177871</v>
      </c>
      <c r="AI25">
        <v>1</v>
      </c>
      <c r="AM25">
        <f>$AM$8</f>
        <v>7</v>
      </c>
      <c r="AN25">
        <f>$AN$8</f>
        <v>29</v>
      </c>
      <c r="AO25">
        <f>$AO$8</f>
        <v>51</v>
      </c>
      <c r="AR25" s="21" t="s">
        <v>13</v>
      </c>
      <c r="AS25" s="76">
        <v>0</v>
      </c>
      <c r="AT25" s="76">
        <v>0</v>
      </c>
      <c r="AU25" s="76">
        <v>0</v>
      </c>
      <c r="AV25" s="65">
        <f>SUM(AS25:AU25)</f>
        <v>0</v>
      </c>
      <c r="AW25" s="61"/>
      <c r="AX25" s="62">
        <v>0</v>
      </c>
      <c r="AY25" s="62">
        <v>0</v>
      </c>
      <c r="AZ25" s="62">
        <v>0</v>
      </c>
      <c r="BA25" s="62">
        <f>SUM(AX25:AZ25)</f>
        <v>0</v>
      </c>
      <c r="BB25" s="61"/>
      <c r="BC25" s="25" t="str">
        <f t="shared" ref="BC25:BF28" si="20">IF(AS25&lt;&gt;0,AX25/AS25,"--")</f>
        <v>--</v>
      </c>
      <c r="BD25" s="25" t="str">
        <f t="shared" si="20"/>
        <v>--</v>
      </c>
      <c r="BE25" s="25" t="str">
        <f t="shared" si="20"/>
        <v>--</v>
      </c>
      <c r="BF25" s="26" t="str">
        <f t="shared" si="20"/>
        <v>--</v>
      </c>
      <c r="BH25">
        <v>1</v>
      </c>
      <c r="BL25">
        <f>$BL$8</f>
        <v>10</v>
      </c>
      <c r="BM25">
        <f>$BM$8</f>
        <v>32</v>
      </c>
      <c r="BN25">
        <f>$BN$8</f>
        <v>54</v>
      </c>
    </row>
    <row r="26" spans="1:66" x14ac:dyDescent="0.6">
      <c r="A26" s="30" t="s">
        <v>95</v>
      </c>
      <c r="B26" s="76">
        <f t="shared" si="16"/>
        <v>3.3075481704010072</v>
      </c>
      <c r="C26" s="76">
        <f t="shared" si="16"/>
        <v>208.92739305006</v>
      </c>
      <c r="D26" s="76">
        <f t="shared" si="16"/>
        <v>0</v>
      </c>
      <c r="E26" s="65">
        <f>SUM(B26:D26)</f>
        <v>212.23494122046102</v>
      </c>
      <c r="F26" s="61"/>
      <c r="G26" s="62">
        <f t="shared" si="17"/>
        <v>0.30967559111468207</v>
      </c>
      <c r="H26" s="62">
        <f t="shared" si="17"/>
        <v>69.520742618787011</v>
      </c>
      <c r="I26" s="62">
        <f t="shared" si="17"/>
        <v>0</v>
      </c>
      <c r="J26" s="62">
        <f>SUM(G26:I26)</f>
        <v>69.830418209901694</v>
      </c>
      <c r="K26" s="61"/>
      <c r="L26" s="25">
        <f t="shared" si="18"/>
        <v>9.3626933051480551E-2</v>
      </c>
      <c r="M26" s="25">
        <f t="shared" si="18"/>
        <v>0.33275073030815788</v>
      </c>
      <c r="N26" s="25" t="str">
        <f t="shared" si="18"/>
        <v>--</v>
      </c>
      <c r="O26" s="26">
        <f t="shared" si="18"/>
        <v>0.3290241362159339</v>
      </c>
      <c r="S26" s="30" t="s">
        <v>95</v>
      </c>
      <c r="T26" s="76">
        <v>3.3075481704010072</v>
      </c>
      <c r="U26" s="76">
        <v>208.92739305006</v>
      </c>
      <c r="V26" s="76">
        <v>0</v>
      </c>
      <c r="W26" s="65">
        <f>SUM(T26:V26)</f>
        <v>212.23494122046102</v>
      </c>
      <c r="X26" s="61"/>
      <c r="Y26" s="62">
        <v>0.30967559111468207</v>
      </c>
      <c r="Z26" s="62">
        <v>69.520742618787011</v>
      </c>
      <c r="AA26" s="62">
        <v>0</v>
      </c>
      <c r="AB26" s="62">
        <f>SUM(Y26:AA26)</f>
        <v>69.830418209901694</v>
      </c>
      <c r="AC26" s="61"/>
      <c r="AD26" s="25">
        <f t="shared" si="19"/>
        <v>9.3626933051480551E-2</v>
      </c>
      <c r="AE26" s="25">
        <f t="shared" si="19"/>
        <v>0.33275073030815788</v>
      </c>
      <c r="AF26" s="25" t="str">
        <f t="shared" si="19"/>
        <v>--</v>
      </c>
      <c r="AG26" s="26">
        <f t="shared" si="19"/>
        <v>0.3290241362159339</v>
      </c>
      <c r="AI26">
        <v>2</v>
      </c>
      <c r="AM26">
        <f>$AM$8</f>
        <v>7</v>
      </c>
      <c r="AN26">
        <f>$AN$8</f>
        <v>29</v>
      </c>
      <c r="AO26">
        <f>$AO$8</f>
        <v>51</v>
      </c>
      <c r="AR26" s="30" t="s">
        <v>95</v>
      </c>
      <c r="AS26" s="76">
        <v>0</v>
      </c>
      <c r="AT26" s="76">
        <v>0</v>
      </c>
      <c r="AU26" s="76">
        <v>0</v>
      </c>
      <c r="AV26" s="65">
        <f>SUM(AS26:AU26)</f>
        <v>0</v>
      </c>
      <c r="AW26" s="61"/>
      <c r="AX26" s="62">
        <v>0</v>
      </c>
      <c r="AY26" s="62">
        <v>0</v>
      </c>
      <c r="AZ26" s="62">
        <v>0</v>
      </c>
      <c r="BA26" s="62">
        <f>SUM(AX26:AZ26)</f>
        <v>0</v>
      </c>
      <c r="BB26" s="61"/>
      <c r="BC26" s="25" t="str">
        <f t="shared" si="20"/>
        <v>--</v>
      </c>
      <c r="BD26" s="25" t="str">
        <f t="shared" si="20"/>
        <v>--</v>
      </c>
      <c r="BE26" s="25" t="str">
        <f t="shared" si="20"/>
        <v>--</v>
      </c>
      <c r="BF26" s="26" t="str">
        <f t="shared" si="20"/>
        <v>--</v>
      </c>
      <c r="BH26">
        <v>2</v>
      </c>
      <c r="BL26">
        <f>$BL$8</f>
        <v>10</v>
      </c>
      <c r="BM26">
        <f>$BM$8</f>
        <v>32</v>
      </c>
      <c r="BN26">
        <f>$BN$8</f>
        <v>54</v>
      </c>
    </row>
    <row r="27" spans="1:66" x14ac:dyDescent="0.6">
      <c r="A27" s="21" t="s">
        <v>14</v>
      </c>
      <c r="B27" s="76">
        <f t="shared" si="16"/>
        <v>0</v>
      </c>
      <c r="C27" s="76">
        <f t="shared" si="16"/>
        <v>0</v>
      </c>
      <c r="D27" s="76">
        <f t="shared" si="16"/>
        <v>0</v>
      </c>
      <c r="E27" s="65">
        <f>SUM(B27:D27)</f>
        <v>0</v>
      </c>
      <c r="F27" s="61"/>
      <c r="G27" s="62">
        <f t="shared" si="17"/>
        <v>0</v>
      </c>
      <c r="H27" s="62">
        <f t="shared" si="17"/>
        <v>0</v>
      </c>
      <c r="I27" s="62">
        <f t="shared" si="17"/>
        <v>0</v>
      </c>
      <c r="J27" s="62">
        <f>SUM(G27:I27)</f>
        <v>0</v>
      </c>
      <c r="K27" s="61"/>
      <c r="L27" s="25" t="str">
        <f t="shared" si="18"/>
        <v>--</v>
      </c>
      <c r="M27" s="25" t="str">
        <f t="shared" si="18"/>
        <v>--</v>
      </c>
      <c r="N27" s="25" t="str">
        <f t="shared" si="18"/>
        <v>--</v>
      </c>
      <c r="O27" s="26" t="str">
        <f t="shared" si="18"/>
        <v>--</v>
      </c>
      <c r="S27" s="21" t="s">
        <v>14</v>
      </c>
      <c r="T27" s="76">
        <v>0</v>
      </c>
      <c r="U27" s="76">
        <v>0</v>
      </c>
      <c r="V27" s="76">
        <v>0</v>
      </c>
      <c r="W27" s="65">
        <f>SUM(T27:V27)</f>
        <v>0</v>
      </c>
      <c r="X27" s="61"/>
      <c r="Y27" s="62">
        <v>0</v>
      </c>
      <c r="Z27" s="62">
        <v>0</v>
      </c>
      <c r="AA27" s="62">
        <v>0</v>
      </c>
      <c r="AB27" s="62">
        <f>SUM(Y27:AA27)</f>
        <v>0</v>
      </c>
      <c r="AC27" s="61"/>
      <c r="AD27" s="25" t="str">
        <f t="shared" si="19"/>
        <v>--</v>
      </c>
      <c r="AE27" s="25" t="str">
        <f t="shared" si="19"/>
        <v>--</v>
      </c>
      <c r="AF27" s="25" t="str">
        <f t="shared" si="19"/>
        <v>--</v>
      </c>
      <c r="AG27" s="26" t="str">
        <f t="shared" si="19"/>
        <v>--</v>
      </c>
      <c r="AI27">
        <v>5</v>
      </c>
      <c r="AM27">
        <f>$AM$8</f>
        <v>7</v>
      </c>
      <c r="AN27">
        <f>$AN$8</f>
        <v>29</v>
      </c>
      <c r="AO27">
        <f>$AO$8</f>
        <v>51</v>
      </c>
      <c r="AR27" s="21" t="s">
        <v>14</v>
      </c>
      <c r="AS27" s="76">
        <v>0</v>
      </c>
      <c r="AT27" s="76">
        <v>0</v>
      </c>
      <c r="AU27" s="76">
        <v>0</v>
      </c>
      <c r="AV27" s="65">
        <f>SUM(AS27:AU27)</f>
        <v>0</v>
      </c>
      <c r="AW27" s="61"/>
      <c r="AX27" s="62">
        <v>0</v>
      </c>
      <c r="AY27" s="62">
        <v>0</v>
      </c>
      <c r="AZ27" s="62">
        <v>0</v>
      </c>
      <c r="BA27" s="62">
        <f>SUM(AX27:AZ27)</f>
        <v>0</v>
      </c>
      <c r="BB27" s="61"/>
      <c r="BC27" s="25" t="str">
        <f t="shared" si="20"/>
        <v>--</v>
      </c>
      <c r="BD27" s="25" t="str">
        <f t="shared" si="20"/>
        <v>--</v>
      </c>
      <c r="BE27" s="25" t="str">
        <f t="shared" si="20"/>
        <v>--</v>
      </c>
      <c r="BF27" s="26" t="str">
        <f t="shared" si="20"/>
        <v>--</v>
      </c>
      <c r="BH27">
        <v>5</v>
      </c>
      <c r="BL27">
        <f>$BL$8</f>
        <v>10</v>
      </c>
      <c r="BM27">
        <f>$BM$8</f>
        <v>32</v>
      </c>
      <c r="BN27">
        <f>$BN$8</f>
        <v>54</v>
      </c>
    </row>
    <row r="28" spans="1:66" x14ac:dyDescent="0.6">
      <c r="A28" s="21" t="s">
        <v>15</v>
      </c>
      <c r="B28" s="76">
        <f>B25</f>
        <v>3.3075481704010072</v>
      </c>
      <c r="C28" s="76">
        <f>C25</f>
        <v>208.92739305005998</v>
      </c>
      <c r="D28" s="76">
        <f>D25</f>
        <v>0</v>
      </c>
      <c r="E28" s="76">
        <f>E25</f>
        <v>212.234941220461</v>
      </c>
      <c r="F28" s="61"/>
      <c r="G28" s="62">
        <f>SUM(G25:G27)</f>
        <v>0.55149754935470607</v>
      </c>
      <c r="H28" s="62">
        <f>SUM(H25:H27)</f>
        <v>93.761474662427389</v>
      </c>
      <c r="I28" s="62">
        <f>SUM(I25:I27)</f>
        <v>0</v>
      </c>
      <c r="J28" s="62">
        <f>SUM(J25:J27)</f>
        <v>94.312972211782096</v>
      </c>
      <c r="K28" s="61"/>
      <c r="L28" s="25">
        <f t="shared" si="18"/>
        <v>0.16673908313415206</v>
      </c>
      <c r="M28" s="25">
        <f t="shared" si="18"/>
        <v>0.44877540131830251</v>
      </c>
      <c r="N28" s="25" t="str">
        <f t="shared" si="18"/>
        <v>--</v>
      </c>
      <c r="O28" s="26">
        <f t="shared" si="18"/>
        <v>0.44438004255771263</v>
      </c>
      <c r="S28" s="21" t="s">
        <v>15</v>
      </c>
      <c r="T28" s="76">
        <f>T25</f>
        <v>3.3075481704010072</v>
      </c>
      <c r="U28" s="76">
        <f>U25</f>
        <v>208.92739305005998</v>
      </c>
      <c r="V28" s="76">
        <f>V25</f>
        <v>0</v>
      </c>
      <c r="W28" s="76">
        <f>W25</f>
        <v>212.234941220461</v>
      </c>
      <c r="X28" s="61"/>
      <c r="Y28" s="62">
        <f>SUM(Y25:Y27)</f>
        <v>0.55149754935470607</v>
      </c>
      <c r="Z28" s="62">
        <f>SUM(Z25:Z27)</f>
        <v>93.761474662427389</v>
      </c>
      <c r="AA28" s="62">
        <f>SUM(AA25:AA27)</f>
        <v>0</v>
      </c>
      <c r="AB28" s="62">
        <f>SUM(AB25:AB27)</f>
        <v>94.312972211782096</v>
      </c>
      <c r="AC28" s="61"/>
      <c r="AD28" s="25">
        <f t="shared" si="19"/>
        <v>0.16673908313415206</v>
      </c>
      <c r="AE28" s="25">
        <f t="shared" si="19"/>
        <v>0.44877540131830251</v>
      </c>
      <c r="AF28" s="25" t="str">
        <f t="shared" si="19"/>
        <v>--</v>
      </c>
      <c r="AG28" s="26">
        <f t="shared" si="19"/>
        <v>0.44438004255771263</v>
      </c>
      <c r="AR28" s="21" t="s">
        <v>15</v>
      </c>
      <c r="AS28" s="76">
        <f>AS25</f>
        <v>0</v>
      </c>
      <c r="AT28" s="76">
        <f>AT25</f>
        <v>0</v>
      </c>
      <c r="AU28" s="76">
        <f>AU25</f>
        <v>0</v>
      </c>
      <c r="AV28" s="76">
        <f>AV25</f>
        <v>0</v>
      </c>
      <c r="AW28" s="61"/>
      <c r="AX28" s="62">
        <f>SUM(AX25:AX27)</f>
        <v>0</v>
      </c>
      <c r="AY28" s="62">
        <f>SUM(AY25:AY27)</f>
        <v>0</v>
      </c>
      <c r="AZ28" s="62">
        <f>SUM(AZ25:AZ27)</f>
        <v>0</v>
      </c>
      <c r="BA28" s="62">
        <f>SUM(BA25:BA27)</f>
        <v>0</v>
      </c>
      <c r="BB28" s="61"/>
      <c r="BC28" s="25" t="str">
        <f t="shared" si="20"/>
        <v>--</v>
      </c>
      <c r="BD28" s="25" t="str">
        <f t="shared" si="20"/>
        <v>--</v>
      </c>
      <c r="BE28" s="25" t="str">
        <f t="shared" si="20"/>
        <v>--</v>
      </c>
      <c r="BF28" s="26" t="str">
        <f t="shared" si="20"/>
        <v>--</v>
      </c>
    </row>
    <row r="29" spans="1:66" ht="5.15" customHeight="1" x14ac:dyDescent="0.6">
      <c r="A29" s="14"/>
      <c r="B29" s="76"/>
      <c r="C29" s="76"/>
      <c r="D29" s="76"/>
      <c r="E29" s="76"/>
      <c r="F29" s="61"/>
      <c r="G29" s="62"/>
      <c r="H29" s="62"/>
      <c r="I29" s="62"/>
      <c r="J29" s="62"/>
      <c r="K29" s="61"/>
      <c r="L29" s="68"/>
      <c r="M29" s="68"/>
      <c r="N29" s="68"/>
      <c r="O29" s="69"/>
      <c r="S29" s="14"/>
      <c r="T29" s="76"/>
      <c r="U29" s="76"/>
      <c r="V29" s="76"/>
      <c r="W29" s="76"/>
      <c r="X29" s="61"/>
      <c r="Y29" s="62"/>
      <c r="Z29" s="62"/>
      <c r="AA29" s="62"/>
      <c r="AB29" s="62"/>
      <c r="AC29" s="61"/>
      <c r="AD29" s="68"/>
      <c r="AE29" s="68"/>
      <c r="AF29" s="68"/>
      <c r="AG29" s="69"/>
      <c r="AR29" s="14"/>
      <c r="AS29" s="76"/>
      <c r="AT29" s="76"/>
      <c r="AU29" s="76"/>
      <c r="AV29" s="76"/>
      <c r="AW29" s="61"/>
      <c r="AX29" s="62"/>
      <c r="AY29" s="62"/>
      <c r="AZ29" s="62"/>
      <c r="BA29" s="62"/>
      <c r="BB29" s="61"/>
      <c r="BC29" s="68"/>
      <c r="BD29" s="68"/>
      <c r="BE29" s="68"/>
      <c r="BF29" s="69"/>
    </row>
    <row r="30" spans="1:66" x14ac:dyDescent="0.6">
      <c r="A30" s="31" t="s">
        <v>96</v>
      </c>
      <c r="B30" s="76"/>
      <c r="C30" s="76"/>
      <c r="D30" s="76"/>
      <c r="E30" s="76"/>
      <c r="F30" s="61"/>
      <c r="G30" s="62"/>
      <c r="H30" s="62"/>
      <c r="I30" s="62"/>
      <c r="J30" s="62"/>
      <c r="K30" s="61"/>
      <c r="L30" s="68"/>
      <c r="M30" s="68"/>
      <c r="N30" s="68"/>
      <c r="O30" s="69"/>
      <c r="S30" s="31" t="s">
        <v>96</v>
      </c>
      <c r="T30" s="76"/>
      <c r="U30" s="76"/>
      <c r="V30" s="76"/>
      <c r="W30" s="76"/>
      <c r="X30" s="61"/>
      <c r="Y30" s="62"/>
      <c r="Z30" s="62"/>
      <c r="AA30" s="62"/>
      <c r="AB30" s="62"/>
      <c r="AC30" s="61"/>
      <c r="AD30" s="68"/>
      <c r="AE30" s="68"/>
      <c r="AF30" s="68"/>
      <c r="AG30" s="69"/>
      <c r="AR30" s="31" t="s">
        <v>96</v>
      </c>
      <c r="AS30" s="76"/>
      <c r="AT30" s="76"/>
      <c r="AU30" s="76"/>
      <c r="AV30" s="76"/>
      <c r="AW30" s="61"/>
      <c r="AX30" s="62"/>
      <c r="AY30" s="62"/>
      <c r="AZ30" s="62"/>
      <c r="BA30" s="62"/>
      <c r="BB30" s="61"/>
      <c r="BC30" s="68"/>
      <c r="BD30" s="68"/>
      <c r="BE30" s="68"/>
      <c r="BF30" s="69"/>
    </row>
    <row r="31" spans="1:66" x14ac:dyDescent="0.6">
      <c r="A31" s="21" t="s">
        <v>13</v>
      </c>
      <c r="B31" s="76">
        <f t="shared" ref="B31:D33" si="21">SUM(T31,AS31)</f>
        <v>0</v>
      </c>
      <c r="C31" s="76">
        <f t="shared" si="21"/>
        <v>461.60058706864186</v>
      </c>
      <c r="D31" s="76">
        <f t="shared" si="21"/>
        <v>0</v>
      </c>
      <c r="E31" s="65">
        <f>SUM(B31:D31)</f>
        <v>461.60058706864186</v>
      </c>
      <c r="F31" s="61"/>
      <c r="G31" s="62">
        <f t="shared" ref="G31:I33" si="22">SUM(Y31,AX31)</f>
        <v>0</v>
      </c>
      <c r="H31" s="62">
        <f t="shared" si="22"/>
        <v>33.186884190148348</v>
      </c>
      <c r="I31" s="62">
        <f t="shared" si="22"/>
        <v>0</v>
      </c>
      <c r="J31" s="62">
        <f>SUM(G31:I31)</f>
        <v>33.186884190148348</v>
      </c>
      <c r="K31" s="61"/>
      <c r="L31" s="25" t="str">
        <f t="shared" ref="L31:O34" si="23">IF(B31&lt;&gt;0,G31/B31,"--")</f>
        <v>--</v>
      </c>
      <c r="M31" s="25">
        <f t="shared" si="23"/>
        <v>7.1895238264099798E-2</v>
      </c>
      <c r="N31" s="25" t="str">
        <f t="shared" si="23"/>
        <v>--</v>
      </c>
      <c r="O31" s="26">
        <f t="shared" si="23"/>
        <v>7.1895238264099798E-2</v>
      </c>
      <c r="S31" s="21" t="s">
        <v>13</v>
      </c>
      <c r="T31" s="76">
        <v>0</v>
      </c>
      <c r="U31" s="76">
        <v>296.76793013863039</v>
      </c>
      <c r="V31" s="76">
        <v>0</v>
      </c>
      <c r="W31" s="65">
        <f>SUM(T31:V31)</f>
        <v>296.76793013863039</v>
      </c>
      <c r="X31" s="61"/>
      <c r="Y31" s="62">
        <v>0</v>
      </c>
      <c r="Z31" s="62">
        <v>21.336000053471764</v>
      </c>
      <c r="AA31" s="62">
        <v>0</v>
      </c>
      <c r="AB31" s="62">
        <f>SUM(Y31:AA31)</f>
        <v>21.336000053471764</v>
      </c>
      <c r="AC31" s="61"/>
      <c r="AD31" s="25" t="str">
        <f t="shared" ref="AD31:AG34" si="24">IF(T31&lt;&gt;0,Y31/T31,"--")</f>
        <v>--</v>
      </c>
      <c r="AE31" s="25">
        <f t="shared" si="24"/>
        <v>7.1894560990822004E-2</v>
      </c>
      <c r="AF31" s="25" t="str">
        <f t="shared" si="24"/>
        <v>--</v>
      </c>
      <c r="AG31" s="26">
        <f t="shared" si="24"/>
        <v>7.1894560990822004E-2</v>
      </c>
      <c r="AI31">
        <v>0</v>
      </c>
      <c r="AM31">
        <f>$AM$8</f>
        <v>7</v>
      </c>
      <c r="AN31">
        <f>$AN$8</f>
        <v>29</v>
      </c>
      <c r="AO31">
        <f>$AO$8</f>
        <v>51</v>
      </c>
      <c r="AR31" s="21" t="s">
        <v>13</v>
      </c>
      <c r="AS31" s="76">
        <v>0</v>
      </c>
      <c r="AT31" s="76">
        <v>164.83265693001147</v>
      </c>
      <c r="AU31" s="76">
        <v>0</v>
      </c>
      <c r="AV31" s="65">
        <f>SUM(AS31:AU31)</f>
        <v>164.83265693001147</v>
      </c>
      <c r="AW31" s="61"/>
      <c r="AX31" s="62">
        <v>0</v>
      </c>
      <c r="AY31" s="62">
        <v>11.85088413667658</v>
      </c>
      <c r="AZ31" s="62">
        <v>0</v>
      </c>
      <c r="BA31" s="62">
        <f>SUM(AX31:AZ31)</f>
        <v>11.85088413667658</v>
      </c>
      <c r="BB31" s="61"/>
      <c r="BC31" s="25" t="str">
        <f t="shared" ref="BC31:BF34" si="25">IF(AS31&lt;&gt;0,AX31/AS31,"--")</f>
        <v>--</v>
      </c>
      <c r="BD31" s="25">
        <f t="shared" si="25"/>
        <v>7.1896457640117442E-2</v>
      </c>
      <c r="BE31" s="25" t="str">
        <f t="shared" si="25"/>
        <v>--</v>
      </c>
      <c r="BF31" s="26">
        <f t="shared" si="25"/>
        <v>7.1896457640117442E-2</v>
      </c>
      <c r="BH31">
        <v>0</v>
      </c>
      <c r="BL31">
        <f>$BL$8</f>
        <v>10</v>
      </c>
      <c r="BM31">
        <f>$BM$8</f>
        <v>32</v>
      </c>
      <c r="BN31">
        <f>$BN$8</f>
        <v>54</v>
      </c>
    </row>
    <row r="32" spans="1:66" x14ac:dyDescent="0.6">
      <c r="A32" s="30" t="s">
        <v>97</v>
      </c>
      <c r="B32" s="76">
        <f t="shared" si="21"/>
        <v>0</v>
      </c>
      <c r="C32" s="76">
        <f t="shared" si="21"/>
        <v>461.60058706864191</v>
      </c>
      <c r="D32" s="76">
        <f t="shared" si="21"/>
        <v>0</v>
      </c>
      <c r="E32" s="65">
        <f>SUM(B32:D32)</f>
        <v>461.60058706864191</v>
      </c>
      <c r="F32" s="61"/>
      <c r="G32" s="62">
        <f t="shared" si="22"/>
        <v>0</v>
      </c>
      <c r="H32" s="62">
        <f t="shared" si="22"/>
        <v>130.79755670603075</v>
      </c>
      <c r="I32" s="62">
        <f t="shared" si="22"/>
        <v>0</v>
      </c>
      <c r="J32" s="62">
        <f>SUM(G32:I32)</f>
        <v>130.79755670603075</v>
      </c>
      <c r="K32" s="61"/>
      <c r="L32" s="25" t="str">
        <f t="shared" si="23"/>
        <v>--</v>
      </c>
      <c r="M32" s="25">
        <f t="shared" si="23"/>
        <v>0.28335656489661398</v>
      </c>
      <c r="N32" s="25" t="str">
        <f t="shared" si="23"/>
        <v>--</v>
      </c>
      <c r="O32" s="26">
        <f t="shared" si="23"/>
        <v>0.28335656489661398</v>
      </c>
      <c r="S32" s="30" t="s">
        <v>97</v>
      </c>
      <c r="T32" s="76">
        <v>0</v>
      </c>
      <c r="U32" s="76">
        <v>296.76793013863045</v>
      </c>
      <c r="V32" s="76">
        <v>0</v>
      </c>
      <c r="W32" s="65">
        <f>SUM(T32:V32)</f>
        <v>296.76793013863045</v>
      </c>
      <c r="X32" s="61"/>
      <c r="Y32" s="62">
        <v>0</v>
      </c>
      <c r="Z32" s="62">
        <v>84.091141255560643</v>
      </c>
      <c r="AA32" s="62">
        <v>0</v>
      </c>
      <c r="AB32" s="62">
        <f>SUM(Y32:AA32)</f>
        <v>84.091141255560643</v>
      </c>
      <c r="AC32" s="61"/>
      <c r="AD32" s="25" t="str">
        <f t="shared" si="24"/>
        <v>--</v>
      </c>
      <c r="AE32" s="25">
        <f t="shared" si="24"/>
        <v>0.28335656489661398</v>
      </c>
      <c r="AF32" s="25" t="str">
        <f t="shared" si="24"/>
        <v>--</v>
      </c>
      <c r="AG32" s="26">
        <f t="shared" si="24"/>
        <v>0.28335656489661398</v>
      </c>
      <c r="AI32">
        <v>3</v>
      </c>
      <c r="AM32">
        <f>$AM$8</f>
        <v>7</v>
      </c>
      <c r="AN32">
        <f>$AN$8</f>
        <v>29</v>
      </c>
      <c r="AO32">
        <f>$AO$8</f>
        <v>51</v>
      </c>
      <c r="AR32" s="30" t="s">
        <v>97</v>
      </c>
      <c r="AS32" s="76">
        <v>0</v>
      </c>
      <c r="AT32" s="76">
        <v>164.83265693001147</v>
      </c>
      <c r="AU32" s="76">
        <v>0</v>
      </c>
      <c r="AV32" s="65">
        <f>SUM(AS32:AU32)</f>
        <v>164.83265693001147</v>
      </c>
      <c r="AW32" s="61"/>
      <c r="AX32" s="62">
        <v>0</v>
      </c>
      <c r="AY32" s="62">
        <v>46.706415450470097</v>
      </c>
      <c r="AZ32" s="62">
        <v>0</v>
      </c>
      <c r="BA32" s="62">
        <f>SUM(AX32:AZ32)</f>
        <v>46.706415450470097</v>
      </c>
      <c r="BB32" s="61"/>
      <c r="BC32" s="25" t="str">
        <f t="shared" si="25"/>
        <v>--</v>
      </c>
      <c r="BD32" s="25">
        <f t="shared" si="25"/>
        <v>0.28335656489661393</v>
      </c>
      <c r="BE32" s="25" t="str">
        <f t="shared" si="25"/>
        <v>--</v>
      </c>
      <c r="BF32" s="26">
        <f t="shared" si="25"/>
        <v>0.28335656489661393</v>
      </c>
      <c r="BH32">
        <v>3</v>
      </c>
      <c r="BL32">
        <f>$BL$8</f>
        <v>10</v>
      </c>
      <c r="BM32">
        <f>$BM$8</f>
        <v>32</v>
      </c>
      <c r="BN32">
        <f>$BN$8</f>
        <v>54</v>
      </c>
    </row>
    <row r="33" spans="1:66" x14ac:dyDescent="0.6">
      <c r="A33" s="30" t="s">
        <v>16</v>
      </c>
      <c r="B33" s="76">
        <f t="shared" si="21"/>
        <v>0</v>
      </c>
      <c r="C33" s="76">
        <f t="shared" si="21"/>
        <v>0</v>
      </c>
      <c r="D33" s="76">
        <f t="shared" si="21"/>
        <v>0</v>
      </c>
      <c r="E33" s="65">
        <f>SUM(B33:D33)</f>
        <v>0</v>
      </c>
      <c r="F33" s="61"/>
      <c r="G33" s="62">
        <f t="shared" si="22"/>
        <v>0</v>
      </c>
      <c r="H33" s="62">
        <f t="shared" si="22"/>
        <v>0</v>
      </c>
      <c r="I33" s="62">
        <f t="shared" si="22"/>
        <v>0</v>
      </c>
      <c r="J33" s="62">
        <f>SUM(G33:I33)</f>
        <v>0</v>
      </c>
      <c r="K33" s="61"/>
      <c r="L33" s="25" t="str">
        <f t="shared" si="23"/>
        <v>--</v>
      </c>
      <c r="M33" s="25" t="str">
        <f t="shared" si="23"/>
        <v>--</v>
      </c>
      <c r="N33" s="25" t="str">
        <f t="shared" si="23"/>
        <v>--</v>
      </c>
      <c r="O33" s="26" t="str">
        <f t="shared" si="23"/>
        <v>--</v>
      </c>
      <c r="S33" s="30" t="s">
        <v>16</v>
      </c>
      <c r="T33" s="76">
        <v>0</v>
      </c>
      <c r="U33" s="76">
        <v>0</v>
      </c>
      <c r="V33" s="76">
        <v>0</v>
      </c>
      <c r="W33" s="65">
        <f>SUM(T33:V33)</f>
        <v>0</v>
      </c>
      <c r="X33" s="61"/>
      <c r="Y33" s="62">
        <v>0</v>
      </c>
      <c r="Z33" s="62">
        <v>0</v>
      </c>
      <c r="AA33" s="62">
        <v>0</v>
      </c>
      <c r="AB33" s="62">
        <f>SUM(Y33:AA33)</f>
        <v>0</v>
      </c>
      <c r="AC33" s="61"/>
      <c r="AD33" s="25" t="str">
        <f t="shared" si="24"/>
        <v>--</v>
      </c>
      <c r="AE33" s="25" t="str">
        <f t="shared" si="24"/>
        <v>--</v>
      </c>
      <c r="AF33" s="25" t="str">
        <f t="shared" si="24"/>
        <v>--</v>
      </c>
      <c r="AG33" s="26" t="str">
        <f t="shared" si="24"/>
        <v>--</v>
      </c>
      <c r="AI33">
        <v>6</v>
      </c>
      <c r="AM33">
        <f>$AM$8</f>
        <v>7</v>
      </c>
      <c r="AN33">
        <f>$AN$8</f>
        <v>29</v>
      </c>
      <c r="AO33">
        <f>$AO$8</f>
        <v>51</v>
      </c>
      <c r="AR33" s="30" t="s">
        <v>16</v>
      </c>
      <c r="AS33" s="76">
        <v>0</v>
      </c>
      <c r="AT33" s="76">
        <v>0</v>
      </c>
      <c r="AU33" s="76">
        <v>0</v>
      </c>
      <c r="AV33" s="65">
        <f>SUM(AS33:AU33)</f>
        <v>0</v>
      </c>
      <c r="AW33" s="61"/>
      <c r="AX33" s="62">
        <v>0</v>
      </c>
      <c r="AY33" s="62">
        <v>0</v>
      </c>
      <c r="AZ33" s="62">
        <v>0</v>
      </c>
      <c r="BA33" s="62">
        <f>SUM(AX33:AZ33)</f>
        <v>0</v>
      </c>
      <c r="BB33" s="61"/>
      <c r="BC33" s="25" t="str">
        <f t="shared" si="25"/>
        <v>--</v>
      </c>
      <c r="BD33" s="25" t="str">
        <f t="shared" si="25"/>
        <v>--</v>
      </c>
      <c r="BE33" s="25" t="str">
        <f t="shared" si="25"/>
        <v>--</v>
      </c>
      <c r="BF33" s="26" t="str">
        <f t="shared" si="25"/>
        <v>--</v>
      </c>
      <c r="BH33">
        <v>6</v>
      </c>
      <c r="BL33">
        <f>$BL$8</f>
        <v>10</v>
      </c>
      <c r="BM33">
        <f>$BM$8</f>
        <v>32</v>
      </c>
      <c r="BN33">
        <f>$BN$8</f>
        <v>54</v>
      </c>
    </row>
    <row r="34" spans="1:66" x14ac:dyDescent="0.6">
      <c r="A34" s="21" t="s">
        <v>15</v>
      </c>
      <c r="B34" s="76">
        <f>B31</f>
        <v>0</v>
      </c>
      <c r="C34" s="76">
        <f>C31</f>
        <v>461.60058706864186</v>
      </c>
      <c r="D34" s="76">
        <f>D31</f>
        <v>0</v>
      </c>
      <c r="E34" s="76">
        <f>E31</f>
        <v>461.60058706864186</v>
      </c>
      <c r="F34" s="61"/>
      <c r="G34" s="62">
        <f>SUM(G31:G33)</f>
        <v>0</v>
      </c>
      <c r="H34" s="62">
        <f>SUM(H31:H33)</f>
        <v>163.98444089617908</v>
      </c>
      <c r="I34" s="62">
        <f>SUM(I31:I33)</f>
        <v>0</v>
      </c>
      <c r="J34" s="62">
        <f>SUM(J31:J33)</f>
        <v>163.98444089617908</v>
      </c>
      <c r="K34" s="61"/>
      <c r="L34" s="25" t="str">
        <f t="shared" si="23"/>
        <v>--</v>
      </c>
      <c r="M34" s="25">
        <f t="shared" si="23"/>
        <v>0.35525180316071381</v>
      </c>
      <c r="N34" s="25" t="str">
        <f t="shared" si="23"/>
        <v>--</v>
      </c>
      <c r="O34" s="26">
        <f t="shared" si="23"/>
        <v>0.35525180316071381</v>
      </c>
      <c r="S34" s="21" t="s">
        <v>15</v>
      </c>
      <c r="T34" s="76">
        <f>T31</f>
        <v>0</v>
      </c>
      <c r="U34" s="76">
        <f>U31</f>
        <v>296.76793013863039</v>
      </c>
      <c r="V34" s="76">
        <f>V31</f>
        <v>0</v>
      </c>
      <c r="W34" s="76">
        <f>W31</f>
        <v>296.76793013863039</v>
      </c>
      <c r="X34" s="61"/>
      <c r="Y34" s="62">
        <f>SUM(Y31:Y33)</f>
        <v>0</v>
      </c>
      <c r="Z34" s="62">
        <f>SUM(Z31:Z33)</f>
        <v>105.42714130903241</v>
      </c>
      <c r="AA34" s="62">
        <f>SUM(AA31:AA33)</f>
        <v>0</v>
      </c>
      <c r="AB34" s="62">
        <f>SUM(AB31:AB33)</f>
        <v>105.42714130903241</v>
      </c>
      <c r="AC34" s="61"/>
      <c r="AD34" s="25" t="str">
        <f t="shared" si="24"/>
        <v>--</v>
      </c>
      <c r="AE34" s="25">
        <f t="shared" si="24"/>
        <v>0.35525112588743601</v>
      </c>
      <c r="AF34" s="25" t="str">
        <f t="shared" si="24"/>
        <v>--</v>
      </c>
      <c r="AG34" s="26">
        <f t="shared" si="24"/>
        <v>0.35525112588743601</v>
      </c>
      <c r="AR34" s="21" t="s">
        <v>15</v>
      </c>
      <c r="AS34" s="76">
        <f>AS31</f>
        <v>0</v>
      </c>
      <c r="AT34" s="76">
        <f>AT31</f>
        <v>164.83265693001147</v>
      </c>
      <c r="AU34" s="76">
        <f>AU31</f>
        <v>0</v>
      </c>
      <c r="AV34" s="76">
        <f>AV31</f>
        <v>164.83265693001147</v>
      </c>
      <c r="AW34" s="61"/>
      <c r="AX34" s="62">
        <f>SUM(AX31:AX33)</f>
        <v>0</v>
      </c>
      <c r="AY34" s="62">
        <f>SUM(AY31:AY33)</f>
        <v>58.557299587146673</v>
      </c>
      <c r="AZ34" s="62">
        <f>SUM(AZ31:AZ33)</f>
        <v>0</v>
      </c>
      <c r="BA34" s="62">
        <f>SUM(BA31:BA33)</f>
        <v>58.557299587146673</v>
      </c>
      <c r="BB34" s="61"/>
      <c r="BC34" s="25" t="str">
        <f t="shared" si="25"/>
        <v>--</v>
      </c>
      <c r="BD34" s="25">
        <f t="shared" si="25"/>
        <v>0.35525302253673136</v>
      </c>
      <c r="BE34" s="25" t="str">
        <f t="shared" si="25"/>
        <v>--</v>
      </c>
      <c r="BF34" s="26">
        <f t="shared" si="25"/>
        <v>0.35525302253673136</v>
      </c>
    </row>
    <row r="35" spans="1:66" ht="5.15" customHeight="1" x14ac:dyDescent="0.6">
      <c r="A35" s="14"/>
      <c r="B35" s="76"/>
      <c r="C35" s="76"/>
      <c r="D35" s="76"/>
      <c r="E35" s="76"/>
      <c r="F35" s="61"/>
      <c r="G35" s="62"/>
      <c r="H35" s="62"/>
      <c r="I35" s="62"/>
      <c r="J35" s="62"/>
      <c r="K35" s="61"/>
      <c r="L35" s="68"/>
      <c r="M35" s="68"/>
      <c r="N35" s="68"/>
      <c r="O35" s="69"/>
      <c r="S35" s="14"/>
      <c r="T35" s="76"/>
      <c r="U35" s="76"/>
      <c r="V35" s="76"/>
      <c r="W35" s="76"/>
      <c r="X35" s="61"/>
      <c r="Y35" s="62"/>
      <c r="Z35" s="62"/>
      <c r="AA35" s="62"/>
      <c r="AB35" s="62"/>
      <c r="AC35" s="61"/>
      <c r="AD35" s="68"/>
      <c r="AE35" s="68"/>
      <c r="AF35" s="68"/>
      <c r="AG35" s="69"/>
      <c r="AR35" s="14"/>
      <c r="AS35" s="76"/>
      <c r="AT35" s="76"/>
      <c r="AU35" s="76"/>
      <c r="AV35" s="76"/>
      <c r="AW35" s="61"/>
      <c r="AX35" s="62"/>
      <c r="AY35" s="62"/>
      <c r="AZ35" s="62"/>
      <c r="BA35" s="62"/>
      <c r="BB35" s="61"/>
      <c r="BC35" s="68"/>
      <c r="BD35" s="68"/>
      <c r="BE35" s="68"/>
      <c r="BF35" s="69"/>
    </row>
    <row r="36" spans="1:66" x14ac:dyDescent="0.6">
      <c r="A36" s="31" t="s">
        <v>28</v>
      </c>
      <c r="B36" s="76"/>
      <c r="C36" s="76"/>
      <c r="D36" s="76"/>
      <c r="E36" s="76"/>
      <c r="F36" s="61"/>
      <c r="G36" s="62"/>
      <c r="H36" s="62"/>
      <c r="I36" s="62"/>
      <c r="J36" s="62"/>
      <c r="K36" s="61"/>
      <c r="L36" s="66"/>
      <c r="M36" s="66"/>
      <c r="N36" s="66"/>
      <c r="O36" s="67"/>
      <c r="S36" s="31" t="s">
        <v>28</v>
      </c>
      <c r="T36" s="76"/>
      <c r="U36" s="76"/>
      <c r="V36" s="76"/>
      <c r="W36" s="76"/>
      <c r="X36" s="61"/>
      <c r="Y36" s="62"/>
      <c r="Z36" s="62"/>
      <c r="AA36" s="62"/>
      <c r="AB36" s="62"/>
      <c r="AC36" s="61"/>
      <c r="AD36" s="66"/>
      <c r="AE36" s="66"/>
      <c r="AF36" s="66"/>
      <c r="AG36" s="67"/>
      <c r="AR36" s="31" t="s">
        <v>28</v>
      </c>
      <c r="AS36" s="76"/>
      <c r="AT36" s="76"/>
      <c r="AU36" s="76"/>
      <c r="AV36" s="76"/>
      <c r="AW36" s="61"/>
      <c r="AX36" s="62"/>
      <c r="AY36" s="62"/>
      <c r="AZ36" s="62"/>
      <c r="BA36" s="62"/>
      <c r="BB36" s="61"/>
      <c r="BC36" s="66"/>
      <c r="BD36" s="66"/>
      <c r="BE36" s="66"/>
      <c r="BF36" s="67"/>
    </row>
    <row r="37" spans="1:66" ht="12.75" customHeight="1" x14ac:dyDescent="0.6">
      <c r="A37" s="30" t="s">
        <v>29</v>
      </c>
      <c r="B37" s="76">
        <f>B28+B34</f>
        <v>3.3075481704010072</v>
      </c>
      <c r="C37" s="76">
        <f>C28+C34</f>
        <v>670.52798011870186</v>
      </c>
      <c r="D37" s="76">
        <f>D28+D34</f>
        <v>0</v>
      </c>
      <c r="E37" s="65">
        <f>SUM(B37:D37)</f>
        <v>673.83552828910285</v>
      </c>
      <c r="F37" s="61"/>
      <c r="G37" s="62">
        <f t="shared" ref="G37:I38" si="26">SUM(Y37,AX37)</f>
        <v>0.63169510436970233</v>
      </c>
      <c r="H37" s="62">
        <f t="shared" si="26"/>
        <v>248.31023223182336</v>
      </c>
      <c r="I37" s="62">
        <f t="shared" si="26"/>
        <v>0</v>
      </c>
      <c r="J37" s="62">
        <f>SUM(G37:I37)</f>
        <v>248.94192733619306</v>
      </c>
      <c r="K37" s="61"/>
      <c r="L37" s="25">
        <f t="shared" ref="L37:O39" si="27">IF(B37&lt;&gt;0,G37/B37,"--")</f>
        <v>0.19098591216983413</v>
      </c>
      <c r="M37" s="25">
        <f t="shared" si="27"/>
        <v>0.37032046326816315</v>
      </c>
      <c r="N37" s="25" t="str">
        <f t="shared" si="27"/>
        <v>--</v>
      </c>
      <c r="O37" s="26">
        <f t="shared" si="27"/>
        <v>0.36944019257676608</v>
      </c>
      <c r="S37" s="30" t="s">
        <v>29</v>
      </c>
      <c r="T37" s="76">
        <f>T28+T34</f>
        <v>3.3075481704010072</v>
      </c>
      <c r="U37" s="76">
        <f>U28+U34</f>
        <v>505.69532318869039</v>
      </c>
      <c r="V37" s="76">
        <f>V28+V34</f>
        <v>0</v>
      </c>
      <c r="W37" s="65">
        <f>SUM(T37:V37)</f>
        <v>509.00287135909139</v>
      </c>
      <c r="X37" s="61"/>
      <c r="Y37" s="62">
        <v>0.63169510436970233</v>
      </c>
      <c r="Z37" s="62">
        <v>187.2693263557793</v>
      </c>
      <c r="AA37" s="62">
        <v>0</v>
      </c>
      <c r="AB37" s="62">
        <f>SUM(Y37:AA37)</f>
        <v>187.901021460149</v>
      </c>
      <c r="AC37" s="61"/>
      <c r="AD37" s="25">
        <f t="shared" ref="AD37:AG39" si="28">IF(T37&lt;&gt;0,Y37/T37,"--")</f>
        <v>0.19098591216983413</v>
      </c>
      <c r="AE37" s="25">
        <f t="shared" si="28"/>
        <v>0.37032046326816315</v>
      </c>
      <c r="AF37" s="25" t="str">
        <f t="shared" si="28"/>
        <v>--</v>
      </c>
      <c r="AG37" s="26">
        <f t="shared" si="28"/>
        <v>0.369155130615341</v>
      </c>
      <c r="AI37">
        <v>7</v>
      </c>
      <c r="AM37">
        <f>$AM$8</f>
        <v>7</v>
      </c>
      <c r="AN37">
        <f>$AN$8</f>
        <v>29</v>
      </c>
      <c r="AO37">
        <f>$AO$8</f>
        <v>51</v>
      </c>
      <c r="AR37" s="30" t="s">
        <v>29</v>
      </c>
      <c r="AS37" s="76">
        <f>AS28+AS34</f>
        <v>0</v>
      </c>
      <c r="AT37" s="76">
        <f>AT28+AT34</f>
        <v>164.83265693001147</v>
      </c>
      <c r="AU37" s="76">
        <f>AU28+AU34</f>
        <v>0</v>
      </c>
      <c r="AV37" s="65">
        <f>SUM(AS37:AU37)</f>
        <v>164.83265693001147</v>
      </c>
      <c r="AW37" s="61"/>
      <c r="AX37" s="62">
        <v>0</v>
      </c>
      <c r="AY37" s="62">
        <v>61.04090587604405</v>
      </c>
      <c r="AZ37" s="62">
        <v>0</v>
      </c>
      <c r="BA37" s="62">
        <f>SUM(AX37:AZ37)</f>
        <v>61.04090587604405</v>
      </c>
      <c r="BB37" s="61"/>
      <c r="BC37" s="25" t="str">
        <f t="shared" ref="BC37:BF39" si="29">IF(AS37&lt;&gt;0,AX37/AS37,"--")</f>
        <v>--</v>
      </c>
      <c r="BD37" s="25">
        <f t="shared" si="29"/>
        <v>0.37032046326816315</v>
      </c>
      <c r="BE37" s="25" t="str">
        <f t="shared" si="29"/>
        <v>--</v>
      </c>
      <c r="BF37" s="26">
        <f t="shared" si="29"/>
        <v>0.37032046326816315</v>
      </c>
      <c r="BH37">
        <v>7</v>
      </c>
      <c r="BL37">
        <f>$BL$8</f>
        <v>10</v>
      </c>
      <c r="BM37">
        <f>$BM$8</f>
        <v>32</v>
      </c>
      <c r="BN37">
        <f>$BN$8</f>
        <v>54</v>
      </c>
    </row>
    <row r="38" spans="1:66" ht="12.75" customHeight="1" x14ac:dyDescent="0.6">
      <c r="A38" s="30" t="s">
        <v>30</v>
      </c>
      <c r="B38" s="76">
        <f>SUM(T38,AS38)</f>
        <v>0</v>
      </c>
      <c r="C38" s="76">
        <f>SUM(U38,AT38)</f>
        <v>0</v>
      </c>
      <c r="D38" s="76">
        <f>SUM(V38,AU38)</f>
        <v>0</v>
      </c>
      <c r="E38" s="65">
        <f>SUM(B38:D38)</f>
        <v>0</v>
      </c>
      <c r="F38" s="61"/>
      <c r="G38" s="62">
        <f t="shared" si="26"/>
        <v>0</v>
      </c>
      <c r="H38" s="62">
        <f t="shared" si="26"/>
        <v>0</v>
      </c>
      <c r="I38" s="62">
        <f t="shared" si="26"/>
        <v>0</v>
      </c>
      <c r="J38" s="62">
        <f>SUM(G38:I38)</f>
        <v>0</v>
      </c>
      <c r="K38" s="61"/>
      <c r="L38" s="25" t="str">
        <f t="shared" si="27"/>
        <v>--</v>
      </c>
      <c r="M38" s="25" t="str">
        <f t="shared" si="27"/>
        <v>--</v>
      </c>
      <c r="N38" s="25" t="str">
        <f t="shared" si="27"/>
        <v>--</v>
      </c>
      <c r="O38" s="26" t="str">
        <f t="shared" si="27"/>
        <v>--</v>
      </c>
      <c r="S38" s="30" t="s">
        <v>30</v>
      </c>
      <c r="T38" s="76">
        <v>0</v>
      </c>
      <c r="U38" s="76">
        <v>0</v>
      </c>
      <c r="V38" s="76">
        <v>0</v>
      </c>
      <c r="W38" s="65">
        <f>SUM(T38:V38)</f>
        <v>0</v>
      </c>
      <c r="X38" s="61"/>
      <c r="Y38" s="62">
        <v>0</v>
      </c>
      <c r="Z38" s="62">
        <v>0</v>
      </c>
      <c r="AA38" s="62">
        <v>0</v>
      </c>
      <c r="AB38" s="62">
        <f>SUM(Y38:AA38)</f>
        <v>0</v>
      </c>
      <c r="AC38" s="61"/>
      <c r="AD38" s="25" t="str">
        <f t="shared" si="28"/>
        <v>--</v>
      </c>
      <c r="AE38" s="25" t="str">
        <f t="shared" si="28"/>
        <v>--</v>
      </c>
      <c r="AF38" s="25" t="str">
        <f t="shared" si="28"/>
        <v>--</v>
      </c>
      <c r="AG38" s="26" t="str">
        <f t="shared" si="28"/>
        <v>--</v>
      </c>
      <c r="AI38">
        <v>8</v>
      </c>
      <c r="AM38">
        <f>$AM$8</f>
        <v>7</v>
      </c>
      <c r="AN38">
        <f>$AN$8</f>
        <v>29</v>
      </c>
      <c r="AO38">
        <f>$AO$8</f>
        <v>51</v>
      </c>
      <c r="AR38" s="30" t="s">
        <v>30</v>
      </c>
      <c r="AS38" s="76">
        <v>0</v>
      </c>
      <c r="AT38" s="76">
        <v>0</v>
      </c>
      <c r="AU38" s="76">
        <v>0</v>
      </c>
      <c r="AV38" s="65">
        <f>SUM(AS38:AU38)</f>
        <v>0</v>
      </c>
      <c r="AW38" s="61"/>
      <c r="AX38" s="62">
        <v>0</v>
      </c>
      <c r="AY38" s="62">
        <v>0</v>
      </c>
      <c r="AZ38" s="62">
        <v>0</v>
      </c>
      <c r="BA38" s="62">
        <f>SUM(AX38:AZ38)</f>
        <v>0</v>
      </c>
      <c r="BB38" s="61"/>
      <c r="BC38" s="25" t="str">
        <f t="shared" si="29"/>
        <v>--</v>
      </c>
      <c r="BD38" s="25" t="str">
        <f t="shared" si="29"/>
        <v>--</v>
      </c>
      <c r="BE38" s="25" t="str">
        <f t="shared" si="29"/>
        <v>--</v>
      </c>
      <c r="BF38" s="26" t="str">
        <f t="shared" si="29"/>
        <v>--</v>
      </c>
      <c r="BH38">
        <v>8</v>
      </c>
      <c r="BL38">
        <f>$BL$8</f>
        <v>10</v>
      </c>
      <c r="BM38">
        <f>$BM$8</f>
        <v>32</v>
      </c>
      <c r="BN38">
        <f>$BN$8</f>
        <v>54</v>
      </c>
    </row>
    <row r="39" spans="1:66" x14ac:dyDescent="0.6">
      <c r="A39" s="21" t="s">
        <v>17</v>
      </c>
      <c r="B39" s="76">
        <f>B37</f>
        <v>3.3075481704010072</v>
      </c>
      <c r="C39" s="76">
        <f>C37</f>
        <v>670.52798011870186</v>
      </c>
      <c r="D39" s="76">
        <f>D37</f>
        <v>0</v>
      </c>
      <c r="E39" s="76">
        <f>E37</f>
        <v>673.83552828910285</v>
      </c>
      <c r="F39" s="61"/>
      <c r="G39" s="62">
        <f>SUM(G37:G38)</f>
        <v>0.63169510436970233</v>
      </c>
      <c r="H39" s="62">
        <f>SUM(H37:H38)</f>
        <v>248.31023223182336</v>
      </c>
      <c r="I39" s="62">
        <f>SUM(I37:I38)</f>
        <v>0</v>
      </c>
      <c r="J39" s="62">
        <f>SUM(J37:J38)</f>
        <v>248.94192733619306</v>
      </c>
      <c r="K39" s="61"/>
      <c r="L39" s="25">
        <f t="shared" si="27"/>
        <v>0.19098591216983413</v>
      </c>
      <c r="M39" s="25">
        <f t="shared" si="27"/>
        <v>0.37032046326816315</v>
      </c>
      <c r="N39" s="25" t="str">
        <f t="shared" si="27"/>
        <v>--</v>
      </c>
      <c r="O39" s="26">
        <f t="shared" si="27"/>
        <v>0.36944019257676608</v>
      </c>
      <c r="S39" s="21" t="s">
        <v>17</v>
      </c>
      <c r="T39" s="76">
        <f>T37</f>
        <v>3.3075481704010072</v>
      </c>
      <c r="U39" s="76">
        <f>U37</f>
        <v>505.69532318869039</v>
      </c>
      <c r="V39" s="76">
        <f>V37</f>
        <v>0</v>
      </c>
      <c r="W39" s="76">
        <f>W37</f>
        <v>509.00287135909139</v>
      </c>
      <c r="X39" s="61"/>
      <c r="Y39" s="62">
        <f>SUM(Y37:Y38)</f>
        <v>0.63169510436970233</v>
      </c>
      <c r="Z39" s="62">
        <f>SUM(Z37:Z38)</f>
        <v>187.2693263557793</v>
      </c>
      <c r="AA39" s="62">
        <f>SUM(AA37:AA38)</f>
        <v>0</v>
      </c>
      <c r="AB39" s="62">
        <f>SUM(AB37:AB38)</f>
        <v>187.901021460149</v>
      </c>
      <c r="AC39" s="61"/>
      <c r="AD39" s="25">
        <f t="shared" si="28"/>
        <v>0.19098591216983413</v>
      </c>
      <c r="AE39" s="25">
        <f t="shared" si="28"/>
        <v>0.37032046326816315</v>
      </c>
      <c r="AF39" s="25" t="str">
        <f t="shared" si="28"/>
        <v>--</v>
      </c>
      <c r="AG39" s="26">
        <f t="shared" si="28"/>
        <v>0.369155130615341</v>
      </c>
      <c r="AR39" s="21" t="s">
        <v>17</v>
      </c>
      <c r="AS39" s="76">
        <f>AS37</f>
        <v>0</v>
      </c>
      <c r="AT39" s="76">
        <f>AT37</f>
        <v>164.83265693001147</v>
      </c>
      <c r="AU39" s="76">
        <f>AU37</f>
        <v>0</v>
      </c>
      <c r="AV39" s="76">
        <f>AV37</f>
        <v>164.83265693001147</v>
      </c>
      <c r="AW39" s="61"/>
      <c r="AX39" s="62">
        <f>SUM(AX37:AX38)</f>
        <v>0</v>
      </c>
      <c r="AY39" s="62">
        <f>SUM(AY37:AY38)</f>
        <v>61.04090587604405</v>
      </c>
      <c r="AZ39" s="62">
        <f>SUM(AZ37:AZ38)</f>
        <v>0</v>
      </c>
      <c r="BA39" s="62">
        <f>SUM(BA37:BA38)</f>
        <v>61.04090587604405</v>
      </c>
      <c r="BB39" s="61"/>
      <c r="BC39" s="25" t="str">
        <f t="shared" si="29"/>
        <v>--</v>
      </c>
      <c r="BD39" s="25">
        <f t="shared" si="29"/>
        <v>0.37032046326816315</v>
      </c>
      <c r="BE39" s="25" t="str">
        <f t="shared" si="29"/>
        <v>--</v>
      </c>
      <c r="BF39" s="26">
        <f t="shared" si="29"/>
        <v>0.37032046326816315</v>
      </c>
    </row>
    <row r="40" spans="1:66" ht="5.15" customHeight="1" x14ac:dyDescent="0.6">
      <c r="A40" s="21"/>
      <c r="B40" s="76"/>
      <c r="C40" s="76"/>
      <c r="D40" s="76"/>
      <c r="E40" s="65"/>
      <c r="F40" s="61"/>
      <c r="G40" s="62"/>
      <c r="H40" s="62"/>
      <c r="I40" s="62"/>
      <c r="J40" s="62"/>
      <c r="K40" s="61"/>
      <c r="L40" s="66"/>
      <c r="M40" s="66"/>
      <c r="N40" s="66"/>
      <c r="O40" s="67"/>
      <c r="S40" s="21"/>
      <c r="T40" s="76"/>
      <c r="U40" s="76"/>
      <c r="V40" s="76"/>
      <c r="W40" s="65"/>
      <c r="X40" s="61"/>
      <c r="Y40" s="62"/>
      <c r="Z40" s="62"/>
      <c r="AA40" s="62"/>
      <c r="AB40" s="62"/>
      <c r="AC40" s="61"/>
      <c r="AD40" s="66"/>
      <c r="AE40" s="66"/>
      <c r="AF40" s="66"/>
      <c r="AG40" s="67"/>
      <c r="AR40" s="21"/>
      <c r="AS40" s="76"/>
      <c r="AT40" s="76"/>
      <c r="AU40" s="76"/>
      <c r="AV40" s="65"/>
      <c r="AW40" s="61"/>
      <c r="AX40" s="62"/>
      <c r="AY40" s="62"/>
      <c r="AZ40" s="62"/>
      <c r="BA40" s="62"/>
      <c r="BB40" s="61"/>
      <c r="BC40" s="66"/>
      <c r="BD40" s="66"/>
      <c r="BE40" s="66"/>
      <c r="BF40" s="67"/>
    </row>
    <row r="41" spans="1:66" x14ac:dyDescent="0.6">
      <c r="A41" s="96" t="s">
        <v>33</v>
      </c>
      <c r="B41" s="83">
        <f>B39</f>
        <v>3.3075481704010072</v>
      </c>
      <c r="C41" s="83">
        <f>C39</f>
        <v>670.52798011870186</v>
      </c>
      <c r="D41" s="83">
        <f>D39</f>
        <v>0</v>
      </c>
      <c r="E41" s="70">
        <f>SUM(B41:D41)</f>
        <v>673.83552828910285</v>
      </c>
      <c r="F41" s="71"/>
      <c r="G41" s="84">
        <f>SUM(G28,G34,G39)</f>
        <v>1.1831926537244084</v>
      </c>
      <c r="H41" s="84">
        <f>SUM(H28,H34,H39)</f>
        <v>506.05614779042986</v>
      </c>
      <c r="I41" s="84">
        <f>SUM(I28,I34,I39)</f>
        <v>0</v>
      </c>
      <c r="J41" s="84">
        <f>SUM(J28,J34,J39)</f>
        <v>507.23934044415421</v>
      </c>
      <c r="K41" s="71"/>
      <c r="L41" s="35">
        <f t="shared" ref="L41:O42" si="30">IF(B41&lt;&gt;0,G41/B41,"--")</f>
        <v>0.35772499530398616</v>
      </c>
      <c r="M41" s="35">
        <f t="shared" si="30"/>
        <v>0.75471294680476131</v>
      </c>
      <c r="N41" s="35" t="str">
        <f t="shared" si="30"/>
        <v>--</v>
      </c>
      <c r="O41" s="36">
        <f t="shared" si="30"/>
        <v>0.75276431584433745</v>
      </c>
      <c r="S41" s="96" t="s">
        <v>33</v>
      </c>
      <c r="T41" s="83">
        <f>T39</f>
        <v>3.3075481704010072</v>
      </c>
      <c r="U41" s="83">
        <f>U39</f>
        <v>505.69532318869039</v>
      </c>
      <c r="V41" s="83">
        <f>V39</f>
        <v>0</v>
      </c>
      <c r="W41" s="70">
        <f>SUM(T41:V41)</f>
        <v>509.00287135909139</v>
      </c>
      <c r="X41" s="71"/>
      <c r="Y41" s="84">
        <f>SUM(Y28,Y34,Y39)</f>
        <v>1.1831926537244084</v>
      </c>
      <c r="Z41" s="84">
        <f>SUM(Z28,Z34,Z39)</f>
        <v>386.4579423272391</v>
      </c>
      <c r="AA41" s="84">
        <f>SUM(AA28,AA34,AA39)</f>
        <v>0</v>
      </c>
      <c r="AB41" s="84">
        <f>SUM(AB28,AB34,AB39)</f>
        <v>387.6411349809635</v>
      </c>
      <c r="AC41" s="71"/>
      <c r="AD41" s="35">
        <f t="shared" ref="AD41:AG42" si="31">IF(T41&lt;&gt;0,Y41/T41,"--")</f>
        <v>0.35772499530398616</v>
      </c>
      <c r="AE41" s="35">
        <f t="shared" si="31"/>
        <v>0.76421102708723254</v>
      </c>
      <c r="AF41" s="35" t="str">
        <f t="shared" si="31"/>
        <v>--</v>
      </c>
      <c r="AG41" s="36">
        <f t="shared" si="31"/>
        <v>0.76156964290971629</v>
      </c>
      <c r="AR41" s="96" t="s">
        <v>33</v>
      </c>
      <c r="AS41" s="83">
        <f>AS39</f>
        <v>0</v>
      </c>
      <c r="AT41" s="83">
        <f>AT39</f>
        <v>164.83265693001147</v>
      </c>
      <c r="AU41" s="83">
        <f>AU39</f>
        <v>0</v>
      </c>
      <c r="AV41" s="70">
        <f>SUM(AS41:AU41)</f>
        <v>164.83265693001147</v>
      </c>
      <c r="AW41" s="71"/>
      <c r="AX41" s="84">
        <f>SUM(AX28,AX34,AX39)</f>
        <v>0</v>
      </c>
      <c r="AY41" s="84">
        <f>SUM(AY28,AY34,AY39)</f>
        <v>119.59820546319072</v>
      </c>
      <c r="AZ41" s="84">
        <f>SUM(AZ28,AZ34,AZ39)</f>
        <v>0</v>
      </c>
      <c r="BA41" s="84">
        <f>SUM(BA28,BA34,BA39)</f>
        <v>119.59820546319072</v>
      </c>
      <c r="BB41" s="71"/>
      <c r="BC41" s="35" t="str">
        <f t="shared" ref="BC41:BF42" si="32">IF(AS41&lt;&gt;0,AX41/AS41,"--")</f>
        <v>--</v>
      </c>
      <c r="BD41" s="35">
        <f t="shared" si="32"/>
        <v>0.72557348580489456</v>
      </c>
      <c r="BE41" s="35" t="str">
        <f t="shared" si="32"/>
        <v>--</v>
      </c>
      <c r="BF41" s="36">
        <f t="shared" si="32"/>
        <v>0.72557348580489456</v>
      </c>
    </row>
    <row r="42" spans="1:66" ht="13.75" thickBot="1" x14ac:dyDescent="0.75">
      <c r="A42" s="37" t="s">
        <v>17</v>
      </c>
      <c r="B42" s="97">
        <f>B21+B41</f>
        <v>328.89311843967351</v>
      </c>
      <c r="C42" s="97">
        <f>C21+C41</f>
        <v>670.52798011870186</v>
      </c>
      <c r="D42" s="97">
        <f>D21+D41</f>
        <v>0</v>
      </c>
      <c r="E42" s="97">
        <f>E21+E41</f>
        <v>999.42109855837543</v>
      </c>
      <c r="F42" s="38"/>
      <c r="G42" s="98">
        <f>SUM(G21,G41)</f>
        <v>66.878869103892754</v>
      </c>
      <c r="H42" s="98">
        <f>SUM(H21,H41)</f>
        <v>506.05614779042986</v>
      </c>
      <c r="I42" s="98">
        <f>SUM(I21,I41)</f>
        <v>0</v>
      </c>
      <c r="J42" s="98">
        <f>SUM(J21,J41)</f>
        <v>572.93501689432253</v>
      </c>
      <c r="K42" s="38"/>
      <c r="L42" s="47">
        <f t="shared" si="30"/>
        <v>0.20334529777083146</v>
      </c>
      <c r="M42" s="47">
        <f t="shared" si="30"/>
        <v>0.75471294680476131</v>
      </c>
      <c r="N42" s="47" t="str">
        <f t="shared" si="30"/>
        <v>--</v>
      </c>
      <c r="O42" s="48">
        <f t="shared" si="30"/>
        <v>0.5732668819187009</v>
      </c>
      <c r="S42" s="37" t="s">
        <v>17</v>
      </c>
      <c r="T42" s="97">
        <f>T21+T41</f>
        <v>8.950487736351878</v>
      </c>
      <c r="U42" s="97">
        <f>U21+U41</f>
        <v>505.69532318869039</v>
      </c>
      <c r="V42" s="97">
        <f>V21+V41</f>
        <v>0</v>
      </c>
      <c r="W42" s="97">
        <f>W21+W41</f>
        <v>514.64581092504227</v>
      </c>
      <c r="X42" s="38"/>
      <c r="Y42" s="98">
        <f>SUM(Y21,Y41)</f>
        <v>2.5210697472068309</v>
      </c>
      <c r="Z42" s="98">
        <f>SUM(Z21,Z41)</f>
        <v>386.4579423272391</v>
      </c>
      <c r="AA42" s="98">
        <f>SUM(AA21,AA41)</f>
        <v>0</v>
      </c>
      <c r="AB42" s="98">
        <f>SUM(AB21,AB41)</f>
        <v>388.9790120744459</v>
      </c>
      <c r="AC42" s="38"/>
      <c r="AD42" s="47">
        <f t="shared" si="31"/>
        <v>0.28166842092500222</v>
      </c>
      <c r="AE42" s="47">
        <f t="shared" si="31"/>
        <v>0.76421102708723254</v>
      </c>
      <c r="AF42" s="47" t="str">
        <f t="shared" si="31"/>
        <v>--</v>
      </c>
      <c r="AG42" s="48">
        <f t="shared" si="31"/>
        <v>0.75581886380320773</v>
      </c>
      <c r="AR42" s="37" t="s">
        <v>17</v>
      </c>
      <c r="AS42" s="97">
        <f>AS21+AS41</f>
        <v>319.94263070332164</v>
      </c>
      <c r="AT42" s="97">
        <f>AT21+AT41</f>
        <v>164.83265693001147</v>
      </c>
      <c r="AU42" s="97">
        <f>AU21+AU41</f>
        <v>0</v>
      </c>
      <c r="AV42" s="97">
        <f>AV21+AV41</f>
        <v>484.77528763333311</v>
      </c>
      <c r="AW42" s="38"/>
      <c r="AX42" s="98">
        <f>SUM(AX21,AX41)</f>
        <v>64.357799356685931</v>
      </c>
      <c r="AY42" s="98">
        <f>SUM(AY21,AY41)</f>
        <v>119.59820546319072</v>
      </c>
      <c r="AZ42" s="98">
        <f>SUM(AZ21,AZ41)</f>
        <v>0</v>
      </c>
      <c r="BA42" s="98">
        <f>SUM(BA21,BA41)</f>
        <v>183.95600481987665</v>
      </c>
      <c r="BB42" s="38"/>
      <c r="BC42" s="47">
        <f t="shared" si="32"/>
        <v>0.2011541857213896</v>
      </c>
      <c r="BD42" s="47">
        <f t="shared" si="32"/>
        <v>0.72557348580489456</v>
      </c>
      <c r="BE42" s="47" t="str">
        <f t="shared" si="32"/>
        <v>--</v>
      </c>
      <c r="BF42" s="48">
        <f t="shared" si="32"/>
        <v>0.37946654772347732</v>
      </c>
    </row>
    <row r="43" spans="1:66" ht="5.15" customHeight="1" thickBot="1" x14ac:dyDescent="0.75">
      <c r="A43" s="16"/>
      <c r="B43" s="77"/>
      <c r="C43" s="77"/>
      <c r="D43" s="77"/>
      <c r="E43" s="77"/>
      <c r="F43" s="16"/>
      <c r="G43" s="62"/>
      <c r="H43" s="62"/>
      <c r="I43" s="62"/>
      <c r="J43" s="62"/>
      <c r="K43" s="16"/>
      <c r="L43" s="16"/>
      <c r="M43" s="16"/>
      <c r="N43" s="16"/>
      <c r="O43" s="16"/>
      <c r="S43" s="16"/>
      <c r="T43" s="77"/>
      <c r="U43" s="77"/>
      <c r="V43" s="77"/>
      <c r="W43" s="77"/>
      <c r="X43" s="16"/>
      <c r="Y43" s="62"/>
      <c r="Z43" s="62"/>
      <c r="AA43" s="62"/>
      <c r="AB43" s="62"/>
      <c r="AC43" s="16"/>
      <c r="AD43" s="16"/>
      <c r="AE43" s="16"/>
      <c r="AF43" s="16"/>
      <c r="AG43" s="16"/>
      <c r="AR43" s="16"/>
      <c r="AS43" s="77"/>
      <c r="AT43" s="77"/>
      <c r="AU43" s="77"/>
      <c r="AV43" s="77"/>
      <c r="AW43" s="16"/>
      <c r="AX43" s="62"/>
      <c r="AY43" s="62"/>
      <c r="AZ43" s="62"/>
      <c r="BA43" s="62"/>
      <c r="BB43" s="16"/>
      <c r="BC43" s="16"/>
      <c r="BD43" s="16"/>
      <c r="BE43" s="16"/>
      <c r="BF43" s="16"/>
    </row>
    <row r="44" spans="1:66" ht="15.5" x14ac:dyDescent="0.7">
      <c r="A44" s="4" t="s">
        <v>18</v>
      </c>
      <c r="B44" s="121" t="s">
        <v>1</v>
      </c>
      <c r="C44" s="128"/>
      <c r="D44" s="128"/>
      <c r="E44" s="128"/>
      <c r="F44" s="6"/>
      <c r="G44" s="121" t="s">
        <v>2</v>
      </c>
      <c r="H44" s="122"/>
      <c r="I44" s="122"/>
      <c r="J44" s="122"/>
      <c r="K44" s="6"/>
      <c r="L44" s="121" t="s">
        <v>3</v>
      </c>
      <c r="M44" s="122"/>
      <c r="N44" s="122"/>
      <c r="O44" s="123"/>
      <c r="S44" s="4" t="s">
        <v>18</v>
      </c>
      <c r="T44" s="121" t="s">
        <v>1</v>
      </c>
      <c r="U44" s="128"/>
      <c r="V44" s="128"/>
      <c r="W44" s="128"/>
      <c r="X44" s="6"/>
      <c r="Y44" s="121" t="s">
        <v>2</v>
      </c>
      <c r="Z44" s="122"/>
      <c r="AA44" s="122"/>
      <c r="AB44" s="122"/>
      <c r="AC44" s="6"/>
      <c r="AD44" s="121" t="s">
        <v>3</v>
      </c>
      <c r="AE44" s="122"/>
      <c r="AF44" s="122"/>
      <c r="AG44" s="123"/>
      <c r="AR44" s="4" t="s">
        <v>18</v>
      </c>
      <c r="AS44" s="121" t="s">
        <v>1</v>
      </c>
      <c r="AT44" s="128"/>
      <c r="AU44" s="128"/>
      <c r="AV44" s="128"/>
      <c r="AW44" s="6"/>
      <c r="AX44" s="121" t="s">
        <v>2</v>
      </c>
      <c r="AY44" s="122"/>
      <c r="AZ44" s="122"/>
      <c r="BA44" s="122"/>
      <c r="BB44" s="6"/>
      <c r="BC44" s="121" t="s">
        <v>3</v>
      </c>
      <c r="BD44" s="122"/>
      <c r="BE44" s="122"/>
      <c r="BF44" s="123"/>
    </row>
    <row r="45" spans="1:66" ht="12.75" customHeight="1" x14ac:dyDescent="0.6">
      <c r="A45" s="94" t="s">
        <v>23</v>
      </c>
      <c r="B45" s="15" t="s">
        <v>4</v>
      </c>
      <c r="C45" s="15" t="s">
        <v>5</v>
      </c>
      <c r="D45" s="15" t="s">
        <v>6</v>
      </c>
      <c r="E45" s="15" t="s">
        <v>173</v>
      </c>
      <c r="F45" s="16"/>
      <c r="G45" s="15" t="s">
        <v>4</v>
      </c>
      <c r="H45" s="15" t="s">
        <v>5</v>
      </c>
      <c r="I45" s="15" t="s">
        <v>6</v>
      </c>
      <c r="J45" s="15" t="s">
        <v>173</v>
      </c>
      <c r="K45" s="16"/>
      <c r="L45" s="15" t="s">
        <v>4</v>
      </c>
      <c r="M45" s="15" t="s">
        <v>5</v>
      </c>
      <c r="N45" s="15" t="s">
        <v>6</v>
      </c>
      <c r="O45" s="17" t="s">
        <v>173</v>
      </c>
      <c r="S45" s="94" t="s">
        <v>23</v>
      </c>
      <c r="T45" s="15" t="s">
        <v>4</v>
      </c>
      <c r="U45" s="15" t="s">
        <v>5</v>
      </c>
      <c r="V45" s="15" t="s">
        <v>6</v>
      </c>
      <c r="W45" s="15" t="s">
        <v>173</v>
      </c>
      <c r="X45" s="16"/>
      <c r="Y45" s="15" t="s">
        <v>4</v>
      </c>
      <c r="Z45" s="15" t="s">
        <v>5</v>
      </c>
      <c r="AA45" s="15" t="s">
        <v>6</v>
      </c>
      <c r="AB45" s="15" t="s">
        <v>173</v>
      </c>
      <c r="AC45" s="16"/>
      <c r="AD45" s="15" t="s">
        <v>4</v>
      </c>
      <c r="AE45" s="15" t="s">
        <v>5</v>
      </c>
      <c r="AF45" s="15" t="s">
        <v>6</v>
      </c>
      <c r="AG45" s="17" t="s">
        <v>173</v>
      </c>
      <c r="AR45" s="94" t="s">
        <v>23</v>
      </c>
      <c r="AS45" s="15" t="s">
        <v>4</v>
      </c>
      <c r="AT45" s="15" t="s">
        <v>5</v>
      </c>
      <c r="AU45" s="15" t="s">
        <v>6</v>
      </c>
      <c r="AV45" s="15" t="s">
        <v>173</v>
      </c>
      <c r="AW45" s="16"/>
      <c r="AX45" s="15" t="s">
        <v>4</v>
      </c>
      <c r="AY45" s="15" t="s">
        <v>5</v>
      </c>
      <c r="AZ45" s="15" t="s">
        <v>6</v>
      </c>
      <c r="BA45" s="15" t="s">
        <v>173</v>
      </c>
      <c r="BB45" s="16"/>
      <c r="BC45" s="15" t="s">
        <v>4</v>
      </c>
      <c r="BD45" s="15" t="s">
        <v>5</v>
      </c>
      <c r="BE45" s="15" t="s">
        <v>6</v>
      </c>
      <c r="BF45" s="17" t="s">
        <v>173</v>
      </c>
    </row>
    <row r="46" spans="1:66" ht="12.75" customHeight="1" x14ac:dyDescent="0.6">
      <c r="A46" s="21" t="s">
        <v>19</v>
      </c>
      <c r="B46" s="76">
        <f t="shared" ref="B46:D47" si="33">SUM(T46,AS46)</f>
        <v>319.94263070332164</v>
      </c>
      <c r="C46" s="76">
        <f t="shared" si="33"/>
        <v>0</v>
      </c>
      <c r="D46" s="76">
        <f t="shared" si="33"/>
        <v>0</v>
      </c>
      <c r="E46" s="65">
        <f>SUM(B46:D46)</f>
        <v>319.94263070332164</v>
      </c>
      <c r="F46" s="40"/>
      <c r="G46" s="62">
        <f t="shared" ref="G46:I47" si="34">SUM(Y46,AX46)</f>
        <v>17.568363700634951</v>
      </c>
      <c r="H46" s="62">
        <f t="shared" si="34"/>
        <v>0</v>
      </c>
      <c r="I46" s="62">
        <f t="shared" si="34"/>
        <v>0</v>
      </c>
      <c r="J46" s="62">
        <f>SUM(G46:I46)</f>
        <v>17.568363700634951</v>
      </c>
      <c r="K46" s="42"/>
      <c r="L46" s="25">
        <f t="shared" ref="L46:O48" si="35">IF(B46&lt;&gt;0,G46/B46,"--")</f>
        <v>5.4910980953100465E-2</v>
      </c>
      <c r="M46" s="25" t="str">
        <f t="shared" si="35"/>
        <v>--</v>
      </c>
      <c r="N46" s="25" t="str">
        <f t="shared" si="35"/>
        <v>--</v>
      </c>
      <c r="O46" s="26">
        <f t="shared" si="35"/>
        <v>5.4910980953100465E-2</v>
      </c>
      <c r="S46" s="21" t="s">
        <v>19</v>
      </c>
      <c r="T46" s="78">
        <v>0</v>
      </c>
      <c r="U46" s="78">
        <v>0</v>
      </c>
      <c r="V46" s="78">
        <v>0</v>
      </c>
      <c r="W46" s="65">
        <f>SUM(T46:V46)</f>
        <v>0</v>
      </c>
      <c r="X46" s="40"/>
      <c r="Y46" s="62">
        <v>0</v>
      </c>
      <c r="Z46" s="62">
        <v>0</v>
      </c>
      <c r="AA46" s="62">
        <v>0</v>
      </c>
      <c r="AB46" s="62">
        <f>SUM(Y46:AA46)</f>
        <v>0</v>
      </c>
      <c r="AC46" s="42"/>
      <c r="AD46" s="25" t="str">
        <f t="shared" ref="AD46:AG48" si="36">IF(T46&lt;&gt;0,Y46/T46,"--")</f>
        <v>--</v>
      </c>
      <c r="AE46" s="25" t="str">
        <f t="shared" si="36"/>
        <v>--</v>
      </c>
      <c r="AF46" s="25" t="str">
        <f t="shared" si="36"/>
        <v>--</v>
      </c>
      <c r="AG46" s="26" t="str">
        <f t="shared" si="36"/>
        <v>--</v>
      </c>
      <c r="AI46">
        <v>118</v>
      </c>
      <c r="AM46">
        <f>$AM$8</f>
        <v>7</v>
      </c>
      <c r="AN46">
        <f>$AN$8</f>
        <v>29</v>
      </c>
      <c r="AO46">
        <f>$AO$8</f>
        <v>51</v>
      </c>
      <c r="AR46" s="21" t="s">
        <v>19</v>
      </c>
      <c r="AS46" s="78">
        <v>319.94263070332164</v>
      </c>
      <c r="AT46" s="78">
        <v>0</v>
      </c>
      <c r="AU46" s="78">
        <v>0</v>
      </c>
      <c r="AV46" s="65">
        <f>SUM(AS46:AU46)</f>
        <v>319.94263070332164</v>
      </c>
      <c r="AW46" s="40"/>
      <c r="AX46" s="62">
        <v>17.568363700634951</v>
      </c>
      <c r="AY46" s="62">
        <v>0</v>
      </c>
      <c r="AZ46" s="62">
        <v>0</v>
      </c>
      <c r="BA46" s="62">
        <f>SUM(AX46:AZ46)</f>
        <v>17.568363700634951</v>
      </c>
      <c r="BB46" s="42"/>
      <c r="BC46" s="25">
        <f t="shared" ref="BC46:BF48" si="37">IF(AS46&lt;&gt;0,AX46/AS46,"--")</f>
        <v>5.4910980953100465E-2</v>
      </c>
      <c r="BD46" s="25" t="str">
        <f t="shared" si="37"/>
        <v>--</v>
      </c>
      <c r="BE46" s="25" t="str">
        <f t="shared" si="37"/>
        <v>--</v>
      </c>
      <c r="BF46" s="26">
        <f t="shared" si="37"/>
        <v>5.4910980953100465E-2</v>
      </c>
      <c r="BH46">
        <v>118</v>
      </c>
      <c r="BL46">
        <f>$BL$8</f>
        <v>10</v>
      </c>
      <c r="BM46">
        <f>$BM$8</f>
        <v>32</v>
      </c>
      <c r="BN46">
        <f>$BN$8</f>
        <v>54</v>
      </c>
    </row>
    <row r="47" spans="1:66" ht="12.75" customHeight="1" x14ac:dyDescent="0.6">
      <c r="A47" s="21" t="s">
        <v>20</v>
      </c>
      <c r="B47" s="76">
        <f t="shared" si="33"/>
        <v>3.5853706583450826</v>
      </c>
      <c r="C47" s="76">
        <f t="shared" si="33"/>
        <v>0</v>
      </c>
      <c r="D47" s="76">
        <f t="shared" si="33"/>
        <v>0</v>
      </c>
      <c r="E47" s="65">
        <f>SUM(B47:D47)</f>
        <v>3.5853706583450826</v>
      </c>
      <c r="F47" s="40"/>
      <c r="G47" s="62">
        <f t="shared" si="34"/>
        <v>2.4052717185993835</v>
      </c>
      <c r="H47" s="62">
        <f t="shared" si="34"/>
        <v>0</v>
      </c>
      <c r="I47" s="62">
        <f t="shared" si="34"/>
        <v>0</v>
      </c>
      <c r="J47" s="62">
        <f>SUM(G47:I47)</f>
        <v>2.4052717185993835</v>
      </c>
      <c r="K47" s="42"/>
      <c r="L47" s="25">
        <f t="shared" si="35"/>
        <v>0.67085719938077382</v>
      </c>
      <c r="M47" s="25" t="str">
        <f t="shared" si="35"/>
        <v>--</v>
      </c>
      <c r="N47" s="25" t="str">
        <f t="shared" si="35"/>
        <v>--</v>
      </c>
      <c r="O47" s="26">
        <f t="shared" si="35"/>
        <v>0.67085719938077382</v>
      </c>
      <c r="S47" s="21" t="s">
        <v>20</v>
      </c>
      <c r="T47" s="78">
        <v>3.5853706583450826</v>
      </c>
      <c r="U47" s="78">
        <v>0</v>
      </c>
      <c r="V47" s="78">
        <v>0</v>
      </c>
      <c r="W47" s="65">
        <f>SUM(T47:V47)</f>
        <v>3.5853706583450826</v>
      </c>
      <c r="X47" s="40"/>
      <c r="Y47" s="62">
        <v>2.4052717185993835</v>
      </c>
      <c r="Z47" s="62">
        <v>0</v>
      </c>
      <c r="AA47" s="62">
        <v>0</v>
      </c>
      <c r="AB47" s="62">
        <f>SUM(Y47:AA47)</f>
        <v>2.4052717185993835</v>
      </c>
      <c r="AC47" s="42"/>
      <c r="AD47" s="25">
        <f t="shared" si="36"/>
        <v>0.67085719938077382</v>
      </c>
      <c r="AE47" s="25" t="str">
        <f t="shared" si="36"/>
        <v>--</v>
      </c>
      <c r="AF47" s="25" t="str">
        <f t="shared" si="36"/>
        <v>--</v>
      </c>
      <c r="AG47" s="26">
        <f t="shared" si="36"/>
        <v>0.67085719938077382</v>
      </c>
      <c r="AI47">
        <v>120</v>
      </c>
      <c r="AM47">
        <f>$AM$8</f>
        <v>7</v>
      </c>
      <c r="AN47">
        <f>$AN$8</f>
        <v>29</v>
      </c>
      <c r="AO47">
        <f>$AO$8</f>
        <v>51</v>
      </c>
      <c r="AR47" s="21" t="s">
        <v>20</v>
      </c>
      <c r="AS47" s="78">
        <v>0</v>
      </c>
      <c r="AT47" s="78">
        <v>0</v>
      </c>
      <c r="AU47" s="78">
        <v>0</v>
      </c>
      <c r="AV47" s="65">
        <f>SUM(AS47:AU47)</f>
        <v>0</v>
      </c>
      <c r="AW47" s="40"/>
      <c r="AX47" s="62">
        <v>0</v>
      </c>
      <c r="AY47" s="62">
        <v>0</v>
      </c>
      <c r="AZ47" s="62">
        <v>0</v>
      </c>
      <c r="BA47" s="62">
        <f>SUM(AX47:AZ47)</f>
        <v>0</v>
      </c>
      <c r="BB47" s="42"/>
      <c r="BC47" s="25" t="str">
        <f t="shared" si="37"/>
        <v>--</v>
      </c>
      <c r="BD47" s="25" t="str">
        <f t="shared" si="37"/>
        <v>--</v>
      </c>
      <c r="BE47" s="25" t="str">
        <f t="shared" si="37"/>
        <v>--</v>
      </c>
      <c r="BF47" s="26" t="str">
        <f t="shared" si="37"/>
        <v>--</v>
      </c>
      <c r="BH47">
        <v>120</v>
      </c>
      <c r="BL47">
        <f>$BL$8</f>
        <v>10</v>
      </c>
      <c r="BM47">
        <f>$BM$8</f>
        <v>32</v>
      </c>
      <c r="BN47">
        <f>$BN$8</f>
        <v>54</v>
      </c>
    </row>
    <row r="48" spans="1:66" ht="12.75" customHeight="1" x14ac:dyDescent="0.6">
      <c r="A48" s="21" t="s">
        <v>31</v>
      </c>
      <c r="B48" s="78">
        <f>SUM(B46:B47)</f>
        <v>323.52800136166672</v>
      </c>
      <c r="C48" s="78">
        <f>SUM(C46:C47)</f>
        <v>0</v>
      </c>
      <c r="D48" s="78">
        <f>SUM(D46:D47)</f>
        <v>0</v>
      </c>
      <c r="E48" s="78">
        <f>SUM(E46:E47)</f>
        <v>323.52800136166672</v>
      </c>
      <c r="F48" s="40"/>
      <c r="G48" s="62">
        <f>SUM(G46:G47)</f>
        <v>19.973635419234334</v>
      </c>
      <c r="H48" s="62">
        <f>SUM(H46:H47)</f>
        <v>0</v>
      </c>
      <c r="I48" s="62">
        <f>SUM(I46:I47)</f>
        <v>0</v>
      </c>
      <c r="J48" s="62">
        <f>SUM(J46:J47)</f>
        <v>19.973635419234334</v>
      </c>
      <c r="K48" s="42"/>
      <c r="L48" s="25">
        <f t="shared" si="35"/>
        <v>6.1736960433622964E-2</v>
      </c>
      <c r="M48" s="25" t="str">
        <f t="shared" si="35"/>
        <v>--</v>
      </c>
      <c r="N48" s="25" t="str">
        <f t="shared" si="35"/>
        <v>--</v>
      </c>
      <c r="O48" s="26">
        <f t="shared" si="35"/>
        <v>6.1736960433622964E-2</v>
      </c>
      <c r="S48" s="21" t="s">
        <v>31</v>
      </c>
      <c r="T48" s="78">
        <f>SUM(T46:T47)</f>
        <v>3.5853706583450826</v>
      </c>
      <c r="U48" s="78">
        <f>SUM(U46:U47)</f>
        <v>0</v>
      </c>
      <c r="V48" s="78">
        <f>SUM(V46:V47)</f>
        <v>0</v>
      </c>
      <c r="W48" s="78">
        <f>SUM(W46:W47)</f>
        <v>3.5853706583450826</v>
      </c>
      <c r="X48" s="40"/>
      <c r="Y48" s="62">
        <f>SUM(Y46:Y47)</f>
        <v>2.4052717185993835</v>
      </c>
      <c r="Z48" s="62">
        <f>SUM(Z46:Z47)</f>
        <v>0</v>
      </c>
      <c r="AA48" s="62">
        <f>SUM(AA46:AA47)</f>
        <v>0</v>
      </c>
      <c r="AB48" s="62">
        <f>SUM(AB46:AB47)</f>
        <v>2.4052717185993835</v>
      </c>
      <c r="AC48" s="42"/>
      <c r="AD48" s="25">
        <f t="shared" si="36"/>
        <v>0.67085719938077382</v>
      </c>
      <c r="AE48" s="25" t="str">
        <f t="shared" si="36"/>
        <v>--</v>
      </c>
      <c r="AF48" s="25" t="str">
        <f t="shared" si="36"/>
        <v>--</v>
      </c>
      <c r="AG48" s="26">
        <f t="shared" si="36"/>
        <v>0.67085719938077382</v>
      </c>
      <c r="AR48" s="21" t="s">
        <v>31</v>
      </c>
      <c r="AS48" s="78">
        <f>SUM(AS46:AS47)</f>
        <v>319.94263070332164</v>
      </c>
      <c r="AT48" s="78">
        <f>SUM(AT46:AT47)</f>
        <v>0</v>
      </c>
      <c r="AU48" s="78">
        <f>SUM(AU46:AU47)</f>
        <v>0</v>
      </c>
      <c r="AV48" s="78">
        <f>SUM(AV46:AV47)</f>
        <v>319.94263070332164</v>
      </c>
      <c r="AW48" s="40"/>
      <c r="AX48" s="62">
        <f>SUM(AX46:AX47)</f>
        <v>17.568363700634951</v>
      </c>
      <c r="AY48" s="62">
        <f>SUM(AY46:AY47)</f>
        <v>0</v>
      </c>
      <c r="AZ48" s="62">
        <f>SUM(AZ46:AZ47)</f>
        <v>0</v>
      </c>
      <c r="BA48" s="62">
        <f>SUM(BA46:BA47)</f>
        <v>17.568363700634951</v>
      </c>
      <c r="BB48" s="42"/>
      <c r="BC48" s="25">
        <f t="shared" si="37"/>
        <v>5.4910980953100465E-2</v>
      </c>
      <c r="BD48" s="25" t="str">
        <f t="shared" si="37"/>
        <v>--</v>
      </c>
      <c r="BE48" s="25" t="str">
        <f t="shared" si="37"/>
        <v>--</v>
      </c>
      <c r="BF48" s="26">
        <f t="shared" si="37"/>
        <v>5.4910980953100465E-2</v>
      </c>
    </row>
    <row r="49" spans="1:66" ht="12.75" customHeight="1" x14ac:dyDescent="0.6">
      <c r="A49" s="95" t="s">
        <v>32</v>
      </c>
      <c r="B49" s="78"/>
      <c r="C49" s="78"/>
      <c r="D49" s="78"/>
      <c r="E49" s="80"/>
      <c r="F49" s="40"/>
      <c r="G49" s="62"/>
      <c r="H49" s="62"/>
      <c r="I49" s="62"/>
      <c r="J49" s="62"/>
      <c r="K49" s="42"/>
      <c r="L49" s="42"/>
      <c r="M49" s="40"/>
      <c r="N49" s="41"/>
      <c r="O49" s="20"/>
      <c r="S49" s="95" t="s">
        <v>32</v>
      </c>
      <c r="T49" s="78"/>
      <c r="U49" s="78"/>
      <c r="V49" s="78"/>
      <c r="W49" s="80"/>
      <c r="X49" s="40"/>
      <c r="Y49" s="62"/>
      <c r="Z49" s="62"/>
      <c r="AA49" s="62"/>
      <c r="AB49" s="62"/>
      <c r="AC49" s="42"/>
      <c r="AD49" s="42"/>
      <c r="AE49" s="40"/>
      <c r="AF49" s="41"/>
      <c r="AG49" s="20"/>
      <c r="AR49" s="95" t="s">
        <v>32</v>
      </c>
      <c r="AS49" s="78"/>
      <c r="AT49" s="78"/>
      <c r="AU49" s="78"/>
      <c r="AV49" s="80"/>
      <c r="AW49" s="40"/>
      <c r="AX49" s="62"/>
      <c r="AY49" s="62"/>
      <c r="AZ49" s="62"/>
      <c r="BA49" s="62"/>
      <c r="BB49" s="42"/>
      <c r="BC49" s="42"/>
      <c r="BD49" s="40"/>
      <c r="BE49" s="41"/>
      <c r="BF49" s="20"/>
    </row>
    <row r="50" spans="1:66" ht="12.75" customHeight="1" x14ac:dyDescent="0.6">
      <c r="A50" s="21" t="s">
        <v>19</v>
      </c>
      <c r="B50" s="76">
        <f t="shared" ref="B50:D51" si="38">SUM(T50,AS50)</f>
        <v>0</v>
      </c>
      <c r="C50" s="76">
        <f t="shared" si="38"/>
        <v>79.506226711148756</v>
      </c>
      <c r="D50" s="76">
        <f t="shared" si="38"/>
        <v>0</v>
      </c>
      <c r="E50" s="23">
        <f>SUM(B50:D50)</f>
        <v>79.506226711148756</v>
      </c>
      <c r="F50" s="40"/>
      <c r="G50" s="62">
        <f t="shared" ref="G50:I51" si="39">SUM(Y50,AX50)</f>
        <v>0</v>
      </c>
      <c r="H50" s="62">
        <f t="shared" si="39"/>
        <v>41.428153607654295</v>
      </c>
      <c r="I50" s="62">
        <f t="shared" si="39"/>
        <v>0</v>
      </c>
      <c r="J50" s="62">
        <f>SUM(G50:I50)</f>
        <v>41.428153607654295</v>
      </c>
      <c r="K50" s="42"/>
      <c r="L50" s="25" t="str">
        <f t="shared" ref="L50:O53" si="40">IF(B50&lt;&gt;0,G50/B50,"--")</f>
        <v>--</v>
      </c>
      <c r="M50" s="25">
        <f t="shared" si="40"/>
        <v>0.52106803858476958</v>
      </c>
      <c r="N50" s="25" t="str">
        <f t="shared" si="40"/>
        <v>--</v>
      </c>
      <c r="O50" s="26">
        <f t="shared" si="40"/>
        <v>0.52106803858476958</v>
      </c>
      <c r="S50" s="21" t="s">
        <v>19</v>
      </c>
      <c r="T50" s="76">
        <v>0</v>
      </c>
      <c r="U50" s="76">
        <v>0</v>
      </c>
      <c r="V50" s="76">
        <v>0</v>
      </c>
      <c r="W50" s="23">
        <f>SUM(T50:V50)</f>
        <v>0</v>
      </c>
      <c r="X50" s="40"/>
      <c r="Y50" s="62">
        <v>0</v>
      </c>
      <c r="Z50" s="62">
        <v>0</v>
      </c>
      <c r="AA50" s="62">
        <v>0</v>
      </c>
      <c r="AB50" s="62">
        <f>SUM(Y50:AA50)</f>
        <v>0</v>
      </c>
      <c r="AC50" s="42"/>
      <c r="AD50" s="25" t="str">
        <f t="shared" ref="AD50:AG53" si="41">IF(T50&lt;&gt;0,Y50/T50,"--")</f>
        <v>--</v>
      </c>
      <c r="AE50" s="25" t="str">
        <f t="shared" si="41"/>
        <v>--</v>
      </c>
      <c r="AF50" s="25" t="str">
        <f t="shared" si="41"/>
        <v>--</v>
      </c>
      <c r="AG50" s="26" t="str">
        <f t="shared" si="41"/>
        <v>--</v>
      </c>
      <c r="AI50">
        <v>95</v>
      </c>
      <c r="AM50">
        <f>$AM$8</f>
        <v>7</v>
      </c>
      <c r="AN50">
        <f>$AN$8</f>
        <v>29</v>
      </c>
      <c r="AO50">
        <f>$AO$8</f>
        <v>51</v>
      </c>
      <c r="AR50" s="21" t="s">
        <v>19</v>
      </c>
      <c r="AS50" s="76">
        <v>0</v>
      </c>
      <c r="AT50" s="76">
        <v>79.506226711148756</v>
      </c>
      <c r="AU50" s="76">
        <v>0</v>
      </c>
      <c r="AV50" s="23">
        <f>SUM(AS50:AU50)</f>
        <v>79.506226711148756</v>
      </c>
      <c r="AW50" s="40"/>
      <c r="AX50" s="62">
        <v>0</v>
      </c>
      <c r="AY50" s="62">
        <v>41.428153607654295</v>
      </c>
      <c r="AZ50" s="62">
        <v>0</v>
      </c>
      <c r="BA50" s="62">
        <f>SUM(AX50:AZ50)</f>
        <v>41.428153607654295</v>
      </c>
      <c r="BB50" s="42"/>
      <c r="BC50" s="25" t="str">
        <f t="shared" ref="BC50:BF53" si="42">IF(AS50&lt;&gt;0,AX50/AS50,"--")</f>
        <v>--</v>
      </c>
      <c r="BD50" s="25">
        <f t="shared" si="42"/>
        <v>0.52106803858476958</v>
      </c>
      <c r="BE50" s="25" t="str">
        <f t="shared" si="42"/>
        <v>--</v>
      </c>
      <c r="BF50" s="26">
        <f t="shared" si="42"/>
        <v>0.52106803858476958</v>
      </c>
      <c r="BH50">
        <v>95</v>
      </c>
      <c r="BL50">
        <f>$BL$8</f>
        <v>10</v>
      </c>
      <c r="BM50">
        <f>$BM$8</f>
        <v>32</v>
      </c>
      <c r="BN50">
        <f>$BN$8</f>
        <v>54</v>
      </c>
    </row>
    <row r="51" spans="1:66" x14ac:dyDescent="0.6">
      <c r="A51" s="21" t="s">
        <v>20</v>
      </c>
      <c r="B51" s="76">
        <f t="shared" si="38"/>
        <v>0</v>
      </c>
      <c r="C51" s="76">
        <f t="shared" si="38"/>
        <v>237.74417272996698</v>
      </c>
      <c r="D51" s="76">
        <f t="shared" si="38"/>
        <v>0</v>
      </c>
      <c r="E51" s="23">
        <f>SUM(B51:D51)</f>
        <v>237.74417272996698</v>
      </c>
      <c r="F51" s="40"/>
      <c r="G51" s="62">
        <f t="shared" si="39"/>
        <v>0</v>
      </c>
      <c r="H51" s="62">
        <f t="shared" si="39"/>
        <v>364.45637072733257</v>
      </c>
      <c r="I51" s="62">
        <f t="shared" si="39"/>
        <v>0</v>
      </c>
      <c r="J51" s="62">
        <f>SUM(G51:I51)</f>
        <v>364.45637072733257</v>
      </c>
      <c r="K51" s="42"/>
      <c r="L51" s="25" t="str">
        <f t="shared" si="40"/>
        <v>--</v>
      </c>
      <c r="M51" s="25">
        <f t="shared" si="40"/>
        <v>1.532977092739459</v>
      </c>
      <c r="N51" s="25" t="str">
        <f t="shared" si="40"/>
        <v>--</v>
      </c>
      <c r="O51" s="26">
        <f t="shared" si="40"/>
        <v>1.532977092739459</v>
      </c>
      <c r="S51" s="21" t="s">
        <v>20</v>
      </c>
      <c r="T51" s="76">
        <v>0</v>
      </c>
      <c r="U51" s="76">
        <v>152.41774251110428</v>
      </c>
      <c r="V51" s="76">
        <v>0</v>
      </c>
      <c r="W51" s="23">
        <f>SUM(T51:V51)</f>
        <v>152.41774251110428</v>
      </c>
      <c r="X51" s="40"/>
      <c r="Y51" s="62">
        <v>0</v>
      </c>
      <c r="Z51" s="62">
        <v>233.65290779658412</v>
      </c>
      <c r="AA51" s="62">
        <v>0</v>
      </c>
      <c r="AB51" s="62">
        <f>SUM(Y51:AA51)</f>
        <v>233.65290779658412</v>
      </c>
      <c r="AC51" s="42"/>
      <c r="AD51" s="25" t="str">
        <f t="shared" si="41"/>
        <v>--</v>
      </c>
      <c r="AE51" s="25">
        <f t="shared" si="41"/>
        <v>1.5329770927394593</v>
      </c>
      <c r="AF51" s="25" t="str">
        <f t="shared" si="41"/>
        <v>--</v>
      </c>
      <c r="AG51" s="26">
        <f t="shared" si="41"/>
        <v>1.5329770927394593</v>
      </c>
      <c r="AI51">
        <v>97</v>
      </c>
      <c r="AM51">
        <f>$AM$8</f>
        <v>7</v>
      </c>
      <c r="AN51">
        <f>$AN$8</f>
        <v>29</v>
      </c>
      <c r="AO51">
        <f>$AO$8</f>
        <v>51</v>
      </c>
      <c r="AR51" s="21" t="s">
        <v>20</v>
      </c>
      <c r="AS51" s="76">
        <v>0</v>
      </c>
      <c r="AT51" s="76">
        <v>85.326430218862683</v>
      </c>
      <c r="AU51" s="76">
        <v>0</v>
      </c>
      <c r="AV51" s="23">
        <f>SUM(AS51:AU51)</f>
        <v>85.326430218862683</v>
      </c>
      <c r="AW51" s="40"/>
      <c r="AX51" s="62">
        <v>0</v>
      </c>
      <c r="AY51" s="62">
        <v>130.80346293074848</v>
      </c>
      <c r="AZ51" s="62">
        <v>0</v>
      </c>
      <c r="BA51" s="62">
        <f>SUM(AX51:AZ51)</f>
        <v>130.80346293074848</v>
      </c>
      <c r="BB51" s="42"/>
      <c r="BC51" s="25" t="str">
        <f t="shared" si="42"/>
        <v>--</v>
      </c>
      <c r="BD51" s="25">
        <f t="shared" si="42"/>
        <v>1.5329770927394595</v>
      </c>
      <c r="BE51" s="25" t="str">
        <f t="shared" si="42"/>
        <v>--</v>
      </c>
      <c r="BF51" s="26">
        <f t="shared" si="42"/>
        <v>1.5329770927394595</v>
      </c>
      <c r="BH51">
        <v>97</v>
      </c>
      <c r="BL51">
        <f>$BL$8</f>
        <v>10</v>
      </c>
      <c r="BM51">
        <f>$BM$8</f>
        <v>32</v>
      </c>
      <c r="BN51">
        <f>$BN$8</f>
        <v>54</v>
      </c>
    </row>
    <row r="52" spans="1:66" x14ac:dyDescent="0.6">
      <c r="A52" s="96" t="s">
        <v>33</v>
      </c>
      <c r="B52" s="126">
        <f>SUM(B50:B51)</f>
        <v>0</v>
      </c>
      <c r="C52" s="126">
        <f>SUM(C50:C51)</f>
        <v>317.25039944111575</v>
      </c>
      <c r="D52" s="126">
        <f>SUM(D50:D51)</f>
        <v>0</v>
      </c>
      <c r="E52" s="126">
        <f>SUM(E50:E51)</f>
        <v>317.25039944111575</v>
      </c>
      <c r="F52" s="124"/>
      <c r="G52" s="84">
        <f>SUM(G50:G51)</f>
        <v>0</v>
      </c>
      <c r="H52" s="84">
        <f>SUM(H50:H51)</f>
        <v>405.88452433498685</v>
      </c>
      <c r="I52" s="84">
        <f>SUM(I50:I51)</f>
        <v>0</v>
      </c>
      <c r="J52" s="84">
        <f>SUM(J50:J51)</f>
        <v>405.88452433498685</v>
      </c>
      <c r="K52" s="125"/>
      <c r="L52" s="35" t="str">
        <f t="shared" si="40"/>
        <v>--</v>
      </c>
      <c r="M52" s="35">
        <f t="shared" si="40"/>
        <v>1.2793822326150366</v>
      </c>
      <c r="N52" s="35" t="str">
        <f t="shared" si="40"/>
        <v>--</v>
      </c>
      <c r="O52" s="36">
        <f t="shared" si="40"/>
        <v>1.2793822326150366</v>
      </c>
      <c r="S52" s="96" t="s">
        <v>33</v>
      </c>
      <c r="T52" s="126">
        <f>SUM(T50:T51)</f>
        <v>0</v>
      </c>
      <c r="U52" s="126">
        <f>SUM(U50:U51)</f>
        <v>152.41774251110428</v>
      </c>
      <c r="V52" s="126">
        <f>SUM(V50:V51)</f>
        <v>0</v>
      </c>
      <c r="W52" s="126">
        <f>SUM(W50:W51)</f>
        <v>152.41774251110428</v>
      </c>
      <c r="X52" s="124"/>
      <c r="Y52" s="84">
        <f>SUM(Y50:Y51)</f>
        <v>0</v>
      </c>
      <c r="Z52" s="84">
        <f>SUM(Z50:Z51)</f>
        <v>233.65290779658412</v>
      </c>
      <c r="AA52" s="84">
        <f>SUM(AA50:AA51)</f>
        <v>0</v>
      </c>
      <c r="AB52" s="84">
        <f>SUM(AB50:AB51)</f>
        <v>233.65290779658412</v>
      </c>
      <c r="AC52" s="125"/>
      <c r="AD52" s="35" t="str">
        <f t="shared" si="41"/>
        <v>--</v>
      </c>
      <c r="AE52" s="35">
        <f t="shared" si="41"/>
        <v>1.5329770927394593</v>
      </c>
      <c r="AF52" s="35" t="str">
        <f t="shared" si="41"/>
        <v>--</v>
      </c>
      <c r="AG52" s="36">
        <f t="shared" si="41"/>
        <v>1.5329770927394593</v>
      </c>
      <c r="AR52" s="96" t="s">
        <v>33</v>
      </c>
      <c r="AS52" s="126">
        <f>SUM(AS50:AS51)</f>
        <v>0</v>
      </c>
      <c r="AT52" s="126">
        <f>SUM(AT50:AT51)</f>
        <v>164.83265693001144</v>
      </c>
      <c r="AU52" s="126">
        <f>SUM(AU50:AU51)</f>
        <v>0</v>
      </c>
      <c r="AV52" s="126">
        <f>SUM(AV50:AV51)</f>
        <v>164.83265693001144</v>
      </c>
      <c r="AW52" s="124"/>
      <c r="AX52" s="84">
        <f>SUM(AX50:AX51)</f>
        <v>0</v>
      </c>
      <c r="AY52" s="84">
        <f>SUM(AY50:AY51)</f>
        <v>172.23161653840276</v>
      </c>
      <c r="AZ52" s="84">
        <f>SUM(AZ50:AZ51)</f>
        <v>0</v>
      </c>
      <c r="BA52" s="84">
        <f>SUM(BA50:BA51)</f>
        <v>172.23161653840276</v>
      </c>
      <c r="BB52" s="125"/>
      <c r="BC52" s="35" t="str">
        <f t="shared" si="42"/>
        <v>--</v>
      </c>
      <c r="BD52" s="35">
        <f t="shared" si="42"/>
        <v>1.0448877045738147</v>
      </c>
      <c r="BE52" s="35" t="str">
        <f t="shared" si="42"/>
        <v>--</v>
      </c>
      <c r="BF52" s="36">
        <f t="shared" si="42"/>
        <v>1.0448877045738147</v>
      </c>
    </row>
    <row r="53" spans="1:66" ht="13.75" thickBot="1" x14ac:dyDescent="0.75">
      <c r="A53" s="43" t="s">
        <v>17</v>
      </c>
      <c r="B53" s="99">
        <f>SUM(B48,B52)</f>
        <v>323.52800136166672</v>
      </c>
      <c r="C53" s="99">
        <f>SUM(C48,C52)</f>
        <v>317.25039944111575</v>
      </c>
      <c r="D53" s="99">
        <f>SUM(D48,D52)</f>
        <v>0</v>
      </c>
      <c r="E53" s="99">
        <f>SUM(E48,E52)</f>
        <v>640.77840080278247</v>
      </c>
      <c r="F53" s="45"/>
      <c r="G53" s="98">
        <f>SUM(G48,G52)</f>
        <v>19.973635419234334</v>
      </c>
      <c r="H53" s="98">
        <f>SUM(H48,H52)</f>
        <v>405.88452433498685</v>
      </c>
      <c r="I53" s="98">
        <f>SUM(I48,I52)</f>
        <v>0</v>
      </c>
      <c r="J53" s="98">
        <f>SUM(J48,J52)</f>
        <v>425.85815975422116</v>
      </c>
      <c r="K53" s="44"/>
      <c r="L53" s="47">
        <f t="shared" si="40"/>
        <v>6.1736960433622964E-2</v>
      </c>
      <c r="M53" s="47">
        <f t="shared" si="40"/>
        <v>1.2793822326150366</v>
      </c>
      <c r="N53" s="47" t="str">
        <f t="shared" si="40"/>
        <v>--</v>
      </c>
      <c r="O53" s="48">
        <f t="shared" si="40"/>
        <v>0.66459506004056301</v>
      </c>
      <c r="S53" s="43" t="s">
        <v>17</v>
      </c>
      <c r="T53" s="99">
        <f>SUM(T48,T52)</f>
        <v>3.5853706583450826</v>
      </c>
      <c r="U53" s="99">
        <f>SUM(U48,U52)</f>
        <v>152.41774251110428</v>
      </c>
      <c r="V53" s="99">
        <f>SUM(V48,V52)</f>
        <v>0</v>
      </c>
      <c r="W53" s="99">
        <f>SUM(W48,W52)</f>
        <v>156.00311316944936</v>
      </c>
      <c r="X53" s="45"/>
      <c r="Y53" s="98">
        <f>SUM(Y48,Y52)</f>
        <v>2.4052717185993835</v>
      </c>
      <c r="Z53" s="98">
        <f>SUM(Z48,Z52)</f>
        <v>233.65290779658412</v>
      </c>
      <c r="AA53" s="98">
        <f>SUM(AA48,AA52)</f>
        <v>0</v>
      </c>
      <c r="AB53" s="98">
        <f>SUM(AB48,AB52)</f>
        <v>236.0581795151835</v>
      </c>
      <c r="AC53" s="44"/>
      <c r="AD53" s="47">
        <f t="shared" si="41"/>
        <v>0.67085719938077382</v>
      </c>
      <c r="AE53" s="47">
        <f t="shared" si="41"/>
        <v>1.5329770927394593</v>
      </c>
      <c r="AF53" s="47" t="str">
        <f t="shared" si="41"/>
        <v>--</v>
      </c>
      <c r="AG53" s="48">
        <f t="shared" si="41"/>
        <v>1.5131632614201675</v>
      </c>
      <c r="AR53" s="43" t="s">
        <v>17</v>
      </c>
      <c r="AS53" s="99">
        <f>SUM(AS48,AS52)</f>
        <v>319.94263070332164</v>
      </c>
      <c r="AT53" s="99">
        <f>SUM(AT48,AT52)</f>
        <v>164.83265693001144</v>
      </c>
      <c r="AU53" s="99">
        <f>SUM(AU48,AU52)</f>
        <v>0</v>
      </c>
      <c r="AV53" s="99">
        <f>SUM(AV48,AV52)</f>
        <v>484.77528763333305</v>
      </c>
      <c r="AW53" s="45"/>
      <c r="AX53" s="98">
        <f>SUM(AX48,AX52)</f>
        <v>17.568363700634951</v>
      </c>
      <c r="AY53" s="98">
        <f>SUM(AY48,AY52)</f>
        <v>172.23161653840276</v>
      </c>
      <c r="AZ53" s="98">
        <f>SUM(AZ48,AZ52)</f>
        <v>0</v>
      </c>
      <c r="BA53" s="98">
        <f>SUM(BA48,BA52)</f>
        <v>189.79998023903772</v>
      </c>
      <c r="BB53" s="44"/>
      <c r="BC53" s="47">
        <f t="shared" si="42"/>
        <v>5.4910980953100465E-2</v>
      </c>
      <c r="BD53" s="47">
        <f t="shared" si="42"/>
        <v>1.0448877045738147</v>
      </c>
      <c r="BE53" s="47" t="str">
        <f t="shared" si="42"/>
        <v>--</v>
      </c>
      <c r="BF53" s="48">
        <f t="shared" si="42"/>
        <v>0.39152156696278573</v>
      </c>
    </row>
    <row r="54" spans="1:66" ht="5.15" customHeight="1" x14ac:dyDescent="0.6">
      <c r="A54" s="49"/>
      <c r="B54" s="78"/>
      <c r="C54" s="78"/>
      <c r="D54" s="78"/>
      <c r="E54" s="81"/>
      <c r="F54" s="40"/>
      <c r="G54" s="62"/>
      <c r="H54" s="62"/>
      <c r="I54" s="62"/>
      <c r="J54" s="62"/>
      <c r="K54" s="42"/>
      <c r="L54" s="42"/>
      <c r="M54" s="40"/>
      <c r="N54" s="41"/>
      <c r="S54" s="49"/>
      <c r="T54" s="78"/>
      <c r="U54" s="78"/>
      <c r="V54" s="78"/>
      <c r="W54" s="81"/>
      <c r="X54" s="40"/>
      <c r="Y54" s="62"/>
      <c r="Z54" s="62"/>
      <c r="AA54" s="62"/>
      <c r="AB54" s="62"/>
      <c r="AC54" s="42"/>
      <c r="AD54" s="42"/>
      <c r="AE54" s="40"/>
      <c r="AF54" s="41"/>
      <c r="AR54" s="49"/>
      <c r="AS54" s="78"/>
      <c r="AT54" s="78"/>
      <c r="AU54" s="78"/>
      <c r="AV54" s="81"/>
      <c r="AW54" s="40"/>
      <c r="AX54" s="62"/>
      <c r="AY54" s="62"/>
      <c r="AZ54" s="62"/>
      <c r="BA54" s="62"/>
      <c r="BB54" s="42"/>
      <c r="BC54" s="42"/>
      <c r="BD54" s="40"/>
      <c r="BE54" s="41"/>
    </row>
    <row r="55" spans="1:66" x14ac:dyDescent="0.6">
      <c r="A55" s="49" t="s">
        <v>21</v>
      </c>
      <c r="B55" s="78">
        <f>B42</f>
        <v>328.89311843967351</v>
      </c>
      <c r="C55" s="78">
        <f>C42</f>
        <v>670.52798011870186</v>
      </c>
      <c r="D55" s="78">
        <f>D42</f>
        <v>0</v>
      </c>
      <c r="E55" s="78">
        <f>E42</f>
        <v>999.42109855837543</v>
      </c>
      <c r="F55" s="49"/>
      <c r="G55" s="62">
        <f>G42+G53</f>
        <v>86.852504523127095</v>
      </c>
      <c r="H55" s="62">
        <f>H42+H53</f>
        <v>911.94067212541677</v>
      </c>
      <c r="I55" s="62">
        <f>I42+I53</f>
        <v>0</v>
      </c>
      <c r="J55" s="62">
        <f>J42+J53</f>
        <v>998.79317664854375</v>
      </c>
      <c r="K55" s="42"/>
      <c r="L55" s="25">
        <f>IF(B55&lt;&gt;0,G55/B55,"--")</f>
        <v>0.26407516501157147</v>
      </c>
      <c r="M55" s="25">
        <f>IF(C55&lt;&gt;0,H55/C55,"--")</f>
        <v>1.360033733363339</v>
      </c>
      <c r="N55" s="25" t="str">
        <f>IF(D55&lt;&gt;0,I55/D55,"--")</f>
        <v>--</v>
      </c>
      <c r="O55" s="25">
        <f>IF(E55&lt;&gt;0,J55/E55,"--")</f>
        <v>0.99937171437471406</v>
      </c>
      <c r="S55" s="49" t="s">
        <v>21</v>
      </c>
      <c r="T55" s="78">
        <f>T42</f>
        <v>8.950487736351878</v>
      </c>
      <c r="U55" s="78">
        <f>U42</f>
        <v>505.69532318869039</v>
      </c>
      <c r="V55" s="78">
        <f>V42</f>
        <v>0</v>
      </c>
      <c r="W55" s="78">
        <f>W42</f>
        <v>514.64581092504227</v>
      </c>
      <c r="X55" s="49"/>
      <c r="Y55" s="62">
        <f>Y42+Y53</f>
        <v>4.9263414658062139</v>
      </c>
      <c r="Z55" s="62">
        <f>Z42+Z53</f>
        <v>620.11085012382318</v>
      </c>
      <c r="AA55" s="62">
        <f>AA42+AA53</f>
        <v>0</v>
      </c>
      <c r="AB55" s="62">
        <f>AB42+AB53</f>
        <v>625.0371915896294</v>
      </c>
      <c r="AC55" s="42"/>
      <c r="AD55" s="25">
        <f>IF(T55&lt;&gt;0,Y55/T55,"--")</f>
        <v>0.55039921967583605</v>
      </c>
      <c r="AE55" s="25">
        <f>IF(U55&lt;&gt;0,Z55/U55,"--")</f>
        <v>1.2262538759774941</v>
      </c>
      <c r="AF55" s="25" t="str">
        <f>IF(V55&lt;&gt;0,AA55/V55,"--")</f>
        <v>--</v>
      </c>
      <c r="AG55" s="25">
        <f>IF(W55&lt;&gt;0,AB55/W55,"--")</f>
        <v>1.2144997167394909</v>
      </c>
      <c r="AR55" s="49" t="s">
        <v>21</v>
      </c>
      <c r="AS55" s="78">
        <f>AS42</f>
        <v>319.94263070332164</v>
      </c>
      <c r="AT55" s="78">
        <f>AT42</f>
        <v>164.83265693001147</v>
      </c>
      <c r="AU55" s="78">
        <f>AU42</f>
        <v>0</v>
      </c>
      <c r="AV55" s="78">
        <f>AV42</f>
        <v>484.77528763333311</v>
      </c>
      <c r="AW55" s="49"/>
      <c r="AX55" s="62">
        <f>AX42+AX53</f>
        <v>81.926163057320878</v>
      </c>
      <c r="AY55" s="62">
        <f>AY42+AY53</f>
        <v>291.82982200159347</v>
      </c>
      <c r="AZ55" s="62">
        <f>AZ42+AZ53</f>
        <v>0</v>
      </c>
      <c r="BA55" s="62">
        <f>BA42+BA53</f>
        <v>373.75598505891435</v>
      </c>
      <c r="BB55" s="42"/>
      <c r="BC55" s="25">
        <f>IF(AS55&lt;&gt;0,AX55/AS55,"--")</f>
        <v>0.25606516667449009</v>
      </c>
      <c r="BD55" s="25">
        <f>IF(AT55&lt;&gt;0,AY55/AT55,"--")</f>
        <v>1.7704611903787091</v>
      </c>
      <c r="BE55" s="25" t="str">
        <f>IF(AU55&lt;&gt;0,AZ55/AU55,"--")</f>
        <v>--</v>
      </c>
      <c r="BF55" s="25">
        <f>IF(AV55&lt;&gt;0,BA55/AV55,"--")</f>
        <v>0.77098811468626294</v>
      </c>
    </row>
    <row r="56" spans="1:66" hidden="1" x14ac:dyDescent="0.6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</row>
    <row r="57" spans="1:66" hidden="1" x14ac:dyDescent="0.6">
      <c r="A57" s="107" t="s">
        <v>115</v>
      </c>
      <c r="B57" s="72">
        <f>B10-SUM(B11:B13)</f>
        <v>0</v>
      </c>
      <c r="C57" s="72">
        <f>C10-SUM(C11:C13)</f>
        <v>0</v>
      </c>
      <c r="D57" s="72">
        <f>D10-SUM(D11:D13)</f>
        <v>0</v>
      </c>
      <c r="E57" s="87"/>
      <c r="G57" s="72">
        <f>G55-Y55-AX55</f>
        <v>0</v>
      </c>
      <c r="H57" s="72">
        <f>H55-Z55-AY55</f>
        <v>0</v>
      </c>
      <c r="I57" s="72">
        <f>I55-AA55-AZ55</f>
        <v>0</v>
      </c>
      <c r="J57" s="72">
        <f>J55-AB55-BA55</f>
        <v>0</v>
      </c>
      <c r="K57" s="186"/>
      <c r="L57" s="87"/>
      <c r="M57" s="87"/>
      <c r="N57" s="87"/>
      <c r="O57" s="87"/>
      <c r="S57" s="107" t="s">
        <v>115</v>
      </c>
      <c r="T57" s="72">
        <f>T10-SUM(T11:T13)</f>
        <v>0</v>
      </c>
      <c r="U57" s="72">
        <f>U10-SUM(U11:U13)</f>
        <v>0</v>
      </c>
      <c r="V57" s="72">
        <f>V10-SUM(V11:V13)</f>
        <v>0</v>
      </c>
      <c r="W57" s="87"/>
      <c r="Y57" s="72">
        <v>0</v>
      </c>
      <c r="Z57" s="72">
        <v>0</v>
      </c>
      <c r="AA57" s="72">
        <v>0</v>
      </c>
      <c r="AC57" s="53"/>
      <c r="AD57" s="72">
        <v>0</v>
      </c>
      <c r="AE57" s="72">
        <v>0</v>
      </c>
      <c r="AF57" s="72">
        <v>0</v>
      </c>
      <c r="AI57">
        <v>117</v>
      </c>
      <c r="AM57">
        <f>$AM$8</f>
        <v>7</v>
      </c>
      <c r="AN57">
        <f>$AN$8</f>
        <v>29</v>
      </c>
      <c r="AO57">
        <f>$AO$8</f>
        <v>51</v>
      </c>
      <c r="AR57" s="107" t="s">
        <v>115</v>
      </c>
      <c r="AS57" s="72">
        <f>AS10-SUM(AS11:AS13)</f>
        <v>0</v>
      </c>
      <c r="AT57" s="72">
        <f>AT10-SUM(AT11:AT13)</f>
        <v>0</v>
      </c>
      <c r="AU57" s="72">
        <f>AU10-SUM(AU11:AU13)</f>
        <v>0</v>
      </c>
      <c r="AV57" s="87"/>
      <c r="AX57" s="72">
        <v>0</v>
      </c>
      <c r="AY57" s="72">
        <v>0</v>
      </c>
      <c r="AZ57" s="72">
        <v>0</v>
      </c>
      <c r="BB57" s="53"/>
      <c r="BC57" s="72">
        <v>0</v>
      </c>
      <c r="BD57" s="72">
        <v>0</v>
      </c>
      <c r="BE57" s="72">
        <v>0</v>
      </c>
      <c r="BH57">
        <v>117</v>
      </c>
      <c r="BL57">
        <f>$BL$8</f>
        <v>10</v>
      </c>
      <c r="BM57">
        <f>$BM$8</f>
        <v>32</v>
      </c>
      <c r="BN57">
        <f>$BN$8</f>
        <v>54</v>
      </c>
    </row>
    <row r="58" spans="1:66" hidden="1" x14ac:dyDescent="0.6">
      <c r="G58" s="87"/>
      <c r="H58" s="87"/>
      <c r="I58" s="87"/>
      <c r="J58" s="108"/>
      <c r="K58" s="186"/>
      <c r="L58" s="87"/>
      <c r="M58" s="87"/>
      <c r="N58" s="87"/>
      <c r="Y58" s="72">
        <v>0</v>
      </c>
      <c r="Z58" s="72">
        <v>0</v>
      </c>
      <c r="AA58" s="72">
        <v>0</v>
      </c>
      <c r="AC58" s="53"/>
      <c r="AD58" s="72">
        <v>0</v>
      </c>
      <c r="AE58" s="72">
        <v>0</v>
      </c>
      <c r="AF58" s="72">
        <v>0</v>
      </c>
      <c r="AI58">
        <v>94</v>
      </c>
      <c r="AM58">
        <f>$AM$8</f>
        <v>7</v>
      </c>
      <c r="AN58">
        <f>$AN$8</f>
        <v>29</v>
      </c>
      <c r="AO58">
        <f>$AO$8</f>
        <v>51</v>
      </c>
      <c r="AX58" s="72">
        <v>0</v>
      </c>
      <c r="AY58" s="72">
        <v>0</v>
      </c>
      <c r="AZ58" s="72">
        <v>0</v>
      </c>
      <c r="BB58" s="53"/>
      <c r="BC58" s="72">
        <v>0</v>
      </c>
      <c r="BD58" s="72">
        <v>0</v>
      </c>
      <c r="BE58" s="72">
        <v>0</v>
      </c>
      <c r="BH58">
        <v>94</v>
      </c>
      <c r="BL58">
        <f>$BL$8</f>
        <v>10</v>
      </c>
      <c r="BM58">
        <f>$BM$8</f>
        <v>32</v>
      </c>
      <c r="BN58">
        <f>$BN$8</f>
        <v>54</v>
      </c>
    </row>
    <row r="59" spans="1:66" hidden="1" x14ac:dyDescent="0.6">
      <c r="A59" s="53" t="s">
        <v>186</v>
      </c>
      <c r="B59" s="189">
        <f>SUM(B57:J57,T57:AF59,AS57:BE59)</f>
        <v>-5.5511151231257827E-16</v>
      </c>
      <c r="G59" s="87"/>
      <c r="H59" s="87"/>
      <c r="I59" s="87"/>
      <c r="J59" s="108"/>
      <c r="K59" s="108"/>
      <c r="L59" s="87"/>
      <c r="M59" s="87"/>
      <c r="N59" s="87"/>
      <c r="T59" s="50"/>
      <c r="Y59" s="72">
        <v>0</v>
      </c>
      <c r="Z59" s="72">
        <v>0</v>
      </c>
      <c r="AA59" s="72">
        <v>0</v>
      </c>
      <c r="AD59" s="72">
        <v>-1.1102230246251565E-16</v>
      </c>
      <c r="AE59" s="72">
        <v>-2.2204460492503131E-16</v>
      </c>
      <c r="AF59" s="72">
        <v>0</v>
      </c>
      <c r="AI59">
        <v>47</v>
      </c>
      <c r="AK59">
        <v>31</v>
      </c>
      <c r="AM59">
        <f>$AM$8</f>
        <v>7</v>
      </c>
      <c r="AN59">
        <f>$AN$8</f>
        <v>29</v>
      </c>
      <c r="AO59">
        <f>$AO$8</f>
        <v>51</v>
      </c>
      <c r="AS59" s="50"/>
      <c r="AX59" s="72">
        <v>0</v>
      </c>
      <c r="AY59" s="72">
        <v>0</v>
      </c>
      <c r="AZ59" s="72">
        <v>0</v>
      </c>
      <c r="BC59" s="72">
        <v>0</v>
      </c>
      <c r="BD59" s="72">
        <v>-2.2204460492503131E-16</v>
      </c>
      <c r="BE59" s="72">
        <v>0</v>
      </c>
      <c r="BH59">
        <v>47</v>
      </c>
      <c r="BJ59">
        <v>31</v>
      </c>
      <c r="BL59">
        <f>$BL$8</f>
        <v>10</v>
      </c>
      <c r="BM59">
        <f>$BM$8</f>
        <v>32</v>
      </c>
      <c r="BN59">
        <f>$BN$8</f>
        <v>54</v>
      </c>
    </row>
    <row r="60" spans="1:66" x14ac:dyDescent="0.6">
      <c r="A60" s="33"/>
      <c r="B60" s="33"/>
      <c r="C60" s="33"/>
      <c r="D60" s="33"/>
      <c r="E60" s="33"/>
      <c r="S60" s="33"/>
      <c r="T60" s="33"/>
      <c r="U60" s="33"/>
      <c r="V60" s="33"/>
      <c r="W60" s="33"/>
      <c r="AR60" s="33"/>
      <c r="AS60" s="33"/>
      <c r="AT60" s="33"/>
      <c r="AU60" s="33"/>
      <c r="AV60" s="33"/>
    </row>
    <row r="61" spans="1:66" x14ac:dyDescent="0.6">
      <c r="A61" s="54" t="s">
        <v>22</v>
      </c>
      <c r="K61" s="53"/>
      <c r="L61" s="52"/>
      <c r="M61" s="52"/>
      <c r="N61" s="52"/>
    </row>
    <row r="62" spans="1:66" x14ac:dyDescent="0.6">
      <c r="A62" s="109" t="s">
        <v>264</v>
      </c>
      <c r="K62" s="53"/>
      <c r="L62" s="52"/>
      <c r="M62" s="52"/>
      <c r="N62" s="52"/>
    </row>
    <row r="63" spans="1:66" x14ac:dyDescent="0.6">
      <c r="A63" s="56" t="s">
        <v>107</v>
      </c>
      <c r="K63" s="53"/>
      <c r="L63" s="52"/>
      <c r="M63" s="52"/>
      <c r="N63" s="52"/>
    </row>
    <row r="64" spans="1:66" x14ac:dyDescent="0.6">
      <c r="A64" s="55" t="s">
        <v>98</v>
      </c>
    </row>
    <row r="65" spans="1:6" x14ac:dyDescent="0.6">
      <c r="A65" s="55" t="s">
        <v>99</v>
      </c>
    </row>
    <row r="66" spans="1:6" x14ac:dyDescent="0.6">
      <c r="A66" s="56" t="s">
        <v>100</v>
      </c>
    </row>
    <row r="67" spans="1:6" x14ac:dyDescent="0.6">
      <c r="A67" s="55" t="s">
        <v>101</v>
      </c>
    </row>
    <row r="68" spans="1:6" x14ac:dyDescent="0.6">
      <c r="A68" s="55"/>
    </row>
    <row r="69" spans="1:6" x14ac:dyDescent="0.6">
      <c r="A69" s="56"/>
    </row>
    <row r="70" spans="1:6" x14ac:dyDescent="0.6">
      <c r="A70" s="55"/>
    </row>
    <row r="71" spans="1:6" x14ac:dyDescent="0.6">
      <c r="A71" s="55"/>
      <c r="B71" s="41"/>
      <c r="C71" s="41"/>
      <c r="D71" s="41"/>
      <c r="E71" s="41"/>
      <c r="F71" s="41"/>
    </row>
    <row r="72" spans="1:6" x14ac:dyDescent="0.6">
      <c r="A72" s="56"/>
      <c r="B72" s="41"/>
      <c r="C72" s="41"/>
      <c r="D72" s="41"/>
      <c r="E72" s="41"/>
      <c r="F72" s="41"/>
    </row>
    <row r="73" spans="1:6" x14ac:dyDescent="0.6">
      <c r="A73" s="56"/>
    </row>
    <row r="75" spans="1:6" x14ac:dyDescent="0.6">
      <c r="A75" s="16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2" manualBreakCount="2">
    <brk id="43" min="18" max="32" man="1"/>
    <brk id="43" max="14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A1:CD87"/>
  <sheetViews>
    <sheetView zoomScale="70" zoomScaleNormal="70" workbookViewId="0"/>
  </sheetViews>
  <sheetFormatPr defaultRowHeight="13" x14ac:dyDescent="0.6"/>
  <cols>
    <col min="1" max="1" width="36.86328125" customWidth="1"/>
    <col min="2" max="5" width="10.6796875" customWidth="1"/>
    <col min="6" max="6" width="2.6796875" customWidth="1"/>
    <col min="7" max="10" width="10.6796875" customWidth="1"/>
    <col min="11" max="11" width="2.6796875" customWidth="1"/>
    <col min="12" max="15" width="8.6796875" customWidth="1"/>
    <col min="18" max="84" width="0" hidden="1" customWidth="1"/>
  </cols>
  <sheetData>
    <row r="1" spans="1:68" s="3" customFormat="1" ht="15.5" x14ac:dyDescent="0.7">
      <c r="A1" s="1" t="str">
        <f>VLOOKUP(BP6,TabName,5,FALSE)</f>
        <v>Table 4.26 - Cost of Returned-to-Sender UAA Mail -- Standard Mail, Carrier Route (1), PARS Environment, FY 21</v>
      </c>
      <c r="S1" s="1" t="s">
        <v>181</v>
      </c>
      <c r="AR1" s="1" t="s">
        <v>182</v>
      </c>
    </row>
    <row r="2" spans="1:68" ht="8.15" customHeight="1" thickBot="1" x14ac:dyDescent="0.75"/>
    <row r="3" spans="1:68" ht="15.5" x14ac:dyDescent="0.7">
      <c r="A3" s="4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39"/>
      <c r="S3" s="4" t="s">
        <v>0</v>
      </c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39"/>
      <c r="AR3" s="4" t="s">
        <v>0</v>
      </c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39"/>
    </row>
    <row r="4" spans="1:68" ht="12.75" customHeight="1" x14ac:dyDescent="0.6">
      <c r="A4" s="14"/>
      <c r="B4" s="9" t="s">
        <v>1</v>
      </c>
      <c r="C4" s="10"/>
      <c r="D4" s="10"/>
      <c r="E4" s="10"/>
      <c r="F4" s="11"/>
      <c r="G4" s="9" t="s">
        <v>2</v>
      </c>
      <c r="H4" s="12"/>
      <c r="I4" s="12"/>
      <c r="J4" s="12"/>
      <c r="K4" s="11"/>
      <c r="L4" s="9" t="s">
        <v>3</v>
      </c>
      <c r="M4" s="12"/>
      <c r="N4" s="12"/>
      <c r="O4" s="13"/>
      <c r="S4" s="14"/>
      <c r="T4" s="9" t="s">
        <v>1</v>
      </c>
      <c r="U4" s="10"/>
      <c r="V4" s="10"/>
      <c r="W4" s="10"/>
      <c r="X4" s="11"/>
      <c r="Y4" s="9" t="s">
        <v>2</v>
      </c>
      <c r="Z4" s="12"/>
      <c r="AA4" s="12"/>
      <c r="AB4" s="12"/>
      <c r="AC4" s="11"/>
      <c r="AD4" s="9" t="s">
        <v>3</v>
      </c>
      <c r="AE4" s="12"/>
      <c r="AF4" s="12"/>
      <c r="AG4" s="13"/>
      <c r="AK4" t="s">
        <v>37</v>
      </c>
      <c r="AL4" t="s">
        <v>37</v>
      </c>
      <c r="AM4" s="18" t="s">
        <v>8</v>
      </c>
      <c r="AN4" s="18" t="s">
        <v>9</v>
      </c>
      <c r="AO4" s="18" t="s">
        <v>10</v>
      </c>
      <c r="AQ4" s="3"/>
      <c r="AR4" s="14"/>
      <c r="AS4" s="9" t="s">
        <v>1</v>
      </c>
      <c r="AT4" s="10"/>
      <c r="AU4" s="10"/>
      <c r="AV4" s="10"/>
      <c r="AW4" s="11"/>
      <c r="AX4" s="9" t="s">
        <v>2</v>
      </c>
      <c r="AY4" s="12"/>
      <c r="AZ4" s="12"/>
      <c r="BA4" s="12"/>
      <c r="BB4" s="11"/>
      <c r="BC4" s="9" t="s">
        <v>3</v>
      </c>
      <c r="BD4" s="12"/>
      <c r="BE4" s="12"/>
      <c r="BF4" s="13"/>
      <c r="BJ4" t="s">
        <v>37</v>
      </c>
      <c r="BK4" t="s">
        <v>37</v>
      </c>
      <c r="BL4" s="18" t="s">
        <v>8</v>
      </c>
      <c r="BM4" s="18" t="s">
        <v>9</v>
      </c>
      <c r="BN4" s="18" t="s">
        <v>10</v>
      </c>
    </row>
    <row r="5" spans="1:68" ht="25.5" customHeight="1" x14ac:dyDescent="0.6">
      <c r="A5" s="14"/>
      <c r="B5" s="15" t="s">
        <v>4</v>
      </c>
      <c r="C5" s="15" t="s">
        <v>5</v>
      </c>
      <c r="D5" s="15" t="s">
        <v>6</v>
      </c>
      <c r="E5" s="15" t="s">
        <v>7</v>
      </c>
      <c r="F5" s="16"/>
      <c r="G5" s="15" t="s">
        <v>4</v>
      </c>
      <c r="H5" s="15" t="s">
        <v>5</v>
      </c>
      <c r="I5" s="15" t="s">
        <v>6</v>
      </c>
      <c r="J5" s="15" t="s">
        <v>7</v>
      </c>
      <c r="K5" s="16"/>
      <c r="L5" s="15" t="s">
        <v>4</v>
      </c>
      <c r="M5" s="15" t="s">
        <v>5</v>
      </c>
      <c r="N5" s="15" t="s">
        <v>6</v>
      </c>
      <c r="O5" s="17" t="s">
        <v>7</v>
      </c>
      <c r="S5" s="14"/>
      <c r="T5" s="15" t="s">
        <v>4</v>
      </c>
      <c r="U5" s="15" t="s">
        <v>5</v>
      </c>
      <c r="V5" s="15" t="s">
        <v>6</v>
      </c>
      <c r="W5" s="15" t="s">
        <v>7</v>
      </c>
      <c r="X5" s="16"/>
      <c r="Y5" s="15" t="s">
        <v>4</v>
      </c>
      <c r="Z5" s="15" t="s">
        <v>5</v>
      </c>
      <c r="AA5" s="15" t="s">
        <v>6</v>
      </c>
      <c r="AB5" s="15" t="s">
        <v>7</v>
      </c>
      <c r="AC5" s="16"/>
      <c r="AD5" s="15" t="s">
        <v>4</v>
      </c>
      <c r="AE5" s="15" t="s">
        <v>5</v>
      </c>
      <c r="AF5" s="15" t="s">
        <v>6</v>
      </c>
      <c r="AG5" s="17" t="s">
        <v>7</v>
      </c>
      <c r="AI5" s="56" t="s">
        <v>35</v>
      </c>
      <c r="AJ5" s="56" t="s">
        <v>36</v>
      </c>
      <c r="AK5" s="56" t="s">
        <v>35</v>
      </c>
      <c r="AL5" s="56" t="s">
        <v>36</v>
      </c>
      <c r="AM5" t="s">
        <v>12</v>
      </c>
      <c r="AN5" t="s">
        <v>12</v>
      </c>
      <c r="AO5" t="s">
        <v>12</v>
      </c>
      <c r="AR5" s="14"/>
      <c r="AS5" s="15" t="s">
        <v>4</v>
      </c>
      <c r="AT5" s="15" t="s">
        <v>5</v>
      </c>
      <c r="AU5" s="15" t="s">
        <v>6</v>
      </c>
      <c r="AV5" s="15" t="s">
        <v>7</v>
      </c>
      <c r="AW5" s="16"/>
      <c r="AX5" s="15" t="s">
        <v>4</v>
      </c>
      <c r="AY5" s="15" t="s">
        <v>5</v>
      </c>
      <c r="AZ5" s="15" t="s">
        <v>6</v>
      </c>
      <c r="BA5" s="15" t="s">
        <v>7</v>
      </c>
      <c r="BB5" s="16"/>
      <c r="BC5" s="15" t="s">
        <v>4</v>
      </c>
      <c r="BD5" s="15" t="s">
        <v>5</v>
      </c>
      <c r="BE5" s="15" t="s">
        <v>6</v>
      </c>
      <c r="BF5" s="17" t="s">
        <v>7</v>
      </c>
      <c r="BH5" s="56" t="s">
        <v>35</v>
      </c>
      <c r="BI5" s="56" t="s">
        <v>36</v>
      </c>
      <c r="BJ5" s="56" t="s">
        <v>35</v>
      </c>
      <c r="BK5" s="56" t="s">
        <v>36</v>
      </c>
      <c r="BL5" t="s">
        <v>12</v>
      </c>
      <c r="BM5" t="s">
        <v>12</v>
      </c>
      <c r="BN5" t="s">
        <v>12</v>
      </c>
      <c r="BP5" s="18" t="s">
        <v>11</v>
      </c>
    </row>
    <row r="6" spans="1:68" ht="12.75" customHeight="1" x14ac:dyDescent="0.6">
      <c r="A6" s="94" t="s">
        <v>23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20"/>
      <c r="S6" s="94" t="s">
        <v>23</v>
      </c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20"/>
      <c r="AR6" s="94" t="s">
        <v>23</v>
      </c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20"/>
      <c r="BP6">
        <v>26</v>
      </c>
    </row>
    <row r="7" spans="1:68" ht="12.75" customHeight="1" x14ac:dyDescent="0.6">
      <c r="A7" s="31" t="s">
        <v>103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20"/>
      <c r="S7" s="31" t="s">
        <v>103</v>
      </c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20"/>
      <c r="AR7" s="31" t="s">
        <v>103</v>
      </c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20"/>
    </row>
    <row r="8" spans="1:68" ht="12.75" customHeight="1" x14ac:dyDescent="0.6">
      <c r="A8" s="21" t="s">
        <v>13</v>
      </c>
      <c r="B8" s="76">
        <f t="shared" ref="B8:D13" si="0">SUM(T8,AS8)</f>
        <v>0.75548541747943843</v>
      </c>
      <c r="C8" s="76">
        <f t="shared" si="0"/>
        <v>0</v>
      </c>
      <c r="D8" s="76">
        <f t="shared" si="0"/>
        <v>0</v>
      </c>
      <c r="E8" s="22">
        <f t="shared" ref="E8:E13" si="1">SUM(B8:D8)</f>
        <v>0.75548541747943843</v>
      </c>
      <c r="F8" s="16"/>
      <c r="G8" s="24">
        <f t="shared" ref="G8:I13" si="2">SUM(Y8,AX8)</f>
        <v>5.6869492079904306E-2</v>
      </c>
      <c r="H8" s="24">
        <f t="shared" si="2"/>
        <v>0</v>
      </c>
      <c r="I8" s="24">
        <f t="shared" si="2"/>
        <v>0</v>
      </c>
      <c r="J8" s="24">
        <f t="shared" ref="J8:J13" si="3">SUM(G8:I8)</f>
        <v>5.6869492079904306E-2</v>
      </c>
      <c r="K8" s="16"/>
      <c r="L8" s="25">
        <f t="shared" ref="L8:O14" si="4">IF(B8&lt;&gt;0,G8/B8,"--")</f>
        <v>7.5275433203781314E-2</v>
      </c>
      <c r="M8" s="25" t="str">
        <f t="shared" si="4"/>
        <v>--</v>
      </c>
      <c r="N8" s="25" t="str">
        <f t="shared" si="4"/>
        <v>--</v>
      </c>
      <c r="O8" s="26">
        <f t="shared" si="4"/>
        <v>7.5275433203781314E-2</v>
      </c>
      <c r="S8" s="21" t="s">
        <v>13</v>
      </c>
      <c r="T8" s="22">
        <v>0.68272903971686283</v>
      </c>
      <c r="U8" s="22">
        <v>0</v>
      </c>
      <c r="V8" s="22">
        <v>0</v>
      </c>
      <c r="W8" s="22">
        <f t="shared" ref="W8:W13" si="5">SUM(T8:V8)</f>
        <v>0.68272903971686283</v>
      </c>
      <c r="X8" s="16"/>
      <c r="Y8" s="62">
        <v>5.5040980839341551E-2</v>
      </c>
      <c r="Z8" s="62">
        <v>0</v>
      </c>
      <c r="AA8" s="62">
        <v>0</v>
      </c>
      <c r="AB8" s="24">
        <f t="shared" ref="AB8:AB13" si="6">SUM(Y8:AA8)</f>
        <v>5.5040980839341551E-2</v>
      </c>
      <c r="AC8" s="16"/>
      <c r="AD8" s="25">
        <f t="shared" ref="AD8:AG14" si="7">IF(T8&lt;&gt;0,Y8/T8,"--")</f>
        <v>8.0619070872051682E-2</v>
      </c>
      <c r="AE8" s="25" t="str">
        <f t="shared" si="7"/>
        <v>--</v>
      </c>
      <c r="AF8" s="25" t="str">
        <f t="shared" si="7"/>
        <v>--</v>
      </c>
      <c r="AG8" s="26">
        <f t="shared" si="7"/>
        <v>8.0619070872051682E-2</v>
      </c>
      <c r="AI8">
        <v>38</v>
      </c>
      <c r="AM8" s="27">
        <f>VLOOKUP($BP$6,RMap,4,FALSE)</f>
        <v>7</v>
      </c>
      <c r="AN8" s="28">
        <f>VLOOKUP($BP$6,RMap,5,FALSE)</f>
        <v>29</v>
      </c>
      <c r="AO8" s="29">
        <f>VLOOKUP($BP$6,RMap,6,FALSE)</f>
        <v>51</v>
      </c>
      <c r="AR8" s="21" t="s">
        <v>13</v>
      </c>
      <c r="AS8" s="22">
        <v>7.2756377762575639E-2</v>
      </c>
      <c r="AT8" s="22">
        <v>0</v>
      </c>
      <c r="AU8" s="22">
        <v>0</v>
      </c>
      <c r="AV8" s="22">
        <f t="shared" ref="AV8:AV13" si="8">SUM(AS8:AU8)</f>
        <v>7.2756377762575639E-2</v>
      </c>
      <c r="AW8" s="16"/>
      <c r="AX8" s="62">
        <v>1.8285112405627565E-3</v>
      </c>
      <c r="AY8" s="62">
        <v>0</v>
      </c>
      <c r="AZ8" s="62">
        <v>0</v>
      </c>
      <c r="BA8" s="24">
        <f t="shared" ref="BA8:BA13" si="9">SUM(AX8:AZ8)</f>
        <v>1.8285112405627565E-3</v>
      </c>
      <c r="BB8" s="16"/>
      <c r="BC8" s="25">
        <f t="shared" ref="BC8:BF14" si="10">IF(AS8&lt;&gt;0,AX8/AS8,"--")</f>
        <v>2.5131971887463925E-2</v>
      </c>
      <c r="BD8" s="25" t="str">
        <f t="shared" si="10"/>
        <v>--</v>
      </c>
      <c r="BE8" s="25" t="str">
        <f t="shared" si="10"/>
        <v>--</v>
      </c>
      <c r="BF8" s="26">
        <f t="shared" si="10"/>
        <v>2.5131971887463925E-2</v>
      </c>
      <c r="BH8">
        <v>38</v>
      </c>
      <c r="BL8" s="27">
        <f>VLOOKUP($BP$6,RMap,7,FALSE)</f>
        <v>10</v>
      </c>
      <c r="BM8" s="28">
        <f>VLOOKUP($BP$6,RMap,8,FALSE)</f>
        <v>32</v>
      </c>
      <c r="BN8" s="29">
        <f>VLOOKUP($BP$6,RMap,9,FALSE)</f>
        <v>54</v>
      </c>
    </row>
    <row r="9" spans="1:68" ht="12.75" customHeight="1" x14ac:dyDescent="0.6">
      <c r="A9" s="30" t="s">
        <v>24</v>
      </c>
      <c r="B9" s="76">
        <f t="shared" si="0"/>
        <v>0.75548541747943843</v>
      </c>
      <c r="C9" s="76">
        <f t="shared" si="0"/>
        <v>0</v>
      </c>
      <c r="D9" s="76">
        <f t="shared" si="0"/>
        <v>0</v>
      </c>
      <c r="E9" s="22">
        <f t="shared" si="1"/>
        <v>0.75548541747943843</v>
      </c>
      <c r="F9" s="16"/>
      <c r="G9" s="24">
        <f t="shared" si="2"/>
        <v>5.0070791381991867E-3</v>
      </c>
      <c r="H9" s="24">
        <f t="shared" si="2"/>
        <v>0</v>
      </c>
      <c r="I9" s="24">
        <f t="shared" si="2"/>
        <v>0</v>
      </c>
      <c r="J9" s="24">
        <f t="shared" si="3"/>
        <v>5.0070791381991867E-3</v>
      </c>
      <c r="K9" s="16"/>
      <c r="L9" s="25">
        <f t="shared" si="4"/>
        <v>6.6276317482136726E-3</v>
      </c>
      <c r="M9" s="25" t="str">
        <f t="shared" si="4"/>
        <v>--</v>
      </c>
      <c r="N9" s="25" t="str">
        <f t="shared" si="4"/>
        <v>--</v>
      </c>
      <c r="O9" s="26">
        <f t="shared" si="4"/>
        <v>6.6276317482136726E-3</v>
      </c>
      <c r="S9" s="30" t="s">
        <v>24</v>
      </c>
      <c r="T9" s="22">
        <v>0.68272903971686283</v>
      </c>
      <c r="U9" s="22">
        <v>0</v>
      </c>
      <c r="V9" s="22">
        <v>0</v>
      </c>
      <c r="W9" s="22">
        <f t="shared" si="5"/>
        <v>0.68272903971686283</v>
      </c>
      <c r="X9" s="16"/>
      <c r="Y9" s="62">
        <v>4.5248766590549128E-3</v>
      </c>
      <c r="Z9" s="62">
        <v>0</v>
      </c>
      <c r="AA9" s="62">
        <v>0</v>
      </c>
      <c r="AB9" s="24">
        <f t="shared" si="6"/>
        <v>4.5248766590549128E-3</v>
      </c>
      <c r="AC9" s="16"/>
      <c r="AD9" s="25">
        <f t="shared" si="7"/>
        <v>6.6276317482136717E-3</v>
      </c>
      <c r="AE9" s="25" t="str">
        <f t="shared" si="7"/>
        <v>--</v>
      </c>
      <c r="AF9" s="25" t="str">
        <f t="shared" si="7"/>
        <v>--</v>
      </c>
      <c r="AG9" s="26">
        <f t="shared" si="7"/>
        <v>6.6276317482136717E-3</v>
      </c>
      <c r="AI9">
        <v>39</v>
      </c>
      <c r="AM9">
        <f>$AM$8</f>
        <v>7</v>
      </c>
      <c r="AN9">
        <f>$AN$8</f>
        <v>29</v>
      </c>
      <c r="AO9">
        <f>$AO$8</f>
        <v>51</v>
      </c>
      <c r="AR9" s="30" t="s">
        <v>24</v>
      </c>
      <c r="AS9" s="22">
        <v>7.2756377762575639E-2</v>
      </c>
      <c r="AT9" s="22">
        <v>0</v>
      </c>
      <c r="AU9" s="22">
        <v>0</v>
      </c>
      <c r="AV9" s="22">
        <f t="shared" si="8"/>
        <v>7.2756377762575639E-2</v>
      </c>
      <c r="AW9" s="16"/>
      <c r="AX9" s="62">
        <v>4.8220247914427351E-4</v>
      </c>
      <c r="AY9" s="62">
        <v>0</v>
      </c>
      <c r="AZ9" s="62">
        <v>0</v>
      </c>
      <c r="BA9" s="24">
        <f t="shared" si="9"/>
        <v>4.8220247914427351E-4</v>
      </c>
      <c r="BB9" s="16"/>
      <c r="BC9" s="25">
        <f t="shared" si="10"/>
        <v>6.6276317482136717E-3</v>
      </c>
      <c r="BD9" s="25" t="str">
        <f t="shared" si="10"/>
        <v>--</v>
      </c>
      <c r="BE9" s="25" t="str">
        <f t="shared" si="10"/>
        <v>--</v>
      </c>
      <c r="BF9" s="26">
        <f t="shared" si="10"/>
        <v>6.6276317482136717E-3</v>
      </c>
      <c r="BH9">
        <v>39</v>
      </c>
      <c r="BL9">
        <f>$BL$8</f>
        <v>10</v>
      </c>
      <c r="BM9">
        <f>$BM$8</f>
        <v>32</v>
      </c>
      <c r="BN9">
        <f>$BN$8</f>
        <v>54</v>
      </c>
    </row>
    <row r="10" spans="1:68" ht="12.75" customHeight="1" x14ac:dyDescent="0.6">
      <c r="A10" s="21" t="s">
        <v>25</v>
      </c>
      <c r="B10" s="76">
        <f t="shared" si="0"/>
        <v>15.109708349588757</v>
      </c>
      <c r="C10" s="76">
        <f t="shared" si="0"/>
        <v>0</v>
      </c>
      <c r="D10" s="76">
        <f t="shared" si="0"/>
        <v>0</v>
      </c>
      <c r="E10" s="22">
        <f t="shared" si="1"/>
        <v>15.109708349588757</v>
      </c>
      <c r="F10" s="16"/>
      <c r="G10" s="24">
        <f t="shared" si="2"/>
        <v>0.92376607608778327</v>
      </c>
      <c r="H10" s="24">
        <f t="shared" si="2"/>
        <v>0</v>
      </c>
      <c r="I10" s="24">
        <f t="shared" si="2"/>
        <v>0</v>
      </c>
      <c r="J10" s="24">
        <f t="shared" si="3"/>
        <v>0.92376607608778327</v>
      </c>
      <c r="K10" s="16"/>
      <c r="L10" s="25">
        <f t="shared" si="4"/>
        <v>6.1137253924092153E-2</v>
      </c>
      <c r="M10" s="25" t="str">
        <f t="shared" si="4"/>
        <v>--</v>
      </c>
      <c r="N10" s="25" t="str">
        <f t="shared" si="4"/>
        <v>--</v>
      </c>
      <c r="O10" s="26">
        <f t="shared" si="4"/>
        <v>6.1137253924092153E-2</v>
      </c>
      <c r="S10" s="21" t="s">
        <v>25</v>
      </c>
      <c r="T10" s="22">
        <v>13.654580794337246</v>
      </c>
      <c r="U10" s="22">
        <v>0</v>
      </c>
      <c r="V10" s="22">
        <v>0</v>
      </c>
      <c r="W10" s="22">
        <f t="shared" si="5"/>
        <v>13.654580794337246</v>
      </c>
      <c r="X10" s="16"/>
      <c r="Y10" s="62">
        <v>0.8348035732504282</v>
      </c>
      <c r="Z10" s="62">
        <v>0</v>
      </c>
      <c r="AA10" s="62">
        <v>0</v>
      </c>
      <c r="AB10" s="24">
        <f t="shared" si="6"/>
        <v>0.8348035732504282</v>
      </c>
      <c r="AC10" s="16"/>
      <c r="AD10" s="25">
        <f t="shared" si="7"/>
        <v>6.1137253924092159E-2</v>
      </c>
      <c r="AE10" s="25" t="str">
        <f t="shared" si="7"/>
        <v>--</v>
      </c>
      <c r="AF10" s="25" t="str">
        <f t="shared" si="7"/>
        <v>--</v>
      </c>
      <c r="AG10" s="26">
        <f t="shared" si="7"/>
        <v>6.1137253924092159E-2</v>
      </c>
      <c r="AI10">
        <v>40</v>
      </c>
      <c r="AK10">
        <v>10</v>
      </c>
      <c r="AM10">
        <f>$AM$8</f>
        <v>7</v>
      </c>
      <c r="AN10">
        <f>$AN$8</f>
        <v>29</v>
      </c>
      <c r="AO10">
        <f>$AO$8</f>
        <v>51</v>
      </c>
      <c r="AR10" s="21" t="s">
        <v>25</v>
      </c>
      <c r="AS10" s="22">
        <v>1.4551275552515117</v>
      </c>
      <c r="AT10" s="22">
        <v>0</v>
      </c>
      <c r="AU10" s="22">
        <v>0</v>
      </c>
      <c r="AV10" s="22">
        <f t="shared" si="8"/>
        <v>1.4551275552515117</v>
      </c>
      <c r="AW10" s="16"/>
      <c r="AX10" s="62">
        <v>8.8962502837355101E-2</v>
      </c>
      <c r="AY10" s="62">
        <v>0</v>
      </c>
      <c r="AZ10" s="62">
        <v>0</v>
      </c>
      <c r="BA10" s="24">
        <f t="shared" si="9"/>
        <v>8.8962502837355101E-2</v>
      </c>
      <c r="BB10" s="16"/>
      <c r="BC10" s="25">
        <f t="shared" si="10"/>
        <v>6.1137253924092153E-2</v>
      </c>
      <c r="BD10" s="25" t="str">
        <f t="shared" si="10"/>
        <v>--</v>
      </c>
      <c r="BE10" s="25" t="str">
        <f t="shared" si="10"/>
        <v>--</v>
      </c>
      <c r="BF10" s="26">
        <f t="shared" si="10"/>
        <v>6.1137253924092153E-2</v>
      </c>
      <c r="BH10">
        <v>40</v>
      </c>
      <c r="BJ10">
        <v>10</v>
      </c>
      <c r="BL10">
        <f>$BL$8</f>
        <v>10</v>
      </c>
      <c r="BM10">
        <f>$BM$8</f>
        <v>32</v>
      </c>
      <c r="BN10">
        <f>$BN$8</f>
        <v>54</v>
      </c>
    </row>
    <row r="11" spans="1:68" ht="12.75" customHeight="1" x14ac:dyDescent="0.6">
      <c r="A11" s="21" t="s">
        <v>26</v>
      </c>
      <c r="B11" s="76">
        <f t="shared" si="0"/>
        <v>5.6396171632466316</v>
      </c>
      <c r="C11" s="76">
        <f t="shared" si="0"/>
        <v>0</v>
      </c>
      <c r="D11" s="76">
        <f t="shared" si="0"/>
        <v>0</v>
      </c>
      <c r="E11" s="22">
        <f t="shared" si="1"/>
        <v>5.6396171632466316</v>
      </c>
      <c r="F11" s="16"/>
      <c r="G11" s="24">
        <f t="shared" si="2"/>
        <v>0</v>
      </c>
      <c r="H11" s="24">
        <f t="shared" si="2"/>
        <v>0</v>
      </c>
      <c r="I11" s="24">
        <f t="shared" si="2"/>
        <v>0</v>
      </c>
      <c r="J11" s="24">
        <f t="shared" si="3"/>
        <v>0</v>
      </c>
      <c r="K11" s="16"/>
      <c r="L11" s="25">
        <f t="shared" si="4"/>
        <v>0</v>
      </c>
      <c r="M11" s="25" t="str">
        <f t="shared" si="4"/>
        <v>--</v>
      </c>
      <c r="N11" s="25" t="str">
        <f t="shared" si="4"/>
        <v>--</v>
      </c>
      <c r="O11" s="26">
        <f t="shared" si="4"/>
        <v>0</v>
      </c>
      <c r="S11" s="21" t="s">
        <v>26</v>
      </c>
      <c r="T11" s="22">
        <v>5.078479961933879</v>
      </c>
      <c r="U11" s="22">
        <v>0</v>
      </c>
      <c r="V11" s="22">
        <v>0</v>
      </c>
      <c r="W11" s="22">
        <f t="shared" si="5"/>
        <v>5.078479961933879</v>
      </c>
      <c r="X11" s="16"/>
      <c r="Y11" s="62">
        <v>0</v>
      </c>
      <c r="Z11" s="62">
        <v>0</v>
      </c>
      <c r="AA11" s="62">
        <v>0</v>
      </c>
      <c r="AB11" s="24">
        <f t="shared" si="6"/>
        <v>0</v>
      </c>
      <c r="AC11" s="16"/>
      <c r="AD11" s="25">
        <f t="shared" si="7"/>
        <v>0</v>
      </c>
      <c r="AE11" s="25" t="str">
        <f t="shared" si="7"/>
        <v>--</v>
      </c>
      <c r="AF11" s="25" t="str">
        <f t="shared" si="7"/>
        <v>--</v>
      </c>
      <c r="AG11" s="26">
        <f t="shared" si="7"/>
        <v>0</v>
      </c>
      <c r="AI11">
        <v>41</v>
      </c>
      <c r="AK11">
        <v>10</v>
      </c>
      <c r="AM11">
        <f>$AM$8</f>
        <v>7</v>
      </c>
      <c r="AN11">
        <f>$AN$8</f>
        <v>29</v>
      </c>
      <c r="AO11">
        <f>$AO$8</f>
        <v>51</v>
      </c>
      <c r="AR11" s="21" t="s">
        <v>26</v>
      </c>
      <c r="AS11" s="22">
        <v>0.56113720131275224</v>
      </c>
      <c r="AT11" s="22">
        <v>0</v>
      </c>
      <c r="AU11" s="22">
        <v>0</v>
      </c>
      <c r="AV11" s="22">
        <f t="shared" si="8"/>
        <v>0.56113720131275224</v>
      </c>
      <c r="AW11" s="16"/>
      <c r="AX11" s="62">
        <v>0</v>
      </c>
      <c r="AY11" s="62">
        <v>0</v>
      </c>
      <c r="AZ11" s="62">
        <v>0</v>
      </c>
      <c r="BA11" s="24">
        <f t="shared" si="9"/>
        <v>0</v>
      </c>
      <c r="BB11" s="16"/>
      <c r="BC11" s="25">
        <f t="shared" si="10"/>
        <v>0</v>
      </c>
      <c r="BD11" s="25" t="str">
        <f t="shared" si="10"/>
        <v>--</v>
      </c>
      <c r="BE11" s="25" t="str">
        <f t="shared" si="10"/>
        <v>--</v>
      </c>
      <c r="BF11" s="26">
        <f t="shared" si="10"/>
        <v>0</v>
      </c>
      <c r="BH11">
        <v>41</v>
      </c>
      <c r="BJ11">
        <v>10</v>
      </c>
      <c r="BL11">
        <f>$BL$8</f>
        <v>10</v>
      </c>
      <c r="BM11">
        <f>$BM$8</f>
        <v>32</v>
      </c>
      <c r="BN11">
        <f>$BN$8</f>
        <v>54</v>
      </c>
    </row>
    <row r="12" spans="1:68" ht="12.75" customHeight="1" x14ac:dyDescent="0.6">
      <c r="A12" s="30" t="s">
        <v>92</v>
      </c>
      <c r="B12" s="76">
        <f t="shared" si="0"/>
        <v>8.7655352332964913</v>
      </c>
      <c r="C12" s="76">
        <f t="shared" si="0"/>
        <v>0</v>
      </c>
      <c r="D12" s="76">
        <f t="shared" si="0"/>
        <v>0</v>
      </c>
      <c r="E12" s="22">
        <f t="shared" si="1"/>
        <v>8.7655352332964913</v>
      </c>
      <c r="F12" s="16"/>
      <c r="G12" s="24">
        <f t="shared" si="2"/>
        <v>0.69542556228442343</v>
      </c>
      <c r="H12" s="24">
        <f t="shared" si="2"/>
        <v>0</v>
      </c>
      <c r="I12" s="24">
        <f t="shared" si="2"/>
        <v>0</v>
      </c>
      <c r="J12" s="24">
        <f t="shared" si="3"/>
        <v>0.69542556228442343</v>
      </c>
      <c r="K12" s="16"/>
      <c r="L12" s="25">
        <f t="shared" si="4"/>
        <v>7.9336348982182101E-2</v>
      </c>
      <c r="M12" s="25" t="str">
        <f t="shared" si="4"/>
        <v>--</v>
      </c>
      <c r="N12" s="25" t="str">
        <f t="shared" si="4"/>
        <v>--</v>
      </c>
      <c r="O12" s="26">
        <f t="shared" si="4"/>
        <v>7.9336348982182101E-2</v>
      </c>
      <c r="S12" s="30" t="s">
        <v>92</v>
      </c>
      <c r="T12" s="22">
        <v>7.8933717926865041</v>
      </c>
      <c r="U12" s="22">
        <v>0</v>
      </c>
      <c r="V12" s="22">
        <v>0</v>
      </c>
      <c r="W12" s="22">
        <f t="shared" si="5"/>
        <v>7.8933717926865041</v>
      </c>
      <c r="X12" s="16"/>
      <c r="Y12" s="62">
        <v>0.65901712623612108</v>
      </c>
      <c r="Z12" s="62">
        <v>0</v>
      </c>
      <c r="AA12" s="62">
        <v>0</v>
      </c>
      <c r="AB12" s="24">
        <f t="shared" si="6"/>
        <v>0.65901712623612108</v>
      </c>
      <c r="AC12" s="16"/>
      <c r="AD12" s="25">
        <f t="shared" si="7"/>
        <v>8.3489938589580232E-2</v>
      </c>
      <c r="AE12" s="25" t="str">
        <f t="shared" si="7"/>
        <v>--</v>
      </c>
      <c r="AF12" s="25" t="str">
        <f t="shared" si="7"/>
        <v>--</v>
      </c>
      <c r="AG12" s="26">
        <f t="shared" si="7"/>
        <v>8.3489938589580232E-2</v>
      </c>
      <c r="AI12">
        <v>42</v>
      </c>
      <c r="AJ12">
        <v>43</v>
      </c>
      <c r="AK12">
        <v>10</v>
      </c>
      <c r="AM12">
        <f>$AM$8</f>
        <v>7</v>
      </c>
      <c r="AN12">
        <f>$AN$8</f>
        <v>29</v>
      </c>
      <c r="AO12">
        <f>$AO$8</f>
        <v>51</v>
      </c>
      <c r="AR12" s="30" t="s">
        <v>92</v>
      </c>
      <c r="AS12" s="22">
        <v>0.87216344060998663</v>
      </c>
      <c r="AT12" s="22">
        <v>0</v>
      </c>
      <c r="AU12" s="22">
        <v>0</v>
      </c>
      <c r="AV12" s="22">
        <f t="shared" si="8"/>
        <v>0.87216344060998663</v>
      </c>
      <c r="AW12" s="16"/>
      <c r="AX12" s="62">
        <v>3.6408436048302392E-2</v>
      </c>
      <c r="AY12" s="62">
        <v>0</v>
      </c>
      <c r="AZ12" s="62">
        <v>0</v>
      </c>
      <c r="BA12" s="24">
        <f t="shared" si="9"/>
        <v>3.6408436048302392E-2</v>
      </c>
      <c r="BB12" s="16"/>
      <c r="BC12" s="25">
        <f t="shared" si="10"/>
        <v>4.1744969294790116E-2</v>
      </c>
      <c r="BD12" s="25" t="str">
        <f t="shared" si="10"/>
        <v>--</v>
      </c>
      <c r="BE12" s="25" t="str">
        <f t="shared" si="10"/>
        <v>--</v>
      </c>
      <c r="BF12" s="26">
        <f t="shared" si="10"/>
        <v>4.1744969294790116E-2</v>
      </c>
      <c r="BH12">
        <v>42</v>
      </c>
      <c r="BI12">
        <v>43</v>
      </c>
      <c r="BJ12">
        <v>10</v>
      </c>
      <c r="BL12">
        <f>$BL$8</f>
        <v>10</v>
      </c>
      <c r="BM12">
        <f>$BM$8</f>
        <v>32</v>
      </c>
      <c r="BN12">
        <f>$BN$8</f>
        <v>54</v>
      </c>
    </row>
    <row r="13" spans="1:68" ht="12.75" customHeight="1" x14ac:dyDescent="0.6">
      <c r="A13" s="30" t="s">
        <v>104</v>
      </c>
      <c r="B13" s="76">
        <f t="shared" si="0"/>
        <v>0.70455595304563501</v>
      </c>
      <c r="C13" s="76">
        <f t="shared" si="0"/>
        <v>0</v>
      </c>
      <c r="D13" s="76">
        <f t="shared" si="0"/>
        <v>0</v>
      </c>
      <c r="E13" s="22">
        <f t="shared" si="1"/>
        <v>0.70455595304563501</v>
      </c>
      <c r="F13" s="16"/>
      <c r="G13" s="24">
        <f t="shared" si="2"/>
        <v>0.19964055463247118</v>
      </c>
      <c r="H13" s="24">
        <f t="shared" si="2"/>
        <v>0</v>
      </c>
      <c r="I13" s="24">
        <f t="shared" si="2"/>
        <v>0</v>
      </c>
      <c r="J13" s="24">
        <f t="shared" si="3"/>
        <v>0.19964055463247118</v>
      </c>
      <c r="K13" s="16"/>
      <c r="L13" s="25">
        <f t="shared" si="4"/>
        <v>0.28335656489661398</v>
      </c>
      <c r="M13" s="25" t="str">
        <f t="shared" si="4"/>
        <v>--</v>
      </c>
      <c r="N13" s="25" t="str">
        <f t="shared" si="4"/>
        <v>--</v>
      </c>
      <c r="O13" s="26">
        <f t="shared" si="4"/>
        <v>0.28335656489661398</v>
      </c>
      <c r="S13" s="30" t="s">
        <v>104</v>
      </c>
      <c r="T13" s="22">
        <v>0.68272903971686238</v>
      </c>
      <c r="U13" s="22">
        <v>0</v>
      </c>
      <c r="V13" s="22">
        <v>0</v>
      </c>
      <c r="W13" s="22">
        <f t="shared" si="5"/>
        <v>0.68272903971686238</v>
      </c>
      <c r="X13" s="16"/>
      <c r="Y13" s="62">
        <v>0.19345575544933405</v>
      </c>
      <c r="Z13" s="62">
        <v>0</v>
      </c>
      <c r="AA13" s="62">
        <v>0</v>
      </c>
      <c r="AB13" s="24">
        <f t="shared" si="6"/>
        <v>0.19345575544933405</v>
      </c>
      <c r="AC13" s="16"/>
      <c r="AD13" s="25">
        <f t="shared" si="7"/>
        <v>0.28335656489661398</v>
      </c>
      <c r="AE13" s="25" t="str">
        <f t="shared" si="7"/>
        <v>--</v>
      </c>
      <c r="AF13" s="25" t="str">
        <f t="shared" si="7"/>
        <v>--</v>
      </c>
      <c r="AG13" s="26">
        <f t="shared" si="7"/>
        <v>0.28335656489661398</v>
      </c>
      <c r="AI13">
        <v>45</v>
      </c>
      <c r="AK13">
        <v>10</v>
      </c>
      <c r="AM13">
        <f>$AM$8</f>
        <v>7</v>
      </c>
      <c r="AN13">
        <f>$AN$8</f>
        <v>29</v>
      </c>
      <c r="AO13">
        <f>$AO$8</f>
        <v>51</v>
      </c>
      <c r="AR13" s="30" t="s">
        <v>104</v>
      </c>
      <c r="AS13" s="22">
        <v>2.1826913328772672E-2</v>
      </c>
      <c r="AT13" s="22">
        <v>0</v>
      </c>
      <c r="AU13" s="22">
        <v>0</v>
      </c>
      <c r="AV13" s="22">
        <f t="shared" si="8"/>
        <v>2.1826913328772672E-2</v>
      </c>
      <c r="AW13" s="16"/>
      <c r="AX13" s="62">
        <v>6.184799183137143E-3</v>
      </c>
      <c r="AY13" s="62">
        <v>0</v>
      </c>
      <c r="AZ13" s="62">
        <v>0</v>
      </c>
      <c r="BA13" s="24">
        <f t="shared" si="9"/>
        <v>6.184799183137143E-3</v>
      </c>
      <c r="BB13" s="16"/>
      <c r="BC13" s="25">
        <f t="shared" si="10"/>
        <v>0.28335656489661398</v>
      </c>
      <c r="BD13" s="25" t="str">
        <f t="shared" si="10"/>
        <v>--</v>
      </c>
      <c r="BE13" s="25" t="str">
        <f t="shared" si="10"/>
        <v>--</v>
      </c>
      <c r="BF13" s="26">
        <f t="shared" si="10"/>
        <v>0.28335656489661398</v>
      </c>
      <c r="BH13">
        <v>45</v>
      </c>
      <c r="BJ13">
        <v>10</v>
      </c>
      <c r="BL13">
        <f>$BL$8</f>
        <v>10</v>
      </c>
      <c r="BM13">
        <f>$BM$8</f>
        <v>32</v>
      </c>
      <c r="BN13">
        <f>$BN$8</f>
        <v>54</v>
      </c>
    </row>
    <row r="14" spans="1:68" ht="12.75" customHeight="1" x14ac:dyDescent="0.6">
      <c r="A14" s="21" t="s">
        <v>17</v>
      </c>
      <c r="B14" s="22">
        <f>B10</f>
        <v>15.109708349588757</v>
      </c>
      <c r="C14" s="22">
        <f>C10</f>
        <v>0</v>
      </c>
      <c r="D14" s="22">
        <f>D10</f>
        <v>0</v>
      </c>
      <c r="E14" s="22">
        <f>E10</f>
        <v>15.109708349588757</v>
      </c>
      <c r="F14" s="16"/>
      <c r="G14" s="24">
        <f>SUM(G8:G13)</f>
        <v>1.8807087642227813</v>
      </c>
      <c r="H14" s="24">
        <f>SUM(H8:H13)</f>
        <v>0</v>
      </c>
      <c r="I14" s="24">
        <f>SUM(I8:I13)</f>
        <v>0</v>
      </c>
      <c r="J14" s="24">
        <f>SUM(J8:J13)</f>
        <v>1.8807087642227813</v>
      </c>
      <c r="K14" s="16"/>
      <c r="L14" s="25">
        <f t="shared" si="4"/>
        <v>0.12447022276733546</v>
      </c>
      <c r="M14" s="25" t="str">
        <f t="shared" si="4"/>
        <v>--</v>
      </c>
      <c r="N14" s="25" t="str">
        <f t="shared" si="4"/>
        <v>--</v>
      </c>
      <c r="O14" s="26">
        <f t="shared" si="4"/>
        <v>0.12447022276733546</v>
      </c>
      <c r="S14" s="21" t="s">
        <v>17</v>
      </c>
      <c r="T14" s="22">
        <f>T10</f>
        <v>13.654580794337246</v>
      </c>
      <c r="U14" s="22">
        <f>U10</f>
        <v>0</v>
      </c>
      <c r="V14" s="22">
        <f>V10</f>
        <v>0</v>
      </c>
      <c r="W14" s="22">
        <f>W10</f>
        <v>13.654580794337246</v>
      </c>
      <c r="X14" s="16"/>
      <c r="Y14" s="24">
        <f>SUM(Y8:Y13)</f>
        <v>1.74684231243428</v>
      </c>
      <c r="Z14" s="24">
        <f>SUM(Z8:Z13)</f>
        <v>0</v>
      </c>
      <c r="AA14" s="24">
        <f>SUM(AA8:AA13)</f>
        <v>0</v>
      </c>
      <c r="AB14" s="24">
        <f>SUM(AB8:AB13)</f>
        <v>1.74684231243428</v>
      </c>
      <c r="AC14" s="16"/>
      <c r="AD14" s="25">
        <f t="shared" si="7"/>
        <v>0.12793086355010774</v>
      </c>
      <c r="AE14" s="25" t="str">
        <f t="shared" si="7"/>
        <v>--</v>
      </c>
      <c r="AF14" s="25" t="str">
        <f t="shared" si="7"/>
        <v>--</v>
      </c>
      <c r="AG14" s="26">
        <f t="shared" si="7"/>
        <v>0.12793086355010774</v>
      </c>
      <c r="AR14" s="21" t="s">
        <v>17</v>
      </c>
      <c r="AS14" s="22">
        <f>AS10</f>
        <v>1.4551275552515117</v>
      </c>
      <c r="AT14" s="22">
        <f>AT10</f>
        <v>0</v>
      </c>
      <c r="AU14" s="22">
        <f>AU10</f>
        <v>0</v>
      </c>
      <c r="AV14" s="22">
        <f>AV10</f>
        <v>1.4551275552515117</v>
      </c>
      <c r="AW14" s="16"/>
      <c r="AX14" s="24">
        <f>SUM(AX8:AX13)</f>
        <v>0.13386645178850165</v>
      </c>
      <c r="AY14" s="24">
        <f>SUM(AY8:AY13)</f>
        <v>0</v>
      </c>
      <c r="AZ14" s="24">
        <f>SUM(AZ8:AZ13)</f>
        <v>0</v>
      </c>
      <c r="BA14" s="24">
        <f>SUM(BA8:BA13)</f>
        <v>0.13386645178850165</v>
      </c>
      <c r="BB14" s="16"/>
      <c r="BC14" s="25">
        <f t="shared" si="10"/>
        <v>9.1996369187966817E-2</v>
      </c>
      <c r="BD14" s="25" t="str">
        <f t="shared" si="10"/>
        <v>--</v>
      </c>
      <c r="BE14" s="25" t="str">
        <f t="shared" si="10"/>
        <v>--</v>
      </c>
      <c r="BF14" s="26">
        <f t="shared" si="10"/>
        <v>9.1996369187966817E-2</v>
      </c>
    </row>
    <row r="15" spans="1:68" ht="5.15" customHeight="1" x14ac:dyDescent="0.6">
      <c r="A15" s="21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20"/>
      <c r="S15" s="21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20"/>
      <c r="AR15" s="21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20"/>
    </row>
    <row r="16" spans="1:68" ht="12.75" customHeight="1" x14ac:dyDescent="0.6">
      <c r="A16" s="31" t="s">
        <v>105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20"/>
      <c r="S16" s="31" t="s">
        <v>105</v>
      </c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20"/>
      <c r="AR16" s="31" t="s">
        <v>105</v>
      </c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20"/>
    </row>
    <row r="17" spans="1:82" ht="12.75" customHeight="1" x14ac:dyDescent="0.6">
      <c r="A17" s="21" t="s">
        <v>13</v>
      </c>
      <c r="B17" s="76">
        <f t="shared" ref="B17:D22" si="11">SUM(T17,AS17)</f>
        <v>1358.44633989576</v>
      </c>
      <c r="C17" s="76">
        <f t="shared" si="11"/>
        <v>0</v>
      </c>
      <c r="D17" s="76">
        <f t="shared" si="11"/>
        <v>0</v>
      </c>
      <c r="E17" s="22">
        <f t="shared" ref="E17:E22" si="12">SUM(B17:D17)</f>
        <v>1358.44633989576</v>
      </c>
      <c r="F17" s="16"/>
      <c r="G17" s="24">
        <f t="shared" ref="G17:I22" si="13">SUM(Y17,AX17)</f>
        <v>64.276090537355188</v>
      </c>
      <c r="H17" s="24">
        <f t="shared" si="13"/>
        <v>0</v>
      </c>
      <c r="I17" s="24">
        <f t="shared" si="13"/>
        <v>0</v>
      </c>
      <c r="J17" s="24">
        <f t="shared" ref="J17:J22" si="14">SUM(G17:I17)</f>
        <v>64.276090537355188</v>
      </c>
      <c r="K17" s="16"/>
      <c r="L17" s="25">
        <f t="shared" ref="L17:O23" si="15">IF(B17&lt;&gt;0,G17/B17,"--")</f>
        <v>4.7315884808734804E-2</v>
      </c>
      <c r="M17" s="25" t="str">
        <f t="shared" si="15"/>
        <v>--</v>
      </c>
      <c r="N17" s="25" t="str">
        <f t="shared" si="15"/>
        <v>--</v>
      </c>
      <c r="O17" s="26">
        <f t="shared" si="15"/>
        <v>4.7315884808734804E-2</v>
      </c>
      <c r="S17" s="21" t="s">
        <v>13</v>
      </c>
      <c r="T17" s="22">
        <v>64.471068682945926</v>
      </c>
      <c r="U17" s="22">
        <v>0</v>
      </c>
      <c r="V17" s="22">
        <v>0</v>
      </c>
      <c r="W17" s="22">
        <f t="shared" ref="W17:W22" si="16">SUM(T17:V17)</f>
        <v>64.471068682945926</v>
      </c>
      <c r="X17" s="16"/>
      <c r="Y17" s="62">
        <v>4.3523127875546042</v>
      </c>
      <c r="Z17" s="62">
        <v>0</v>
      </c>
      <c r="AA17" s="62">
        <v>0</v>
      </c>
      <c r="AB17" s="24">
        <f t="shared" ref="AB17:AB22" si="17">SUM(Y17:AA17)</f>
        <v>4.3523127875546042</v>
      </c>
      <c r="AC17" s="16"/>
      <c r="AD17" s="25">
        <f t="shared" ref="AD17:AG23" si="18">IF(T17&lt;&gt;0,Y17/T17,"--")</f>
        <v>6.7507998183778992E-2</v>
      </c>
      <c r="AE17" s="25" t="str">
        <f t="shared" si="18"/>
        <v>--</v>
      </c>
      <c r="AF17" s="25" t="str">
        <f t="shared" si="18"/>
        <v>--</v>
      </c>
      <c r="AG17" s="26">
        <f t="shared" si="18"/>
        <v>6.7507998183778992E-2</v>
      </c>
      <c r="AI17">
        <v>48</v>
      </c>
      <c r="AJ17">
        <v>65</v>
      </c>
      <c r="AM17">
        <f t="shared" ref="AM17:AM22" si="19">$AM$8</f>
        <v>7</v>
      </c>
      <c r="AN17">
        <f t="shared" ref="AN17:AN22" si="20">$AN$8</f>
        <v>29</v>
      </c>
      <c r="AO17">
        <f t="shared" ref="AO17:AO22" si="21">$AO$8</f>
        <v>51</v>
      </c>
      <c r="AR17" s="21" t="s">
        <v>13</v>
      </c>
      <c r="AS17" s="22">
        <v>1293.9752712128141</v>
      </c>
      <c r="AT17" s="22">
        <v>0</v>
      </c>
      <c r="AU17" s="22">
        <v>0</v>
      </c>
      <c r="AV17" s="22">
        <f t="shared" ref="AV17:AV22" si="22">SUM(AS17:AU17)</f>
        <v>1293.9752712128141</v>
      </c>
      <c r="AW17" s="16"/>
      <c r="AX17" s="62">
        <v>59.923777749800585</v>
      </c>
      <c r="AY17" s="62">
        <v>0</v>
      </c>
      <c r="AZ17" s="62">
        <v>0</v>
      </c>
      <c r="BA17" s="24">
        <f t="shared" ref="BA17:BA22" si="23">SUM(AX17:AZ17)</f>
        <v>59.923777749800585</v>
      </c>
      <c r="BB17" s="16"/>
      <c r="BC17" s="25">
        <f t="shared" ref="BC17:BF23" si="24">IF(AS17&lt;&gt;0,AX17/AS17,"--")</f>
        <v>4.6309832253312977E-2</v>
      </c>
      <c r="BD17" s="25" t="str">
        <f t="shared" si="24"/>
        <v>--</v>
      </c>
      <c r="BE17" s="25" t="str">
        <f t="shared" si="24"/>
        <v>--</v>
      </c>
      <c r="BF17" s="26">
        <f t="shared" si="24"/>
        <v>4.6309832253312977E-2</v>
      </c>
      <c r="BH17">
        <v>48</v>
      </c>
      <c r="BI17">
        <v>65</v>
      </c>
      <c r="BL17">
        <f t="shared" ref="BL17:BL22" si="25">$BL$8</f>
        <v>10</v>
      </c>
      <c r="BM17">
        <f t="shared" ref="BM17:BM22" si="26">$BM$8</f>
        <v>32</v>
      </c>
      <c r="BN17">
        <f t="shared" ref="BN17:BN22" si="27">$BN$8</f>
        <v>54</v>
      </c>
    </row>
    <row r="18" spans="1:82" ht="12.75" customHeight="1" x14ac:dyDescent="0.6">
      <c r="A18" s="30" t="s">
        <v>24</v>
      </c>
      <c r="B18" s="76">
        <f t="shared" si="11"/>
        <v>1358.44633989576</v>
      </c>
      <c r="C18" s="76">
        <f t="shared" si="11"/>
        <v>0</v>
      </c>
      <c r="D18" s="76">
        <f t="shared" si="11"/>
        <v>0</v>
      </c>
      <c r="E18" s="22">
        <f t="shared" si="12"/>
        <v>1358.44633989576</v>
      </c>
      <c r="F18" s="16"/>
      <c r="G18" s="24">
        <f t="shared" si="13"/>
        <v>9.0032820905377982</v>
      </c>
      <c r="H18" s="24">
        <f t="shared" si="13"/>
        <v>0</v>
      </c>
      <c r="I18" s="24">
        <f t="shared" si="13"/>
        <v>0</v>
      </c>
      <c r="J18" s="24">
        <f t="shared" si="14"/>
        <v>9.0032820905377982</v>
      </c>
      <c r="K18" s="16"/>
      <c r="L18" s="25">
        <f t="shared" si="15"/>
        <v>6.6276317482136709E-3</v>
      </c>
      <c r="M18" s="25" t="str">
        <f t="shared" si="15"/>
        <v>--</v>
      </c>
      <c r="N18" s="25" t="str">
        <f t="shared" si="15"/>
        <v>--</v>
      </c>
      <c r="O18" s="26">
        <f t="shared" si="15"/>
        <v>6.6276317482136709E-3</v>
      </c>
      <c r="S18" s="30" t="s">
        <v>24</v>
      </c>
      <c r="T18" s="22">
        <v>64.471068682945926</v>
      </c>
      <c r="U18" s="22">
        <v>0</v>
      </c>
      <c r="V18" s="22">
        <v>0</v>
      </c>
      <c r="W18" s="22">
        <f t="shared" si="16"/>
        <v>64.471068682945926</v>
      </c>
      <c r="X18" s="16"/>
      <c r="Y18" s="62">
        <v>0.42729050164435645</v>
      </c>
      <c r="Z18" s="62">
        <v>0</v>
      </c>
      <c r="AA18" s="62">
        <v>0</v>
      </c>
      <c r="AB18" s="24">
        <f t="shared" si="17"/>
        <v>0.42729050164435645</v>
      </c>
      <c r="AC18" s="16"/>
      <c r="AD18" s="25">
        <f t="shared" si="18"/>
        <v>6.6276317482136691E-3</v>
      </c>
      <c r="AE18" s="25" t="str">
        <f t="shared" si="18"/>
        <v>--</v>
      </c>
      <c r="AF18" s="25" t="str">
        <f t="shared" si="18"/>
        <v>--</v>
      </c>
      <c r="AG18" s="26">
        <f t="shared" si="18"/>
        <v>6.6276317482136691E-3</v>
      </c>
      <c r="AI18">
        <v>49</v>
      </c>
      <c r="AJ18">
        <v>66</v>
      </c>
      <c r="AM18">
        <f t="shared" si="19"/>
        <v>7</v>
      </c>
      <c r="AN18">
        <f t="shared" si="20"/>
        <v>29</v>
      </c>
      <c r="AO18">
        <f t="shared" si="21"/>
        <v>51</v>
      </c>
      <c r="AR18" s="30" t="s">
        <v>24</v>
      </c>
      <c r="AS18" s="22">
        <v>1293.9752712128141</v>
      </c>
      <c r="AT18" s="22">
        <v>0</v>
      </c>
      <c r="AU18" s="22">
        <v>0</v>
      </c>
      <c r="AV18" s="22">
        <f t="shared" si="22"/>
        <v>1293.9752712128141</v>
      </c>
      <c r="AW18" s="16"/>
      <c r="AX18" s="62">
        <v>8.5759915888934426</v>
      </c>
      <c r="AY18" s="62">
        <v>0</v>
      </c>
      <c r="AZ18" s="62">
        <v>0</v>
      </c>
      <c r="BA18" s="24">
        <f t="shared" si="23"/>
        <v>8.5759915888934426</v>
      </c>
      <c r="BB18" s="16"/>
      <c r="BC18" s="25">
        <f t="shared" si="24"/>
        <v>6.6276317482136717E-3</v>
      </c>
      <c r="BD18" s="25" t="str">
        <f t="shared" si="24"/>
        <v>--</v>
      </c>
      <c r="BE18" s="25" t="str">
        <f t="shared" si="24"/>
        <v>--</v>
      </c>
      <c r="BF18" s="26">
        <f t="shared" si="24"/>
        <v>6.6276317482136717E-3</v>
      </c>
      <c r="BH18">
        <v>49</v>
      </c>
      <c r="BI18">
        <v>66</v>
      </c>
      <c r="BL18">
        <f t="shared" si="25"/>
        <v>10</v>
      </c>
      <c r="BM18">
        <f t="shared" si="26"/>
        <v>32</v>
      </c>
      <c r="BN18">
        <f t="shared" si="27"/>
        <v>54</v>
      </c>
    </row>
    <row r="19" spans="1:82" ht="12.75" customHeight="1" x14ac:dyDescent="0.6">
      <c r="A19" s="21" t="s">
        <v>25</v>
      </c>
      <c r="B19" s="76">
        <f t="shared" si="11"/>
        <v>1367.3991065986088</v>
      </c>
      <c r="C19" s="76">
        <f t="shared" si="11"/>
        <v>0</v>
      </c>
      <c r="D19" s="76">
        <f t="shared" si="11"/>
        <v>0</v>
      </c>
      <c r="E19" s="22">
        <f t="shared" si="12"/>
        <v>1367.3991065986088</v>
      </c>
      <c r="F19" s="16"/>
      <c r="G19" s="24">
        <f t="shared" si="13"/>
        <v>39.50064605047168</v>
      </c>
      <c r="H19" s="24">
        <f t="shared" si="13"/>
        <v>0</v>
      </c>
      <c r="I19" s="24">
        <f t="shared" si="13"/>
        <v>0</v>
      </c>
      <c r="J19" s="24">
        <f t="shared" si="14"/>
        <v>39.50064605047168</v>
      </c>
      <c r="K19" s="16"/>
      <c r="L19" s="25">
        <f t="shared" si="15"/>
        <v>2.8887430055976219E-2</v>
      </c>
      <c r="M19" s="25" t="str">
        <f t="shared" si="15"/>
        <v>--</v>
      </c>
      <c r="N19" s="25" t="str">
        <f t="shared" si="15"/>
        <v>--</v>
      </c>
      <c r="O19" s="26">
        <f t="shared" si="15"/>
        <v>2.8887430055976219E-2</v>
      </c>
      <c r="S19" s="21" t="s">
        <v>25</v>
      </c>
      <c r="T19" s="22">
        <v>73.423835385794646</v>
      </c>
      <c r="U19" s="22">
        <v>0</v>
      </c>
      <c r="V19" s="22">
        <v>0</v>
      </c>
      <c r="W19" s="22">
        <f t="shared" si="16"/>
        <v>73.423835385794646</v>
      </c>
      <c r="X19" s="16"/>
      <c r="Y19" s="62">
        <v>-1.3284829234212738</v>
      </c>
      <c r="Z19" s="62">
        <v>0</v>
      </c>
      <c r="AA19" s="62">
        <v>0</v>
      </c>
      <c r="AB19" s="24">
        <f t="shared" si="17"/>
        <v>-1.3284829234212738</v>
      </c>
      <c r="AC19" s="16"/>
      <c r="AD19" s="25">
        <f t="shared" si="18"/>
        <v>-1.8093346887164876E-2</v>
      </c>
      <c r="AE19" s="25" t="str">
        <f t="shared" si="18"/>
        <v>--</v>
      </c>
      <c r="AF19" s="25" t="str">
        <f t="shared" si="18"/>
        <v>--</v>
      </c>
      <c r="AG19" s="26">
        <f t="shared" si="18"/>
        <v>-1.8093346887164876E-2</v>
      </c>
      <c r="AI19">
        <v>50</v>
      </c>
      <c r="AJ19">
        <v>67</v>
      </c>
      <c r="AK19">
        <v>27</v>
      </c>
      <c r="AL19">
        <v>10</v>
      </c>
      <c r="AM19">
        <f t="shared" si="19"/>
        <v>7</v>
      </c>
      <c r="AN19">
        <f t="shared" si="20"/>
        <v>29</v>
      </c>
      <c r="AO19">
        <f t="shared" si="21"/>
        <v>51</v>
      </c>
      <c r="AR19" s="21" t="s">
        <v>25</v>
      </c>
      <c r="AS19" s="22">
        <v>1293.9752712128141</v>
      </c>
      <c r="AT19" s="22">
        <v>0</v>
      </c>
      <c r="AU19" s="22">
        <v>0</v>
      </c>
      <c r="AV19" s="22">
        <f t="shared" si="22"/>
        <v>1293.9752712128141</v>
      </c>
      <c r="AW19" s="16"/>
      <c r="AX19" s="62">
        <v>40.829128973892956</v>
      </c>
      <c r="AY19" s="62">
        <v>0</v>
      </c>
      <c r="AZ19" s="62">
        <v>0</v>
      </c>
      <c r="BA19" s="24">
        <f t="shared" si="23"/>
        <v>40.829128973892956</v>
      </c>
      <c r="BB19" s="16"/>
      <c r="BC19" s="25">
        <f t="shared" si="24"/>
        <v>3.1553252896111939E-2</v>
      </c>
      <c r="BD19" s="25" t="str">
        <f t="shared" si="24"/>
        <v>--</v>
      </c>
      <c r="BE19" s="25" t="str">
        <f t="shared" si="24"/>
        <v>--</v>
      </c>
      <c r="BF19" s="26">
        <f t="shared" si="24"/>
        <v>3.1553252896111939E-2</v>
      </c>
      <c r="BH19">
        <v>50</v>
      </c>
      <c r="BI19">
        <v>67</v>
      </c>
      <c r="BJ19">
        <v>27</v>
      </c>
      <c r="BK19">
        <v>10</v>
      </c>
      <c r="BL19">
        <f t="shared" si="25"/>
        <v>10</v>
      </c>
      <c r="BM19">
        <f t="shared" si="26"/>
        <v>32</v>
      </c>
      <c r="BN19">
        <f t="shared" si="27"/>
        <v>54</v>
      </c>
    </row>
    <row r="20" spans="1:82" ht="12.75" customHeight="1" x14ac:dyDescent="0.6">
      <c r="A20" s="21" t="s">
        <v>26</v>
      </c>
      <c r="B20" s="76">
        <f t="shared" si="11"/>
        <v>537.65121578747653</v>
      </c>
      <c r="C20" s="76">
        <f t="shared" si="11"/>
        <v>0</v>
      </c>
      <c r="D20" s="76">
        <f t="shared" si="11"/>
        <v>0</v>
      </c>
      <c r="E20" s="22">
        <f t="shared" si="12"/>
        <v>537.65121578747653</v>
      </c>
      <c r="F20" s="16"/>
      <c r="G20" s="24">
        <f t="shared" si="13"/>
        <v>0</v>
      </c>
      <c r="H20" s="24">
        <f t="shared" si="13"/>
        <v>0</v>
      </c>
      <c r="I20" s="24">
        <f t="shared" si="13"/>
        <v>0</v>
      </c>
      <c r="J20" s="24">
        <f t="shared" si="14"/>
        <v>0</v>
      </c>
      <c r="K20" s="16"/>
      <c r="L20" s="25">
        <f t="shared" si="15"/>
        <v>0</v>
      </c>
      <c r="M20" s="25" t="str">
        <f t="shared" si="15"/>
        <v>--</v>
      </c>
      <c r="N20" s="25" t="str">
        <f t="shared" si="15"/>
        <v>--</v>
      </c>
      <c r="O20" s="26">
        <f t="shared" si="15"/>
        <v>0</v>
      </c>
      <c r="S20" s="21" t="s">
        <v>26</v>
      </c>
      <c r="T20" s="22">
        <v>27.824958929627762</v>
      </c>
      <c r="U20" s="22">
        <v>0</v>
      </c>
      <c r="V20" s="22">
        <v>0</v>
      </c>
      <c r="W20" s="22">
        <f t="shared" si="16"/>
        <v>27.824958929627762</v>
      </c>
      <c r="X20" s="16"/>
      <c r="Y20" s="62">
        <v>0</v>
      </c>
      <c r="Z20" s="62">
        <v>0</v>
      </c>
      <c r="AA20" s="62">
        <v>0</v>
      </c>
      <c r="AB20" s="24">
        <f t="shared" si="17"/>
        <v>0</v>
      </c>
      <c r="AC20" s="16"/>
      <c r="AD20" s="25">
        <f t="shared" si="18"/>
        <v>0</v>
      </c>
      <c r="AE20" s="25" t="str">
        <f t="shared" si="18"/>
        <v>--</v>
      </c>
      <c r="AF20" s="25" t="str">
        <f t="shared" si="18"/>
        <v>--</v>
      </c>
      <c r="AG20" s="26">
        <f t="shared" si="18"/>
        <v>0</v>
      </c>
      <c r="AI20">
        <v>51</v>
      </c>
      <c r="AJ20">
        <v>68</v>
      </c>
      <c r="AK20">
        <v>27</v>
      </c>
      <c r="AL20">
        <v>10</v>
      </c>
      <c r="AM20">
        <f t="shared" si="19"/>
        <v>7</v>
      </c>
      <c r="AN20">
        <f t="shared" si="20"/>
        <v>29</v>
      </c>
      <c r="AO20">
        <f t="shared" si="21"/>
        <v>51</v>
      </c>
      <c r="AR20" s="21" t="s">
        <v>26</v>
      </c>
      <c r="AS20" s="22">
        <v>509.82625685784876</v>
      </c>
      <c r="AT20" s="22">
        <v>0</v>
      </c>
      <c r="AU20" s="22">
        <v>0</v>
      </c>
      <c r="AV20" s="22">
        <f t="shared" si="22"/>
        <v>509.82625685784876</v>
      </c>
      <c r="AW20" s="16"/>
      <c r="AX20" s="62">
        <v>0</v>
      </c>
      <c r="AY20" s="62">
        <v>0</v>
      </c>
      <c r="AZ20" s="62">
        <v>0</v>
      </c>
      <c r="BA20" s="24">
        <f t="shared" si="23"/>
        <v>0</v>
      </c>
      <c r="BB20" s="16"/>
      <c r="BC20" s="25">
        <f t="shared" si="24"/>
        <v>0</v>
      </c>
      <c r="BD20" s="25" t="str">
        <f t="shared" si="24"/>
        <v>--</v>
      </c>
      <c r="BE20" s="25" t="str">
        <f t="shared" si="24"/>
        <v>--</v>
      </c>
      <c r="BF20" s="26">
        <f t="shared" si="24"/>
        <v>0</v>
      </c>
      <c r="BH20">
        <v>51</v>
      </c>
      <c r="BI20">
        <v>68</v>
      </c>
      <c r="BJ20">
        <v>27</v>
      </c>
      <c r="BK20">
        <v>10</v>
      </c>
      <c r="BL20">
        <f t="shared" si="25"/>
        <v>10</v>
      </c>
      <c r="BM20">
        <f t="shared" si="26"/>
        <v>32</v>
      </c>
      <c r="BN20">
        <f t="shared" si="27"/>
        <v>54</v>
      </c>
      <c r="BS20" t="s">
        <v>173</v>
      </c>
      <c r="BW20" t="s">
        <v>184</v>
      </c>
      <c r="CA20" t="s">
        <v>183</v>
      </c>
    </row>
    <row r="21" spans="1:82" ht="12.75" customHeight="1" x14ac:dyDescent="0.6">
      <c r="A21" s="30" t="s">
        <v>92</v>
      </c>
      <c r="B21" s="76">
        <f t="shared" si="11"/>
        <v>806.6670699736502</v>
      </c>
      <c r="C21" s="76">
        <f t="shared" si="11"/>
        <v>0</v>
      </c>
      <c r="D21" s="76">
        <f t="shared" si="11"/>
        <v>0</v>
      </c>
      <c r="E21" s="22">
        <f t="shared" si="12"/>
        <v>806.6670699736502</v>
      </c>
      <c r="F21" s="16"/>
      <c r="G21" s="24">
        <f t="shared" si="13"/>
        <v>31.180840349390042</v>
      </c>
      <c r="H21" s="24">
        <f t="shared" si="13"/>
        <v>0</v>
      </c>
      <c r="I21" s="24">
        <f t="shared" si="13"/>
        <v>0</v>
      </c>
      <c r="J21" s="24">
        <f t="shared" si="14"/>
        <v>31.180840349390042</v>
      </c>
      <c r="K21" s="16"/>
      <c r="L21" s="25">
        <f t="shared" si="15"/>
        <v>3.8653914991730806E-2</v>
      </c>
      <c r="M21" s="25" t="str">
        <f t="shared" si="15"/>
        <v>--</v>
      </c>
      <c r="N21" s="25" t="str">
        <f t="shared" si="15"/>
        <v>--</v>
      </c>
      <c r="O21" s="26">
        <f t="shared" si="15"/>
        <v>3.8653914991730806E-2</v>
      </c>
      <c r="S21" s="30" t="s">
        <v>92</v>
      </c>
      <c r="T21" s="22">
        <v>41.927684686877157</v>
      </c>
      <c r="U21" s="22">
        <v>0</v>
      </c>
      <c r="V21" s="22">
        <v>0</v>
      </c>
      <c r="W21" s="22">
        <f t="shared" si="16"/>
        <v>41.927684686877157</v>
      </c>
      <c r="X21" s="16"/>
      <c r="Y21" s="62">
        <v>-0.74318180792297028</v>
      </c>
      <c r="Z21" s="62">
        <v>0</v>
      </c>
      <c r="AA21" s="62">
        <v>0</v>
      </c>
      <c r="AB21" s="24">
        <f t="shared" si="17"/>
        <v>-0.74318180792297028</v>
      </c>
      <c r="AC21" s="16"/>
      <c r="AD21" s="25">
        <f t="shared" si="18"/>
        <v>-1.7725324292843122E-2</v>
      </c>
      <c r="AE21" s="25" t="str">
        <f t="shared" si="18"/>
        <v>--</v>
      </c>
      <c r="AF21" s="25" t="str">
        <f t="shared" si="18"/>
        <v>--</v>
      </c>
      <c r="AG21" s="26">
        <f t="shared" si="18"/>
        <v>-1.7725324292843122E-2</v>
      </c>
      <c r="AI21">
        <v>52</v>
      </c>
      <c r="AJ21">
        <v>70</v>
      </c>
      <c r="AK21">
        <v>27</v>
      </c>
      <c r="AL21">
        <v>10</v>
      </c>
      <c r="AM21">
        <f t="shared" si="19"/>
        <v>7</v>
      </c>
      <c r="AN21">
        <f t="shared" si="20"/>
        <v>29</v>
      </c>
      <c r="AO21">
        <f t="shared" si="21"/>
        <v>51</v>
      </c>
      <c r="AR21" s="30" t="s">
        <v>92</v>
      </c>
      <c r="AS21" s="22">
        <v>764.73938528677309</v>
      </c>
      <c r="AT21" s="22">
        <v>0</v>
      </c>
      <c r="AU21" s="22">
        <v>0</v>
      </c>
      <c r="AV21" s="22">
        <f t="shared" si="22"/>
        <v>764.73938528677309</v>
      </c>
      <c r="AW21" s="16"/>
      <c r="AX21" s="62">
        <v>31.924022157313011</v>
      </c>
      <c r="AY21" s="62">
        <v>0</v>
      </c>
      <c r="AZ21" s="62">
        <v>0</v>
      </c>
      <c r="BA21" s="24">
        <f t="shared" si="23"/>
        <v>31.924022157313011</v>
      </c>
      <c r="BB21" s="16"/>
      <c r="BC21" s="25">
        <f t="shared" si="24"/>
        <v>4.1744969294790116E-2</v>
      </c>
      <c r="BD21" s="25" t="str">
        <f t="shared" si="24"/>
        <v>--</v>
      </c>
      <c r="BE21" s="25" t="str">
        <f t="shared" si="24"/>
        <v>--</v>
      </c>
      <c r="BF21" s="26">
        <f t="shared" si="24"/>
        <v>4.1744969294790116E-2</v>
      </c>
      <c r="BH21">
        <v>52</v>
      </c>
      <c r="BI21">
        <v>70</v>
      </c>
      <c r="BJ21">
        <v>27</v>
      </c>
      <c r="BK21">
        <v>10</v>
      </c>
      <c r="BL21">
        <f t="shared" si="25"/>
        <v>10</v>
      </c>
      <c r="BM21">
        <f t="shared" si="26"/>
        <v>32</v>
      </c>
      <c r="BN21">
        <f t="shared" si="27"/>
        <v>54</v>
      </c>
    </row>
    <row r="22" spans="1:82" ht="12.75" customHeight="1" x14ac:dyDescent="0.6">
      <c r="A22" s="30" t="s">
        <v>104</v>
      </c>
      <c r="B22" s="76">
        <f t="shared" si="11"/>
        <v>23.080820837481941</v>
      </c>
      <c r="C22" s="76">
        <f t="shared" si="11"/>
        <v>0</v>
      </c>
      <c r="D22" s="76">
        <f t="shared" si="11"/>
        <v>0</v>
      </c>
      <c r="E22" s="22">
        <f t="shared" si="12"/>
        <v>23.080820837481941</v>
      </c>
      <c r="F22" s="16"/>
      <c r="G22" s="24">
        <f t="shared" si="13"/>
        <v>0.91906603430331058</v>
      </c>
      <c r="H22" s="24">
        <f t="shared" si="13"/>
        <v>0</v>
      </c>
      <c r="I22" s="24">
        <f t="shared" si="13"/>
        <v>0</v>
      </c>
      <c r="J22" s="24">
        <f t="shared" si="14"/>
        <v>0.91906603430331058</v>
      </c>
      <c r="K22" s="16"/>
      <c r="L22" s="25">
        <f t="shared" si="15"/>
        <v>3.9819469193695209E-2</v>
      </c>
      <c r="M22" s="25" t="str">
        <f t="shared" si="15"/>
        <v>--</v>
      </c>
      <c r="N22" s="25" t="str">
        <f t="shared" si="15"/>
        <v>--</v>
      </c>
      <c r="O22" s="26">
        <f t="shared" si="15"/>
        <v>3.9819469193695209E-2</v>
      </c>
      <c r="S22" s="30" t="s">
        <v>104</v>
      </c>
      <c r="T22" s="22">
        <v>3.6711917692897322</v>
      </c>
      <c r="U22" s="22">
        <v>0</v>
      </c>
      <c r="V22" s="22">
        <v>0</v>
      </c>
      <c r="W22" s="22">
        <f t="shared" si="16"/>
        <v>3.6711917692897322</v>
      </c>
      <c r="X22" s="16"/>
      <c r="Y22" s="62">
        <v>0.47608888973332197</v>
      </c>
      <c r="Z22" s="62">
        <v>0</v>
      </c>
      <c r="AA22" s="62">
        <v>0</v>
      </c>
      <c r="AB22" s="24">
        <f t="shared" si="17"/>
        <v>0.47608888973332197</v>
      </c>
      <c r="AC22" s="16"/>
      <c r="AD22" s="25">
        <f t="shared" si="18"/>
        <v>0.12968238099570353</v>
      </c>
      <c r="AE22" s="25" t="str">
        <f t="shared" si="18"/>
        <v>--</v>
      </c>
      <c r="AF22" s="25" t="str">
        <f t="shared" si="18"/>
        <v>--</v>
      </c>
      <c r="AG22" s="26">
        <f t="shared" si="18"/>
        <v>0.12968238099570353</v>
      </c>
      <c r="AI22">
        <v>55</v>
      </c>
      <c r="AJ22">
        <v>72</v>
      </c>
      <c r="AK22">
        <v>27</v>
      </c>
      <c r="AL22">
        <v>10</v>
      </c>
      <c r="AM22">
        <f t="shared" si="19"/>
        <v>7</v>
      </c>
      <c r="AN22">
        <f t="shared" si="20"/>
        <v>29</v>
      </c>
      <c r="AO22">
        <f t="shared" si="21"/>
        <v>51</v>
      </c>
      <c r="AR22" s="30" t="s">
        <v>104</v>
      </c>
      <c r="AS22" s="22">
        <v>19.40962906819221</v>
      </c>
      <c r="AT22" s="22">
        <v>0</v>
      </c>
      <c r="AU22" s="22">
        <v>0</v>
      </c>
      <c r="AV22" s="22">
        <f t="shared" si="22"/>
        <v>19.40962906819221</v>
      </c>
      <c r="AW22" s="16"/>
      <c r="AX22" s="62">
        <v>0.44297714456998855</v>
      </c>
      <c r="AY22" s="62">
        <v>0</v>
      </c>
      <c r="AZ22" s="62">
        <v>0</v>
      </c>
      <c r="BA22" s="24">
        <f t="shared" si="23"/>
        <v>0.44297714456998855</v>
      </c>
      <c r="BB22" s="16"/>
      <c r="BC22" s="25">
        <f t="shared" si="24"/>
        <v>2.2822545604229156E-2</v>
      </c>
      <c r="BD22" s="25" t="str">
        <f t="shared" si="24"/>
        <v>--</v>
      </c>
      <c r="BE22" s="25" t="str">
        <f t="shared" si="24"/>
        <v>--</v>
      </c>
      <c r="BF22" s="26">
        <f t="shared" si="24"/>
        <v>2.2822545604229156E-2</v>
      </c>
      <c r="BH22">
        <v>55</v>
      </c>
      <c r="BI22">
        <v>72</v>
      </c>
      <c r="BJ22">
        <v>27</v>
      </c>
      <c r="BK22">
        <v>10</v>
      </c>
      <c r="BL22">
        <f t="shared" si="25"/>
        <v>10</v>
      </c>
      <c r="BM22">
        <f t="shared" si="26"/>
        <v>32</v>
      </c>
      <c r="BN22">
        <f t="shared" si="27"/>
        <v>54</v>
      </c>
      <c r="BS22" s="24">
        <f t="shared" ref="BS22:BU23" si="28">BW22+CA22</f>
        <v>0.47608888973332197</v>
      </c>
      <c r="BT22" s="24">
        <f t="shared" si="28"/>
        <v>0</v>
      </c>
      <c r="BU22" s="24">
        <f t="shared" si="28"/>
        <v>0</v>
      </c>
      <c r="BW22" s="24">
        <v>0.47608888973332197</v>
      </c>
      <c r="BX22" s="24">
        <v>0</v>
      </c>
      <c r="BY22" s="24">
        <v>0</v>
      </c>
      <c r="CA22" s="24">
        <v>0</v>
      </c>
      <c r="CB22" s="24">
        <v>0</v>
      </c>
      <c r="CC22" s="24">
        <v>0</v>
      </c>
      <c r="CD22" t="s">
        <v>178</v>
      </c>
    </row>
    <row r="23" spans="1:82" ht="12.75" customHeight="1" x14ac:dyDescent="0.6">
      <c r="A23" s="21" t="s">
        <v>17</v>
      </c>
      <c r="B23" s="22">
        <f>B19</f>
        <v>1367.3991065986088</v>
      </c>
      <c r="C23" s="22">
        <f>C19</f>
        <v>0</v>
      </c>
      <c r="D23" s="22">
        <f>D19</f>
        <v>0</v>
      </c>
      <c r="E23" s="22">
        <f>E19</f>
        <v>1367.3991065986088</v>
      </c>
      <c r="F23" s="16"/>
      <c r="G23" s="24">
        <f>SUM(G17:G22)</f>
        <v>144.87992506205802</v>
      </c>
      <c r="H23" s="24">
        <f>SUM(H17:H22)</f>
        <v>0</v>
      </c>
      <c r="I23" s="24">
        <f>SUM(I17:I22)</f>
        <v>0</v>
      </c>
      <c r="J23" s="24">
        <f>SUM(J17:J22)</f>
        <v>144.87992506205802</v>
      </c>
      <c r="K23" s="16"/>
      <c r="L23" s="25">
        <f t="shared" si="15"/>
        <v>0.10595291774209604</v>
      </c>
      <c r="M23" s="25" t="str">
        <f t="shared" si="15"/>
        <v>--</v>
      </c>
      <c r="N23" s="25" t="str">
        <f t="shared" si="15"/>
        <v>--</v>
      </c>
      <c r="O23" s="26">
        <f t="shared" si="15"/>
        <v>0.10595291774209604</v>
      </c>
      <c r="S23" s="21" t="s">
        <v>17</v>
      </c>
      <c r="T23" s="22">
        <f>T19</f>
        <v>73.423835385794646</v>
      </c>
      <c r="U23" s="22">
        <f>U19</f>
        <v>0</v>
      </c>
      <c r="V23" s="22">
        <f>V19</f>
        <v>0</v>
      </c>
      <c r="W23" s="22">
        <f>W19</f>
        <v>73.423835385794646</v>
      </c>
      <c r="X23" s="16"/>
      <c r="Y23" s="24">
        <f>SUM(Y17:Y22)</f>
        <v>3.1840274475880386</v>
      </c>
      <c r="Z23" s="24">
        <f>SUM(Z17:Z22)</f>
        <v>0</v>
      </c>
      <c r="AA23" s="24">
        <f>SUM(AA17:AA22)</f>
        <v>0</v>
      </c>
      <c r="AB23" s="24">
        <f>SUM(AB17:AB22)</f>
        <v>3.1840274475880386</v>
      </c>
      <c r="AC23" s="16"/>
      <c r="AD23" s="25">
        <f t="shared" si="18"/>
        <v>4.3365038489994956E-2</v>
      </c>
      <c r="AE23" s="25" t="str">
        <f t="shared" si="18"/>
        <v>--</v>
      </c>
      <c r="AF23" s="25" t="str">
        <f t="shared" si="18"/>
        <v>--</v>
      </c>
      <c r="AG23" s="26">
        <f t="shared" si="18"/>
        <v>4.3365038489994956E-2</v>
      </c>
      <c r="AR23" s="21" t="s">
        <v>17</v>
      </c>
      <c r="AS23" s="22">
        <f>AS19</f>
        <v>1293.9752712128141</v>
      </c>
      <c r="AT23" s="22">
        <f>AT19</f>
        <v>0</v>
      </c>
      <c r="AU23" s="22">
        <f>AU19</f>
        <v>0</v>
      </c>
      <c r="AV23" s="22">
        <f>AV19</f>
        <v>1293.9752712128141</v>
      </c>
      <c r="AW23" s="16"/>
      <c r="AX23" s="24">
        <f>SUM(AX17:AX22)</f>
        <v>141.69589761446997</v>
      </c>
      <c r="AY23" s="24">
        <f>SUM(AY17:AY22)</f>
        <v>0</v>
      </c>
      <c r="AZ23" s="24">
        <f>SUM(AZ17:AZ22)</f>
        <v>0</v>
      </c>
      <c r="BA23" s="24">
        <f>SUM(BA17:BA22)</f>
        <v>141.69589761446997</v>
      </c>
      <c r="BB23" s="16"/>
      <c r="BC23" s="25">
        <f t="shared" si="24"/>
        <v>0.10950433193492297</v>
      </c>
      <c r="BD23" s="25" t="str">
        <f t="shared" si="24"/>
        <v>--</v>
      </c>
      <c r="BE23" s="25" t="str">
        <f t="shared" si="24"/>
        <v>--</v>
      </c>
      <c r="BF23" s="26">
        <f t="shared" si="24"/>
        <v>0.10950433193492297</v>
      </c>
      <c r="BS23" s="24">
        <f t="shared" si="28"/>
        <v>0.44297714456998855</v>
      </c>
      <c r="BT23" s="24">
        <f t="shared" si="28"/>
        <v>0</v>
      </c>
      <c r="BU23" s="24">
        <f t="shared" si="28"/>
        <v>0</v>
      </c>
      <c r="BW23" s="24">
        <v>0</v>
      </c>
      <c r="BX23" s="24">
        <v>0</v>
      </c>
      <c r="BY23" s="24">
        <v>0</v>
      </c>
      <c r="CA23" s="24">
        <v>0.44297714456998855</v>
      </c>
      <c r="CB23" s="24">
        <v>0</v>
      </c>
      <c r="CC23" s="24">
        <v>0</v>
      </c>
      <c r="CD23" s="56" t="s">
        <v>179</v>
      </c>
    </row>
    <row r="24" spans="1:82" ht="5.15" customHeight="1" x14ac:dyDescent="0.6">
      <c r="A24" s="21"/>
      <c r="B24" s="22"/>
      <c r="C24" s="22"/>
      <c r="D24" s="22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20"/>
      <c r="S24" s="21"/>
      <c r="T24" s="22"/>
      <c r="U24" s="22"/>
      <c r="V24" s="22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20"/>
      <c r="AR24" s="21"/>
      <c r="AS24" s="22"/>
      <c r="AT24" s="22"/>
      <c r="AU24" s="22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20"/>
    </row>
    <row r="25" spans="1:82" ht="12.75" customHeight="1" x14ac:dyDescent="0.6">
      <c r="A25" s="31" t="s">
        <v>28</v>
      </c>
      <c r="B25" s="22"/>
      <c r="C25" s="22"/>
      <c r="D25" s="22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20"/>
      <c r="S25" s="31" t="s">
        <v>28</v>
      </c>
      <c r="T25" s="22"/>
      <c r="U25" s="22"/>
      <c r="V25" s="22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20"/>
      <c r="AR25" s="31" t="s">
        <v>28</v>
      </c>
      <c r="AS25" s="22"/>
      <c r="AT25" s="22"/>
      <c r="AU25" s="22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20"/>
    </row>
    <row r="26" spans="1:82" ht="12.75" customHeight="1" x14ac:dyDescent="0.6">
      <c r="A26" s="30" t="s">
        <v>29</v>
      </c>
      <c r="B26" s="65">
        <f>B14+B23</f>
        <v>1382.5088149481976</v>
      </c>
      <c r="C26" s="65">
        <f>C14+C23</f>
        <v>0</v>
      </c>
      <c r="D26" s="65">
        <f>D14+D23</f>
        <v>0</v>
      </c>
      <c r="E26" s="22">
        <f>SUM(B26:D26)</f>
        <v>1382.5088149481976</v>
      </c>
      <c r="F26" s="16"/>
      <c r="G26" s="24">
        <f t="shared" ref="G26:I27" si="29">SUM(Y26,AX26)</f>
        <v>547.6296410171451</v>
      </c>
      <c r="H26" s="24">
        <f t="shared" si="29"/>
        <v>0</v>
      </c>
      <c r="I26" s="24">
        <f t="shared" si="29"/>
        <v>0</v>
      </c>
      <c r="J26" s="24">
        <f>SUM(G26:I26)</f>
        <v>547.6296410171451</v>
      </c>
      <c r="K26" s="16"/>
      <c r="L26" s="25">
        <f t="shared" ref="L26:O28" si="30">IF(B26&lt;&gt;0,G26/B26,"--")</f>
        <v>0.39611294705391425</v>
      </c>
      <c r="M26" s="25" t="str">
        <f t="shared" si="30"/>
        <v>--</v>
      </c>
      <c r="N26" s="25" t="str">
        <f t="shared" si="30"/>
        <v>--</v>
      </c>
      <c r="O26" s="26">
        <f t="shared" si="30"/>
        <v>0.39611294705391425</v>
      </c>
      <c r="S26" s="30" t="s">
        <v>29</v>
      </c>
      <c r="T26" s="65">
        <f>T14+T23</f>
        <v>87.078416180131896</v>
      </c>
      <c r="U26" s="65">
        <f>U14+U23</f>
        <v>0</v>
      </c>
      <c r="V26" s="65">
        <f>V14+V23</f>
        <v>0</v>
      </c>
      <c r="W26" s="22">
        <f>SUM(T26:V26)</f>
        <v>87.078416180131896</v>
      </c>
      <c r="X26" s="16"/>
      <c r="Y26" s="62">
        <v>34.492888057899293</v>
      </c>
      <c r="Z26" s="62">
        <v>0</v>
      </c>
      <c r="AA26" s="62">
        <v>0</v>
      </c>
      <c r="AB26" s="24">
        <f>SUM(Y26:AA26)</f>
        <v>34.492888057899293</v>
      </c>
      <c r="AC26" s="16"/>
      <c r="AD26" s="25">
        <f t="shared" ref="AD26:AG28" si="31">IF(T26&lt;&gt;0,Y26/T26,"--")</f>
        <v>0.3961129470539142</v>
      </c>
      <c r="AE26" s="25" t="str">
        <f t="shared" si="31"/>
        <v>--</v>
      </c>
      <c r="AF26" s="25" t="str">
        <f t="shared" si="31"/>
        <v>--</v>
      </c>
      <c r="AG26" s="26">
        <f t="shared" si="31"/>
        <v>0.3961129470539142</v>
      </c>
      <c r="AI26">
        <v>75</v>
      </c>
      <c r="AM26">
        <f>$AM$8</f>
        <v>7</v>
      </c>
      <c r="AN26">
        <f>$AN$8</f>
        <v>29</v>
      </c>
      <c r="AO26">
        <f>$AO$8</f>
        <v>51</v>
      </c>
      <c r="AR26" s="30" t="s">
        <v>29</v>
      </c>
      <c r="AS26" s="65">
        <f>AS14+AS23</f>
        <v>1295.4303987680655</v>
      </c>
      <c r="AT26" s="65">
        <f>AT14+AT23</f>
        <v>0</v>
      </c>
      <c r="AU26" s="65">
        <f>AU14+AU23</f>
        <v>0</v>
      </c>
      <c r="AV26" s="22">
        <f>SUM(AS26:AU26)</f>
        <v>1295.4303987680655</v>
      </c>
      <c r="AW26" s="16"/>
      <c r="AX26" s="62">
        <v>513.13675295924577</v>
      </c>
      <c r="AY26" s="62">
        <v>0</v>
      </c>
      <c r="AZ26" s="62">
        <v>0</v>
      </c>
      <c r="BA26" s="24">
        <f>SUM(AX26:AZ26)</f>
        <v>513.13675295924577</v>
      </c>
      <c r="BB26" s="16"/>
      <c r="BC26" s="25">
        <f t="shared" ref="BC26:BF28" si="32">IF(AS26&lt;&gt;0,AX26/AS26,"--")</f>
        <v>0.39611294705391425</v>
      </c>
      <c r="BD26" s="25" t="str">
        <f t="shared" si="32"/>
        <v>--</v>
      </c>
      <c r="BE26" s="25" t="str">
        <f t="shared" si="32"/>
        <v>--</v>
      </c>
      <c r="BF26" s="26">
        <f t="shared" si="32"/>
        <v>0.39611294705391425</v>
      </c>
      <c r="BH26">
        <v>75</v>
      </c>
      <c r="BL26">
        <f>$BL$8</f>
        <v>10</v>
      </c>
      <c r="BM26">
        <f>$BM$8</f>
        <v>32</v>
      </c>
      <c r="BN26">
        <f>$BN$8</f>
        <v>54</v>
      </c>
    </row>
    <row r="27" spans="1:82" ht="12.75" customHeight="1" x14ac:dyDescent="0.6">
      <c r="A27" s="30" t="s">
        <v>30</v>
      </c>
      <c r="B27" s="76">
        <f>SUM(T27,AS27)</f>
        <v>15.109708349588759</v>
      </c>
      <c r="C27" s="76">
        <f>SUM(U27,AT27)</f>
        <v>0</v>
      </c>
      <c r="D27" s="76">
        <f>SUM(V27,AU27)</f>
        <v>0</v>
      </c>
      <c r="E27" s="22">
        <f>SUM(B27:D27)</f>
        <v>15.109708349588759</v>
      </c>
      <c r="F27" s="16"/>
      <c r="G27" s="24">
        <f t="shared" si="29"/>
        <v>54.742573623859705</v>
      </c>
      <c r="H27" s="24">
        <f t="shared" si="29"/>
        <v>0</v>
      </c>
      <c r="I27" s="24">
        <f t="shared" si="29"/>
        <v>0</v>
      </c>
      <c r="J27" s="24">
        <f>SUM(G27:I27)</f>
        <v>54.742573623859705</v>
      </c>
      <c r="K27" s="16"/>
      <c r="L27" s="25">
        <f t="shared" si="30"/>
        <v>3.6230066363491149</v>
      </c>
      <c r="M27" s="25" t="str">
        <f t="shared" si="30"/>
        <v>--</v>
      </c>
      <c r="N27" s="25" t="str">
        <f t="shared" si="30"/>
        <v>--</v>
      </c>
      <c r="O27" s="26">
        <f t="shared" si="30"/>
        <v>3.6230066363491149</v>
      </c>
      <c r="S27" s="30" t="s">
        <v>30</v>
      </c>
      <c r="T27" s="22">
        <v>13.654580794337248</v>
      </c>
      <c r="U27" s="22">
        <v>0</v>
      </c>
      <c r="V27" s="22">
        <v>0</v>
      </c>
      <c r="W27" s="22">
        <f>SUM(T27:V27)</f>
        <v>13.654580794337248</v>
      </c>
      <c r="X27" s="16"/>
      <c r="Y27" s="62">
        <v>49.470636834449017</v>
      </c>
      <c r="Z27" s="62">
        <v>0</v>
      </c>
      <c r="AA27" s="62">
        <v>0</v>
      </c>
      <c r="AB27" s="24">
        <f>SUM(Y27:AA27)</f>
        <v>49.470636834449017</v>
      </c>
      <c r="AC27" s="16"/>
      <c r="AD27" s="25">
        <f t="shared" si="31"/>
        <v>3.6230066363491149</v>
      </c>
      <c r="AE27" s="25" t="str">
        <f t="shared" si="31"/>
        <v>--</v>
      </c>
      <c r="AF27" s="25" t="str">
        <f t="shared" si="31"/>
        <v>--</v>
      </c>
      <c r="AG27" s="26">
        <f t="shared" si="31"/>
        <v>3.6230066363491149</v>
      </c>
      <c r="AI27">
        <v>76</v>
      </c>
      <c r="AM27">
        <f>$AM$8</f>
        <v>7</v>
      </c>
      <c r="AN27">
        <f>$AN$8</f>
        <v>29</v>
      </c>
      <c r="AO27">
        <f>$AO$8</f>
        <v>51</v>
      </c>
      <c r="AR27" s="30" t="s">
        <v>30</v>
      </c>
      <c r="AS27" s="22">
        <v>1.4551275552515115</v>
      </c>
      <c r="AT27" s="22">
        <v>0</v>
      </c>
      <c r="AU27" s="22">
        <v>0</v>
      </c>
      <c r="AV27" s="22">
        <f>SUM(AS27:AU27)</f>
        <v>1.4551275552515115</v>
      </c>
      <c r="AW27" s="16"/>
      <c r="AX27" s="62">
        <v>5.271936789410689</v>
      </c>
      <c r="AY27" s="62">
        <v>0</v>
      </c>
      <c r="AZ27" s="62">
        <v>0</v>
      </c>
      <c r="BA27" s="24">
        <f>SUM(AX27:AZ27)</f>
        <v>5.271936789410689</v>
      </c>
      <c r="BB27" s="16"/>
      <c r="BC27" s="25">
        <f t="shared" si="32"/>
        <v>3.6230066363491145</v>
      </c>
      <c r="BD27" s="25" t="str">
        <f t="shared" si="32"/>
        <v>--</v>
      </c>
      <c r="BE27" s="25" t="str">
        <f t="shared" si="32"/>
        <v>--</v>
      </c>
      <c r="BF27" s="26">
        <f t="shared" si="32"/>
        <v>3.6230066363491145</v>
      </c>
      <c r="BH27">
        <v>76</v>
      </c>
      <c r="BL27">
        <f>$BL$8</f>
        <v>10</v>
      </c>
      <c r="BM27">
        <f>$BM$8</f>
        <v>32</v>
      </c>
      <c r="BN27">
        <f>$BN$8</f>
        <v>54</v>
      </c>
    </row>
    <row r="28" spans="1:82" ht="12.75" customHeight="1" x14ac:dyDescent="0.6">
      <c r="A28" s="21" t="s">
        <v>17</v>
      </c>
      <c r="B28" s="22">
        <f>B26</f>
        <v>1382.5088149481976</v>
      </c>
      <c r="C28" s="22">
        <f>C26</f>
        <v>0</v>
      </c>
      <c r="D28" s="22">
        <f>D26</f>
        <v>0</v>
      </c>
      <c r="E28" s="22">
        <f>E26</f>
        <v>1382.5088149481976</v>
      </c>
      <c r="F28" s="16"/>
      <c r="G28" s="24">
        <f>SUM(G26:G27)</f>
        <v>602.3722146410048</v>
      </c>
      <c r="H28" s="24">
        <f>SUM(H26:H27)</f>
        <v>0</v>
      </c>
      <c r="I28" s="24">
        <f>SUM(I26:I27)</f>
        <v>0</v>
      </c>
      <c r="J28" s="24">
        <f>SUM(J26:J27)</f>
        <v>602.3722146410048</v>
      </c>
      <c r="K28" s="16"/>
      <c r="L28" s="25">
        <f t="shared" si="30"/>
        <v>0.43570949286393923</v>
      </c>
      <c r="M28" s="25" t="str">
        <f t="shared" si="30"/>
        <v>--</v>
      </c>
      <c r="N28" s="25" t="str">
        <f t="shared" si="30"/>
        <v>--</v>
      </c>
      <c r="O28" s="26">
        <f t="shared" si="30"/>
        <v>0.43570949286393923</v>
      </c>
      <c r="S28" s="21" t="s">
        <v>17</v>
      </c>
      <c r="T28" s="22">
        <f>T26</f>
        <v>87.078416180131896</v>
      </c>
      <c r="U28" s="22">
        <f>U26</f>
        <v>0</v>
      </c>
      <c r="V28" s="22">
        <f>V26</f>
        <v>0</v>
      </c>
      <c r="W28" s="22">
        <f>W26</f>
        <v>87.078416180131896</v>
      </c>
      <c r="X28" s="16"/>
      <c r="Y28" s="24">
        <f>SUM(Y26:Y27)</f>
        <v>83.963524892348318</v>
      </c>
      <c r="Z28" s="24">
        <f>SUM(Z26:Z27)</f>
        <v>0</v>
      </c>
      <c r="AA28" s="24">
        <f>SUM(AA26:AA27)</f>
        <v>0</v>
      </c>
      <c r="AB28" s="24">
        <f>SUM(AB26:AB27)</f>
        <v>83.963524892348318</v>
      </c>
      <c r="AC28" s="16"/>
      <c r="AD28" s="25">
        <f t="shared" si="31"/>
        <v>0.9642288936291622</v>
      </c>
      <c r="AE28" s="25" t="str">
        <f t="shared" si="31"/>
        <v>--</v>
      </c>
      <c r="AF28" s="25" t="str">
        <f t="shared" si="31"/>
        <v>--</v>
      </c>
      <c r="AG28" s="26">
        <f t="shared" si="31"/>
        <v>0.9642288936291622</v>
      </c>
      <c r="AR28" s="21" t="s">
        <v>17</v>
      </c>
      <c r="AS28" s="22">
        <f>AS26</f>
        <v>1295.4303987680655</v>
      </c>
      <c r="AT28" s="22">
        <f>AT26</f>
        <v>0</v>
      </c>
      <c r="AU28" s="22">
        <f>AU26</f>
        <v>0</v>
      </c>
      <c r="AV28" s="22">
        <f>AV26</f>
        <v>1295.4303987680655</v>
      </c>
      <c r="AW28" s="16"/>
      <c r="AX28" s="24">
        <f>SUM(AX26:AX27)</f>
        <v>518.40868974865646</v>
      </c>
      <c r="AY28" s="24">
        <f>SUM(AY26:AY27)</f>
        <v>0</v>
      </c>
      <c r="AZ28" s="24">
        <f>SUM(AZ26:AZ27)</f>
        <v>0</v>
      </c>
      <c r="BA28" s="24">
        <f>SUM(BA26:BA27)</f>
        <v>518.40868974865646</v>
      </c>
      <c r="BB28" s="16"/>
      <c r="BC28" s="25">
        <f t="shared" si="32"/>
        <v>0.40018258815113122</v>
      </c>
      <c r="BD28" s="25" t="str">
        <f t="shared" si="32"/>
        <v>--</v>
      </c>
      <c r="BE28" s="25" t="str">
        <f t="shared" si="32"/>
        <v>--</v>
      </c>
      <c r="BF28" s="26">
        <f t="shared" si="32"/>
        <v>0.40018258815113122</v>
      </c>
    </row>
    <row r="29" spans="1:82" ht="5.15" customHeight="1" x14ac:dyDescent="0.6">
      <c r="A29" s="21"/>
      <c r="B29" s="22"/>
      <c r="C29" s="22"/>
      <c r="D29" s="22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20"/>
      <c r="S29" s="21"/>
      <c r="T29" s="22"/>
      <c r="U29" s="22"/>
      <c r="V29" s="22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20"/>
      <c r="AR29" s="21"/>
      <c r="AS29" s="22"/>
      <c r="AT29" s="22"/>
      <c r="AU29" s="22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20"/>
    </row>
    <row r="30" spans="1:82" ht="12.75" customHeight="1" x14ac:dyDescent="0.6">
      <c r="A30" s="21" t="s">
        <v>31</v>
      </c>
      <c r="B30" s="22">
        <f>B28</f>
        <v>1382.5088149481976</v>
      </c>
      <c r="C30" s="22">
        <f>C28</f>
        <v>0</v>
      </c>
      <c r="D30" s="22">
        <f>D28</f>
        <v>0</v>
      </c>
      <c r="E30" s="22">
        <f>E28</f>
        <v>1382.5088149481976</v>
      </c>
      <c r="F30" s="16"/>
      <c r="G30" s="24">
        <f>SUM(G14,G23,G28)</f>
        <v>749.13284846728561</v>
      </c>
      <c r="H30" s="24">
        <f>SUM(H14,H23,H28)</f>
        <v>0</v>
      </c>
      <c r="I30" s="24">
        <f>SUM(I14,I23,I28)</f>
        <v>0</v>
      </c>
      <c r="J30" s="24">
        <f>SUM(J14,J23,J28)</f>
        <v>749.13284846728561</v>
      </c>
      <c r="K30" s="16"/>
      <c r="L30" s="25">
        <f>IF(B30&lt;&gt;0,G30/B30,"--")</f>
        <v>0.54186478984248321</v>
      </c>
      <c r="M30" s="25" t="str">
        <f>IF(C30&lt;&gt;0,H30/C30,"--")</f>
        <v>--</v>
      </c>
      <c r="N30" s="25" t="str">
        <f>IF(D30&lt;&gt;0,I30/D30,"--")</f>
        <v>--</v>
      </c>
      <c r="O30" s="26">
        <f>IF(E30&lt;&gt;0,J30/E30,"--")</f>
        <v>0.54186478984248321</v>
      </c>
      <c r="S30" s="21" t="s">
        <v>31</v>
      </c>
      <c r="T30" s="22">
        <f>T28</f>
        <v>87.078416180131896</v>
      </c>
      <c r="U30" s="22">
        <f>U28</f>
        <v>0</v>
      </c>
      <c r="V30" s="22">
        <f>V28</f>
        <v>0</v>
      </c>
      <c r="W30" s="22">
        <f>W28</f>
        <v>87.078416180131896</v>
      </c>
      <c r="X30" s="16"/>
      <c r="Y30" s="24">
        <f>SUM(Y14,Y23,Y28)</f>
        <v>88.894394652370636</v>
      </c>
      <c r="Z30" s="24">
        <f>SUM(Z14,Z23,Z28)</f>
        <v>0</v>
      </c>
      <c r="AA30" s="24">
        <f>SUM(AA14,AA23,AA28)</f>
        <v>0</v>
      </c>
      <c r="AB30" s="24">
        <f>SUM(AB14,AB23,AB28)</f>
        <v>88.894394652370636</v>
      </c>
      <c r="AC30" s="16"/>
      <c r="AD30" s="25">
        <f>IF(T30&lt;&gt;0,Y30/T30,"--")</f>
        <v>1.020854518856684</v>
      </c>
      <c r="AE30" s="25" t="str">
        <f>IF(U30&lt;&gt;0,Z30/U30,"--")</f>
        <v>--</v>
      </c>
      <c r="AF30" s="25" t="str">
        <f>IF(V30&lt;&gt;0,AA30/V30,"--")</f>
        <v>--</v>
      </c>
      <c r="AG30" s="26">
        <f>IF(W30&lt;&gt;0,AB30/W30,"--")</f>
        <v>1.020854518856684</v>
      </c>
      <c r="AR30" s="21" t="s">
        <v>31</v>
      </c>
      <c r="AS30" s="22">
        <f>AS28</f>
        <v>1295.4303987680655</v>
      </c>
      <c r="AT30" s="22">
        <f>AT28</f>
        <v>0</v>
      </c>
      <c r="AU30" s="22">
        <f>AU28</f>
        <v>0</v>
      </c>
      <c r="AV30" s="22">
        <f>AV28</f>
        <v>1295.4303987680655</v>
      </c>
      <c r="AW30" s="16"/>
      <c r="AX30" s="24">
        <f>SUM(AX14,AX23,AX28)</f>
        <v>660.23845381491492</v>
      </c>
      <c r="AY30" s="24">
        <f>SUM(AY14,AY23,AY28)</f>
        <v>0</v>
      </c>
      <c r="AZ30" s="24">
        <f>SUM(AZ14,AZ23,AZ28)</f>
        <v>0</v>
      </c>
      <c r="BA30" s="24">
        <f>SUM(BA14,BA23,BA28)</f>
        <v>660.23845381491492</v>
      </c>
      <c r="BB30" s="16"/>
      <c r="BC30" s="25">
        <f>IF(AS30&lt;&gt;0,AX30/AS30,"--")</f>
        <v>0.50966725378900446</v>
      </c>
      <c r="BD30" s="25" t="str">
        <f>IF(AT30&lt;&gt;0,AY30/AT30,"--")</f>
        <v>--</v>
      </c>
      <c r="BE30" s="25" t="str">
        <f>IF(AU30&lt;&gt;0,AZ30/AU30,"--")</f>
        <v>--</v>
      </c>
      <c r="BF30" s="26">
        <f>IF(AV30&lt;&gt;0,BA30/AV30,"--")</f>
        <v>0.50966725378900446</v>
      </c>
    </row>
    <row r="31" spans="1:82" ht="5.15" customHeight="1" x14ac:dyDescent="0.6">
      <c r="A31" s="21"/>
      <c r="B31" s="22"/>
      <c r="C31" s="22"/>
      <c r="D31" s="22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20"/>
      <c r="S31" s="21"/>
      <c r="T31" s="22"/>
      <c r="U31" s="22"/>
      <c r="V31" s="22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20"/>
      <c r="AR31" s="21"/>
      <c r="AS31" s="22"/>
      <c r="AT31" s="22"/>
      <c r="AU31" s="22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20"/>
    </row>
    <row r="32" spans="1:82" ht="12.75" customHeight="1" x14ac:dyDescent="0.6">
      <c r="A32" s="95" t="s">
        <v>32</v>
      </c>
      <c r="B32" s="22"/>
      <c r="C32" s="22"/>
      <c r="D32" s="22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20"/>
      <c r="S32" s="95" t="s">
        <v>32</v>
      </c>
      <c r="T32" s="22"/>
      <c r="U32" s="22"/>
      <c r="V32" s="22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20"/>
      <c r="AR32" s="95" t="s">
        <v>32</v>
      </c>
      <c r="AS32" s="22"/>
      <c r="AT32" s="22"/>
      <c r="AU32" s="22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20"/>
    </row>
    <row r="33" spans="1:66" ht="12.75" customHeight="1" x14ac:dyDescent="0.6">
      <c r="A33" s="31" t="s">
        <v>106</v>
      </c>
      <c r="B33" s="22"/>
      <c r="C33" s="22"/>
      <c r="D33" s="22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20"/>
      <c r="S33" s="31" t="s">
        <v>106</v>
      </c>
      <c r="T33" s="22"/>
      <c r="U33" s="22"/>
      <c r="V33" s="22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20"/>
      <c r="AR33" s="31" t="s">
        <v>106</v>
      </c>
      <c r="AS33" s="22"/>
      <c r="AT33" s="22"/>
      <c r="AU33" s="22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20"/>
    </row>
    <row r="34" spans="1:66" ht="12.75" customHeight="1" x14ac:dyDescent="0.6">
      <c r="A34" s="21" t="s">
        <v>13</v>
      </c>
      <c r="B34" s="76">
        <f t="shared" ref="B34:D36" si="33">SUM(T34,AS34)</f>
        <v>182.28607066884146</v>
      </c>
      <c r="C34" s="76">
        <f t="shared" si="33"/>
        <v>2905.4927088911122</v>
      </c>
      <c r="D34" s="76">
        <f t="shared" si="33"/>
        <v>0</v>
      </c>
      <c r="E34" s="22">
        <f>SUM(B34:D34)</f>
        <v>3087.7787795599538</v>
      </c>
      <c r="F34" s="16"/>
      <c r="G34" s="24">
        <f t="shared" ref="G34:I36" si="34">SUM(Y34,AX34)</f>
        <v>8.4416373547896004</v>
      </c>
      <c r="H34" s="24">
        <f t="shared" si="34"/>
        <v>379.00927684185575</v>
      </c>
      <c r="I34" s="24">
        <f t="shared" si="34"/>
        <v>0</v>
      </c>
      <c r="J34" s="24">
        <f>SUM(G34:I34)</f>
        <v>387.45091419664533</v>
      </c>
      <c r="K34" s="16"/>
      <c r="L34" s="25">
        <f t="shared" ref="L34:O37" si="35">IF(B34&lt;&gt;0,G34/B34,"--")</f>
        <v>4.6309832253312963E-2</v>
      </c>
      <c r="M34" s="25">
        <f t="shared" si="35"/>
        <v>0.13044578486879269</v>
      </c>
      <c r="N34" s="25" t="str">
        <f t="shared" si="35"/>
        <v>--</v>
      </c>
      <c r="O34" s="26">
        <f t="shared" si="35"/>
        <v>0.12547884478040938</v>
      </c>
      <c r="S34" s="21" t="s">
        <v>13</v>
      </c>
      <c r="T34" s="22">
        <v>182.28607066884146</v>
      </c>
      <c r="U34" s="22">
        <v>2905.4927088911122</v>
      </c>
      <c r="V34" s="22">
        <v>0</v>
      </c>
      <c r="W34" s="22">
        <f>SUM(T34:V34)</f>
        <v>3087.7787795599538</v>
      </c>
      <c r="X34" s="16"/>
      <c r="Y34" s="62">
        <v>8.4416373547896004</v>
      </c>
      <c r="Z34" s="62">
        <v>379.00927684185575</v>
      </c>
      <c r="AA34" s="62">
        <v>0</v>
      </c>
      <c r="AB34" s="24">
        <f>SUM(Y34:AA34)</f>
        <v>387.45091419664533</v>
      </c>
      <c r="AC34" s="16"/>
      <c r="AD34" s="25">
        <f t="shared" ref="AD34:AG37" si="36">IF(T34&lt;&gt;0,Y34/T34,"--")</f>
        <v>4.6309832253312963E-2</v>
      </c>
      <c r="AE34" s="25">
        <f t="shared" si="36"/>
        <v>0.13044578486879269</v>
      </c>
      <c r="AF34" s="25" t="str">
        <f t="shared" si="36"/>
        <v>--</v>
      </c>
      <c r="AG34" s="26">
        <f t="shared" si="36"/>
        <v>0.12547884478040938</v>
      </c>
      <c r="AI34">
        <v>0</v>
      </c>
      <c r="AM34">
        <f>$AM$8</f>
        <v>7</v>
      </c>
      <c r="AN34">
        <f>$AN$8</f>
        <v>29</v>
      </c>
      <c r="AO34">
        <f>$AO$8</f>
        <v>51</v>
      </c>
      <c r="AR34" s="21" t="s">
        <v>13</v>
      </c>
      <c r="AS34" s="22">
        <v>0</v>
      </c>
      <c r="AT34" s="22">
        <v>0</v>
      </c>
      <c r="AU34" s="22">
        <v>0</v>
      </c>
      <c r="AV34" s="22">
        <f>SUM(AS34:AU34)</f>
        <v>0</v>
      </c>
      <c r="AW34" s="16"/>
      <c r="AX34" s="62">
        <v>0</v>
      </c>
      <c r="AY34" s="62">
        <v>0</v>
      </c>
      <c r="AZ34" s="62">
        <v>0</v>
      </c>
      <c r="BA34" s="24">
        <f>SUM(AX34:AZ34)</f>
        <v>0</v>
      </c>
      <c r="BB34" s="16"/>
      <c r="BC34" s="25" t="str">
        <f t="shared" ref="BC34:BF37" si="37">IF(AS34&lt;&gt;0,AX34/AS34,"--")</f>
        <v>--</v>
      </c>
      <c r="BD34" s="25" t="str">
        <f t="shared" si="37"/>
        <v>--</v>
      </c>
      <c r="BE34" s="25" t="str">
        <f t="shared" si="37"/>
        <v>--</v>
      </c>
      <c r="BF34" s="26" t="str">
        <f t="shared" si="37"/>
        <v>--</v>
      </c>
      <c r="BH34">
        <v>0</v>
      </c>
      <c r="BL34">
        <f>$BL$8</f>
        <v>10</v>
      </c>
      <c r="BM34">
        <f>$BM$8</f>
        <v>32</v>
      </c>
      <c r="BN34">
        <f>$BN$8</f>
        <v>54</v>
      </c>
    </row>
    <row r="35" spans="1:66" ht="12.75" customHeight="1" x14ac:dyDescent="0.6">
      <c r="A35" s="30" t="s">
        <v>111</v>
      </c>
      <c r="B35" s="76">
        <f t="shared" si="33"/>
        <v>182.28607066884146</v>
      </c>
      <c r="C35" s="76">
        <f t="shared" si="33"/>
        <v>2905.4927088911122</v>
      </c>
      <c r="D35" s="76">
        <f t="shared" si="33"/>
        <v>0</v>
      </c>
      <c r="E35" s="22">
        <f>SUM(B35:D35)</f>
        <v>3087.7787795599538</v>
      </c>
      <c r="F35" s="16"/>
      <c r="G35" s="24">
        <f t="shared" si="34"/>
        <v>23.639291666686436</v>
      </c>
      <c r="H35" s="24">
        <f t="shared" si="34"/>
        <v>1246.7090949251135</v>
      </c>
      <c r="I35" s="24">
        <f t="shared" si="34"/>
        <v>0</v>
      </c>
      <c r="J35" s="24">
        <f>SUM(G35:I35)</f>
        <v>1270.3483865917999</v>
      </c>
      <c r="K35" s="16"/>
      <c r="L35" s="25">
        <f t="shared" si="35"/>
        <v>0.12968238099570353</v>
      </c>
      <c r="M35" s="25">
        <f t="shared" si="35"/>
        <v>0.4290869810514592</v>
      </c>
      <c r="N35" s="25" t="str">
        <f t="shared" si="35"/>
        <v>--</v>
      </c>
      <c r="O35" s="26">
        <f t="shared" si="35"/>
        <v>0.41141172256285796</v>
      </c>
      <c r="S35" s="30" t="s">
        <v>111</v>
      </c>
      <c r="T35" s="22">
        <v>182.28607066884146</v>
      </c>
      <c r="U35" s="22">
        <v>2905.4927088911122</v>
      </c>
      <c r="V35" s="22">
        <v>0</v>
      </c>
      <c r="W35" s="22">
        <f>SUM(T35:V35)</f>
        <v>3087.7787795599538</v>
      </c>
      <c r="X35" s="16"/>
      <c r="Y35" s="62">
        <v>23.639291666686436</v>
      </c>
      <c r="Z35" s="62">
        <v>1246.7090949251135</v>
      </c>
      <c r="AA35" s="62">
        <v>0</v>
      </c>
      <c r="AB35" s="24">
        <f>SUM(Y35:AA35)</f>
        <v>1270.3483865917999</v>
      </c>
      <c r="AC35" s="16"/>
      <c r="AD35" s="25">
        <f t="shared" si="36"/>
        <v>0.12968238099570353</v>
      </c>
      <c r="AE35" s="25">
        <f t="shared" si="36"/>
        <v>0.4290869810514592</v>
      </c>
      <c r="AF35" s="25" t="str">
        <f t="shared" si="36"/>
        <v>--</v>
      </c>
      <c r="AG35" s="26">
        <f t="shared" si="36"/>
        <v>0.41141172256285796</v>
      </c>
      <c r="AI35">
        <v>3</v>
      </c>
      <c r="AM35">
        <f>$AM$8</f>
        <v>7</v>
      </c>
      <c r="AN35">
        <f>$AN$8</f>
        <v>29</v>
      </c>
      <c r="AO35">
        <f>$AO$8</f>
        <v>51</v>
      </c>
      <c r="AR35" s="30" t="s">
        <v>111</v>
      </c>
      <c r="AS35" s="22">
        <v>0</v>
      </c>
      <c r="AT35" s="22">
        <v>0</v>
      </c>
      <c r="AU35" s="22">
        <v>0</v>
      </c>
      <c r="AV35" s="22">
        <f>SUM(AS35:AU35)</f>
        <v>0</v>
      </c>
      <c r="AW35" s="16"/>
      <c r="AX35" s="62">
        <v>0</v>
      </c>
      <c r="AY35" s="62">
        <v>0</v>
      </c>
      <c r="AZ35" s="62">
        <v>0</v>
      </c>
      <c r="BA35" s="24">
        <f>SUM(AX35:AZ35)</f>
        <v>0</v>
      </c>
      <c r="BB35" s="16"/>
      <c r="BC35" s="25" t="str">
        <f t="shared" si="37"/>
        <v>--</v>
      </c>
      <c r="BD35" s="25" t="str">
        <f t="shared" si="37"/>
        <v>--</v>
      </c>
      <c r="BE35" s="25" t="str">
        <f t="shared" si="37"/>
        <v>--</v>
      </c>
      <c r="BF35" s="26" t="str">
        <f t="shared" si="37"/>
        <v>--</v>
      </c>
      <c r="BH35">
        <v>3</v>
      </c>
      <c r="BL35">
        <f>$BL$8</f>
        <v>10</v>
      </c>
      <c r="BM35">
        <f>$BM$8</f>
        <v>32</v>
      </c>
      <c r="BN35">
        <f>$BN$8</f>
        <v>54</v>
      </c>
    </row>
    <row r="36" spans="1:66" ht="12.75" customHeight="1" x14ac:dyDescent="0.6">
      <c r="A36" s="21" t="s">
        <v>14</v>
      </c>
      <c r="B36" s="76">
        <f t="shared" si="33"/>
        <v>0</v>
      </c>
      <c r="C36" s="76">
        <f t="shared" si="33"/>
        <v>0</v>
      </c>
      <c r="D36" s="76">
        <f t="shared" si="33"/>
        <v>0</v>
      </c>
      <c r="E36" s="22">
        <f>SUM(B36:D36)</f>
        <v>0</v>
      </c>
      <c r="F36" s="16"/>
      <c r="G36" s="24">
        <f t="shared" si="34"/>
        <v>0</v>
      </c>
      <c r="H36" s="24">
        <f t="shared" si="34"/>
        <v>0</v>
      </c>
      <c r="I36" s="24">
        <f t="shared" si="34"/>
        <v>0</v>
      </c>
      <c r="J36" s="24">
        <f>SUM(G36:I36)</f>
        <v>0</v>
      </c>
      <c r="K36" s="16"/>
      <c r="L36" s="25" t="str">
        <f t="shared" si="35"/>
        <v>--</v>
      </c>
      <c r="M36" s="25" t="str">
        <f t="shared" si="35"/>
        <v>--</v>
      </c>
      <c r="N36" s="25" t="str">
        <f t="shared" si="35"/>
        <v>--</v>
      </c>
      <c r="O36" s="26" t="str">
        <f t="shared" si="35"/>
        <v>--</v>
      </c>
      <c r="S36" s="21" t="s">
        <v>14</v>
      </c>
      <c r="T36" s="22">
        <v>0</v>
      </c>
      <c r="U36" s="22">
        <v>0</v>
      </c>
      <c r="V36" s="22">
        <v>0</v>
      </c>
      <c r="W36" s="22">
        <f>SUM(T36:V36)</f>
        <v>0</v>
      </c>
      <c r="X36" s="16"/>
      <c r="Y36" s="62">
        <v>0</v>
      </c>
      <c r="Z36" s="62">
        <v>0</v>
      </c>
      <c r="AA36" s="62">
        <v>0</v>
      </c>
      <c r="AB36" s="24">
        <f>SUM(Y36:AA36)</f>
        <v>0</v>
      </c>
      <c r="AC36" s="16"/>
      <c r="AD36" s="25" t="str">
        <f t="shared" si="36"/>
        <v>--</v>
      </c>
      <c r="AE36" s="25" t="str">
        <f t="shared" si="36"/>
        <v>--</v>
      </c>
      <c r="AF36" s="25" t="str">
        <f t="shared" si="36"/>
        <v>--</v>
      </c>
      <c r="AG36" s="26" t="str">
        <f t="shared" si="36"/>
        <v>--</v>
      </c>
      <c r="AI36">
        <v>9</v>
      </c>
      <c r="AM36">
        <f>$AM$8</f>
        <v>7</v>
      </c>
      <c r="AN36">
        <f>$AN$8</f>
        <v>29</v>
      </c>
      <c r="AO36">
        <f>$AO$8</f>
        <v>51</v>
      </c>
      <c r="AR36" s="21" t="s">
        <v>14</v>
      </c>
      <c r="AS36" s="22">
        <v>0</v>
      </c>
      <c r="AT36" s="22">
        <v>0</v>
      </c>
      <c r="AU36" s="22">
        <v>0</v>
      </c>
      <c r="AV36" s="22">
        <f>SUM(AS36:AU36)</f>
        <v>0</v>
      </c>
      <c r="AW36" s="16"/>
      <c r="AX36" s="62">
        <v>0</v>
      </c>
      <c r="AY36" s="62">
        <v>0</v>
      </c>
      <c r="AZ36" s="62">
        <v>0</v>
      </c>
      <c r="BA36" s="24">
        <f>SUM(AX36:AZ36)</f>
        <v>0</v>
      </c>
      <c r="BB36" s="16"/>
      <c r="BC36" s="25" t="str">
        <f t="shared" si="37"/>
        <v>--</v>
      </c>
      <c r="BD36" s="25" t="str">
        <f t="shared" si="37"/>
        <v>--</v>
      </c>
      <c r="BE36" s="25" t="str">
        <f t="shared" si="37"/>
        <v>--</v>
      </c>
      <c r="BF36" s="26" t="str">
        <f t="shared" si="37"/>
        <v>--</v>
      </c>
      <c r="BH36">
        <v>9</v>
      </c>
      <c r="BL36">
        <f>$BL$8</f>
        <v>10</v>
      </c>
      <c r="BM36">
        <f>$BM$8</f>
        <v>32</v>
      </c>
      <c r="BN36">
        <f>$BN$8</f>
        <v>54</v>
      </c>
    </row>
    <row r="37" spans="1:66" ht="12.75" customHeight="1" x14ac:dyDescent="0.6">
      <c r="A37" s="21" t="s">
        <v>17</v>
      </c>
      <c r="B37" s="22">
        <f>B34</f>
        <v>182.28607066884146</v>
      </c>
      <c r="C37" s="22">
        <f>C34</f>
        <v>2905.4927088911122</v>
      </c>
      <c r="D37" s="22">
        <f>D34</f>
        <v>0</v>
      </c>
      <c r="E37" s="22">
        <f>E34</f>
        <v>3087.7787795599538</v>
      </c>
      <c r="F37" s="16"/>
      <c r="G37" s="24">
        <f>SUM(G34:G36)</f>
        <v>32.080929021476038</v>
      </c>
      <c r="H37" s="24">
        <f>SUM(H34:H36)</f>
        <v>1625.7183717669693</v>
      </c>
      <c r="I37" s="24">
        <f>SUM(I34:I36)</f>
        <v>0</v>
      </c>
      <c r="J37" s="24">
        <f>SUM(J34:J36)</f>
        <v>1657.7993007884452</v>
      </c>
      <c r="K37" s="16"/>
      <c r="L37" s="25">
        <f t="shared" si="35"/>
        <v>0.17599221324901651</v>
      </c>
      <c r="M37" s="25">
        <f t="shared" si="35"/>
        <v>0.55953276592025192</v>
      </c>
      <c r="N37" s="25" t="str">
        <f t="shared" si="35"/>
        <v>--</v>
      </c>
      <c r="O37" s="26">
        <f t="shared" si="35"/>
        <v>0.53689056734326734</v>
      </c>
      <c r="S37" s="21" t="s">
        <v>17</v>
      </c>
      <c r="T37" s="22">
        <f>T34</f>
        <v>182.28607066884146</v>
      </c>
      <c r="U37" s="22">
        <f>U34</f>
        <v>2905.4927088911122</v>
      </c>
      <c r="V37" s="22">
        <f>V34</f>
        <v>0</v>
      </c>
      <c r="W37" s="22">
        <f>W34</f>
        <v>3087.7787795599538</v>
      </c>
      <c r="X37" s="16"/>
      <c r="Y37" s="24">
        <f>SUM(Y34:Y36)</f>
        <v>32.080929021476038</v>
      </c>
      <c r="Z37" s="24">
        <f>SUM(Z34:Z36)</f>
        <v>1625.7183717669693</v>
      </c>
      <c r="AA37" s="24">
        <f>SUM(AA34:AA36)</f>
        <v>0</v>
      </c>
      <c r="AB37" s="24">
        <f>SUM(AB34:AB36)</f>
        <v>1657.7993007884452</v>
      </c>
      <c r="AC37" s="16"/>
      <c r="AD37" s="25">
        <f t="shared" si="36"/>
        <v>0.17599221324901651</v>
      </c>
      <c r="AE37" s="25">
        <f t="shared" si="36"/>
        <v>0.55953276592025192</v>
      </c>
      <c r="AF37" s="25" t="str">
        <f t="shared" si="36"/>
        <v>--</v>
      </c>
      <c r="AG37" s="26">
        <f t="shared" si="36"/>
        <v>0.53689056734326734</v>
      </c>
      <c r="AR37" s="21" t="s">
        <v>17</v>
      </c>
      <c r="AS37" s="22">
        <f>AS34</f>
        <v>0</v>
      </c>
      <c r="AT37" s="22">
        <f>AT34</f>
        <v>0</v>
      </c>
      <c r="AU37" s="22">
        <f>AU34</f>
        <v>0</v>
      </c>
      <c r="AV37" s="22">
        <f>AV34</f>
        <v>0</v>
      </c>
      <c r="AW37" s="16"/>
      <c r="AX37" s="24">
        <f>SUM(AX34:AX36)</f>
        <v>0</v>
      </c>
      <c r="AY37" s="24">
        <f>SUM(AY34:AY36)</f>
        <v>0</v>
      </c>
      <c r="AZ37" s="24">
        <f>SUM(AZ34:AZ36)</f>
        <v>0</v>
      </c>
      <c r="BA37" s="24">
        <f>SUM(BA34:BA36)</f>
        <v>0</v>
      </c>
      <c r="BB37" s="16"/>
      <c r="BC37" s="25" t="str">
        <f t="shared" si="37"/>
        <v>--</v>
      </c>
      <c r="BD37" s="25" t="str">
        <f t="shared" si="37"/>
        <v>--</v>
      </c>
      <c r="BE37" s="25" t="str">
        <f t="shared" si="37"/>
        <v>--</v>
      </c>
      <c r="BF37" s="26" t="str">
        <f t="shared" si="37"/>
        <v>--</v>
      </c>
    </row>
    <row r="38" spans="1:66" ht="5.15" customHeight="1" x14ac:dyDescent="0.6">
      <c r="A38" s="21"/>
      <c r="B38" s="22"/>
      <c r="C38" s="22"/>
      <c r="D38" s="22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20"/>
      <c r="S38" s="21"/>
      <c r="T38" s="22"/>
      <c r="U38" s="22"/>
      <c r="V38" s="22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20"/>
      <c r="AR38" s="21"/>
      <c r="AS38" s="22"/>
      <c r="AT38" s="22"/>
      <c r="AU38" s="22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20"/>
    </row>
    <row r="39" spans="1:66" ht="12.75" customHeight="1" x14ac:dyDescent="0.6">
      <c r="A39" s="31" t="s">
        <v>112</v>
      </c>
      <c r="B39" s="22"/>
      <c r="C39" s="22"/>
      <c r="D39" s="22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20"/>
      <c r="S39" s="31" t="s">
        <v>112</v>
      </c>
      <c r="T39" s="22"/>
      <c r="U39" s="22"/>
      <c r="V39" s="22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20"/>
      <c r="AR39" s="31" t="s">
        <v>112</v>
      </c>
      <c r="AS39" s="22"/>
      <c r="AT39" s="22"/>
      <c r="AU39" s="22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20"/>
    </row>
    <row r="40" spans="1:66" ht="12.75" customHeight="1" x14ac:dyDescent="0.6">
      <c r="A40" s="21" t="s">
        <v>13</v>
      </c>
      <c r="B40" s="76">
        <f t="shared" ref="B40:D42" si="38">SUM(T40,AS40)</f>
        <v>0</v>
      </c>
      <c r="C40" s="76">
        <f t="shared" si="38"/>
        <v>1804.5652940966384</v>
      </c>
      <c r="D40" s="76">
        <f t="shared" si="38"/>
        <v>0</v>
      </c>
      <c r="E40" s="22">
        <f>SUM(B40:D40)</f>
        <v>1804.5652940966384</v>
      </c>
      <c r="F40" s="16"/>
      <c r="G40" s="24">
        <f t="shared" ref="G40:I42" si="39">SUM(Y40,AX40)</f>
        <v>0</v>
      </c>
      <c r="H40" s="24">
        <f t="shared" si="39"/>
        <v>139.07055425790725</v>
      </c>
      <c r="I40" s="24">
        <f t="shared" si="39"/>
        <v>0</v>
      </c>
      <c r="J40" s="24">
        <f>SUM(G40:I40)</f>
        <v>139.07055425790725</v>
      </c>
      <c r="K40" s="16"/>
      <c r="L40" s="25" t="str">
        <f t="shared" ref="L40:O43" si="40">IF(B40&lt;&gt;0,G40/B40,"--")</f>
        <v>--</v>
      </c>
      <c r="M40" s="25">
        <f t="shared" si="40"/>
        <v>7.706595860668243E-2</v>
      </c>
      <c r="N40" s="25" t="str">
        <f t="shared" si="40"/>
        <v>--</v>
      </c>
      <c r="O40" s="26">
        <f t="shared" si="40"/>
        <v>7.706595860668243E-2</v>
      </c>
      <c r="S40" s="21" t="s">
        <v>13</v>
      </c>
      <c r="T40" s="22">
        <v>0</v>
      </c>
      <c r="U40" s="22">
        <v>466.57044386948837</v>
      </c>
      <c r="V40" s="22">
        <v>0</v>
      </c>
      <c r="W40" s="22">
        <f>SUM(T40:V40)</f>
        <v>466.57044386948837</v>
      </c>
      <c r="X40" s="16"/>
      <c r="Y40" s="62">
        <v>0</v>
      </c>
      <c r="Z40" s="62">
        <v>43.728078216466926</v>
      </c>
      <c r="AA40" s="62">
        <v>0</v>
      </c>
      <c r="AB40" s="24">
        <f>SUM(Y40:AA40)</f>
        <v>43.728078216466926</v>
      </c>
      <c r="AC40" s="16"/>
      <c r="AD40" s="25" t="str">
        <f t="shared" ref="AD40:AG43" si="41">IF(T40&lt;&gt;0,Y40/T40,"--")</f>
        <v>--</v>
      </c>
      <c r="AE40" s="25">
        <f t="shared" si="41"/>
        <v>9.3722349520919901E-2</v>
      </c>
      <c r="AF40" s="25" t="str">
        <f t="shared" si="41"/>
        <v>--</v>
      </c>
      <c r="AG40" s="26">
        <f t="shared" si="41"/>
        <v>9.3722349520919901E-2</v>
      </c>
      <c r="AI40">
        <v>1</v>
      </c>
      <c r="AJ40">
        <v>2</v>
      </c>
      <c r="AM40">
        <f>$AM$8</f>
        <v>7</v>
      </c>
      <c r="AN40">
        <f>$AN$8</f>
        <v>29</v>
      </c>
      <c r="AO40">
        <f>$AO$8</f>
        <v>51</v>
      </c>
      <c r="AR40" s="21" t="s">
        <v>13</v>
      </c>
      <c r="AS40" s="22">
        <v>0</v>
      </c>
      <c r="AT40" s="22">
        <v>1337.99485022715</v>
      </c>
      <c r="AU40" s="22">
        <v>0</v>
      </c>
      <c r="AV40" s="22">
        <f>SUM(AS40:AU40)</f>
        <v>1337.99485022715</v>
      </c>
      <c r="AW40" s="16"/>
      <c r="AX40" s="62">
        <v>0</v>
      </c>
      <c r="AY40" s="62">
        <v>95.342476041440321</v>
      </c>
      <c r="AZ40" s="62">
        <v>0</v>
      </c>
      <c r="BA40" s="24">
        <f>SUM(AX40:AZ40)</f>
        <v>95.342476041440321</v>
      </c>
      <c r="BB40" s="16"/>
      <c r="BC40" s="25" t="str">
        <f t="shared" ref="BC40:BF43" si="42">IF(AS40&lt;&gt;0,AX40/AS40,"--")</f>
        <v>--</v>
      </c>
      <c r="BD40" s="25">
        <f t="shared" si="42"/>
        <v>7.1257730196236657E-2</v>
      </c>
      <c r="BE40" s="25" t="str">
        <f t="shared" si="42"/>
        <v>--</v>
      </c>
      <c r="BF40" s="26">
        <f t="shared" si="42"/>
        <v>7.1257730196236657E-2</v>
      </c>
      <c r="BH40">
        <v>1</v>
      </c>
      <c r="BI40">
        <v>2</v>
      </c>
      <c r="BL40">
        <f>$BL$8</f>
        <v>10</v>
      </c>
      <c r="BM40">
        <f>$BM$8</f>
        <v>32</v>
      </c>
      <c r="BN40">
        <f>$BN$8</f>
        <v>54</v>
      </c>
    </row>
    <row r="41" spans="1:66" ht="12.75" customHeight="1" x14ac:dyDescent="0.6">
      <c r="A41" s="30" t="s">
        <v>97</v>
      </c>
      <c r="B41" s="76">
        <f t="shared" si="38"/>
        <v>0</v>
      </c>
      <c r="C41" s="76">
        <f t="shared" si="38"/>
        <v>1804.5652940966386</v>
      </c>
      <c r="D41" s="76">
        <f t="shared" si="38"/>
        <v>0</v>
      </c>
      <c r="E41" s="22">
        <f>SUM(B41:D41)</f>
        <v>1804.5652940966386</v>
      </c>
      <c r="F41" s="16"/>
      <c r="G41" s="24">
        <f t="shared" si="39"/>
        <v>0</v>
      </c>
      <c r="H41" s="24">
        <f t="shared" si="39"/>
        <v>466.18667416797513</v>
      </c>
      <c r="I41" s="24">
        <f t="shared" si="39"/>
        <v>0</v>
      </c>
      <c r="J41" s="24">
        <f>SUM(G41:I41)</f>
        <v>466.18667416797513</v>
      </c>
      <c r="K41" s="16"/>
      <c r="L41" s="25" t="str">
        <f t="shared" si="40"/>
        <v>--</v>
      </c>
      <c r="M41" s="25">
        <f t="shared" si="40"/>
        <v>0.25833738224548264</v>
      </c>
      <c r="N41" s="25" t="str">
        <f t="shared" si="40"/>
        <v>--</v>
      </c>
      <c r="O41" s="26">
        <f t="shared" si="40"/>
        <v>0.25833738224548264</v>
      </c>
      <c r="S41" s="30" t="s">
        <v>97</v>
      </c>
      <c r="T41" s="22">
        <v>0</v>
      </c>
      <c r="U41" s="22">
        <v>466.57044386948837</v>
      </c>
      <c r="V41" s="22">
        <v>0</v>
      </c>
      <c r="W41" s="22">
        <f>SUM(T41:V41)</f>
        <v>466.57044386948837</v>
      </c>
      <c r="X41" s="16"/>
      <c r="Y41" s="62">
        <v>0</v>
      </c>
      <c r="Z41" s="62">
        <v>87.057049558250355</v>
      </c>
      <c r="AA41" s="62">
        <v>0</v>
      </c>
      <c r="AB41" s="24">
        <f>SUM(Y41:AA41)</f>
        <v>87.057049558250355</v>
      </c>
      <c r="AC41" s="16"/>
      <c r="AD41" s="25" t="str">
        <f t="shared" si="41"/>
        <v>--</v>
      </c>
      <c r="AE41" s="25">
        <f t="shared" si="41"/>
        <v>0.18658929364716131</v>
      </c>
      <c r="AF41" s="25" t="str">
        <f t="shared" si="41"/>
        <v>--</v>
      </c>
      <c r="AG41" s="26">
        <f t="shared" si="41"/>
        <v>0.18658929364716131</v>
      </c>
      <c r="AI41">
        <v>5</v>
      </c>
      <c r="AJ41">
        <v>7</v>
      </c>
      <c r="AM41">
        <f>$AM$8</f>
        <v>7</v>
      </c>
      <c r="AN41">
        <f>$AN$8</f>
        <v>29</v>
      </c>
      <c r="AO41">
        <f>$AO$8</f>
        <v>51</v>
      </c>
      <c r="AR41" s="30" t="s">
        <v>97</v>
      </c>
      <c r="AS41" s="22">
        <v>0</v>
      </c>
      <c r="AT41" s="22">
        <v>1337.9948502271502</v>
      </c>
      <c r="AU41" s="22">
        <v>0</v>
      </c>
      <c r="AV41" s="22">
        <f>SUM(AS41:AU41)</f>
        <v>1337.9948502271502</v>
      </c>
      <c r="AW41" s="16"/>
      <c r="AX41" s="62">
        <v>0</v>
      </c>
      <c r="AY41" s="62">
        <v>379.12962460972477</v>
      </c>
      <c r="AZ41" s="62">
        <v>0</v>
      </c>
      <c r="BA41" s="24">
        <f>SUM(AX41:AZ41)</f>
        <v>379.12962460972477</v>
      </c>
      <c r="BB41" s="16"/>
      <c r="BC41" s="25" t="str">
        <f t="shared" si="42"/>
        <v>--</v>
      </c>
      <c r="BD41" s="25">
        <f t="shared" si="42"/>
        <v>0.28335656489661398</v>
      </c>
      <c r="BE41" s="25" t="str">
        <f t="shared" si="42"/>
        <v>--</v>
      </c>
      <c r="BF41" s="26">
        <f t="shared" si="42"/>
        <v>0.28335656489661398</v>
      </c>
      <c r="BH41">
        <v>5</v>
      </c>
      <c r="BI41">
        <v>7</v>
      </c>
      <c r="BL41">
        <f>$BL$8</f>
        <v>10</v>
      </c>
      <c r="BM41">
        <f>$BM$8</f>
        <v>32</v>
      </c>
      <c r="BN41">
        <f>$BN$8</f>
        <v>54</v>
      </c>
    </row>
    <row r="42" spans="1:66" ht="12.75" customHeight="1" x14ac:dyDescent="0.6">
      <c r="A42" s="21" t="s">
        <v>16</v>
      </c>
      <c r="B42" s="76">
        <f t="shared" si="38"/>
        <v>0</v>
      </c>
      <c r="C42" s="76">
        <f t="shared" si="38"/>
        <v>1631.2721908714968</v>
      </c>
      <c r="D42" s="76">
        <f t="shared" si="38"/>
        <v>0</v>
      </c>
      <c r="E42" s="22">
        <f>SUM(B42:D42)</f>
        <v>1631.2721908714968</v>
      </c>
      <c r="F42" s="16"/>
      <c r="G42" s="24">
        <f t="shared" si="39"/>
        <v>0</v>
      </c>
      <c r="H42" s="24">
        <f t="shared" si="39"/>
        <v>611.50411886679615</v>
      </c>
      <c r="I42" s="24">
        <f t="shared" si="39"/>
        <v>0</v>
      </c>
      <c r="J42" s="24">
        <f>SUM(G42:I42)</f>
        <v>611.50411886679615</v>
      </c>
      <c r="K42" s="16"/>
      <c r="L42" s="25" t="str">
        <f t="shared" si="40"/>
        <v>--</v>
      </c>
      <c r="M42" s="25">
        <f t="shared" si="40"/>
        <v>0.37486332586844623</v>
      </c>
      <c r="N42" s="25" t="str">
        <f t="shared" si="40"/>
        <v>--</v>
      </c>
      <c r="O42" s="26">
        <f t="shared" si="40"/>
        <v>0.37486332586844623</v>
      </c>
      <c r="S42" s="21" t="s">
        <v>16</v>
      </c>
      <c r="T42" s="22">
        <v>0</v>
      </c>
      <c r="U42" s="22">
        <v>293.27734064434657</v>
      </c>
      <c r="V42" s="22">
        <v>0</v>
      </c>
      <c r="W42" s="22">
        <f>SUM(T42:V42)</f>
        <v>293.27734064434657</v>
      </c>
      <c r="X42" s="16"/>
      <c r="Y42" s="62">
        <v>0</v>
      </c>
      <c r="Z42" s="62">
        <v>109.93891931579302</v>
      </c>
      <c r="AA42" s="62">
        <v>0</v>
      </c>
      <c r="AB42" s="24">
        <f>SUM(Y42:AA42)</f>
        <v>109.93891931579302</v>
      </c>
      <c r="AC42" s="16"/>
      <c r="AD42" s="25" t="str">
        <f t="shared" si="41"/>
        <v>--</v>
      </c>
      <c r="AE42" s="25">
        <f t="shared" si="41"/>
        <v>0.37486332586844628</v>
      </c>
      <c r="AF42" s="25" t="str">
        <f t="shared" si="41"/>
        <v>--</v>
      </c>
      <c r="AG42" s="26">
        <f t="shared" si="41"/>
        <v>0.37486332586844628</v>
      </c>
      <c r="AI42">
        <v>10</v>
      </c>
      <c r="AM42">
        <f>$AM$8</f>
        <v>7</v>
      </c>
      <c r="AN42">
        <f>$AN$8</f>
        <v>29</v>
      </c>
      <c r="AO42">
        <f>$AO$8</f>
        <v>51</v>
      </c>
      <c r="AR42" s="21" t="s">
        <v>16</v>
      </c>
      <c r="AS42" s="22">
        <v>0</v>
      </c>
      <c r="AT42" s="22">
        <v>1337.9948502271502</v>
      </c>
      <c r="AU42" s="22">
        <v>0</v>
      </c>
      <c r="AV42" s="22">
        <f>SUM(AS42:AU42)</f>
        <v>1337.9948502271502</v>
      </c>
      <c r="AW42" s="16"/>
      <c r="AX42" s="62">
        <v>0</v>
      </c>
      <c r="AY42" s="62">
        <v>501.56519955100316</v>
      </c>
      <c r="AZ42" s="62">
        <v>0</v>
      </c>
      <c r="BA42" s="24">
        <f>SUM(AX42:AZ42)</f>
        <v>501.56519955100316</v>
      </c>
      <c r="BB42" s="16"/>
      <c r="BC42" s="25" t="str">
        <f t="shared" si="42"/>
        <v>--</v>
      </c>
      <c r="BD42" s="25">
        <f t="shared" si="42"/>
        <v>0.37486332586844628</v>
      </c>
      <c r="BE42" s="25" t="str">
        <f t="shared" si="42"/>
        <v>--</v>
      </c>
      <c r="BF42" s="26">
        <f t="shared" si="42"/>
        <v>0.37486332586844628</v>
      </c>
      <c r="BH42">
        <v>10</v>
      </c>
      <c r="BL42">
        <f>$BL$8</f>
        <v>10</v>
      </c>
      <c r="BM42">
        <f>$BM$8</f>
        <v>32</v>
      </c>
      <c r="BN42">
        <f>$BN$8</f>
        <v>54</v>
      </c>
    </row>
    <row r="43" spans="1:66" ht="12.75" customHeight="1" x14ac:dyDescent="0.6">
      <c r="A43" s="21" t="s">
        <v>17</v>
      </c>
      <c r="B43" s="22">
        <f>B40</f>
        <v>0</v>
      </c>
      <c r="C43" s="22">
        <f>C40</f>
        <v>1804.5652940966384</v>
      </c>
      <c r="D43" s="22">
        <f>D40</f>
        <v>0</v>
      </c>
      <c r="E43" s="22">
        <f>E40</f>
        <v>1804.5652940966384</v>
      </c>
      <c r="F43" s="16"/>
      <c r="G43" s="24">
        <f>SUM(G40:G42)</f>
        <v>0</v>
      </c>
      <c r="H43" s="24">
        <f>SUM(H40:H42)</f>
        <v>1216.7613472926787</v>
      </c>
      <c r="I43" s="24">
        <f>SUM(I40:I42)</f>
        <v>0</v>
      </c>
      <c r="J43" s="24">
        <f>SUM(J40:J42)</f>
        <v>1216.7613472926787</v>
      </c>
      <c r="K43" s="16"/>
      <c r="L43" s="25" t="str">
        <f t="shared" si="40"/>
        <v>--</v>
      </c>
      <c r="M43" s="25">
        <f t="shared" si="40"/>
        <v>0.67426839653468285</v>
      </c>
      <c r="N43" s="25" t="str">
        <f t="shared" si="40"/>
        <v>--</v>
      </c>
      <c r="O43" s="26">
        <f t="shared" si="40"/>
        <v>0.67426839653468285</v>
      </c>
      <c r="S43" s="21" t="s">
        <v>17</v>
      </c>
      <c r="T43" s="22">
        <f>T40</f>
        <v>0</v>
      </c>
      <c r="U43" s="22">
        <f>U40</f>
        <v>466.57044386948837</v>
      </c>
      <c r="V43" s="22">
        <f>V40</f>
        <v>0</v>
      </c>
      <c r="W43" s="22">
        <f>W40</f>
        <v>466.57044386948837</v>
      </c>
      <c r="X43" s="16"/>
      <c r="Y43" s="24">
        <f>SUM(Y40:Y42)</f>
        <v>0</v>
      </c>
      <c r="Z43" s="24">
        <f>SUM(Z40:Z42)</f>
        <v>240.72404709051031</v>
      </c>
      <c r="AA43" s="24">
        <f>SUM(AA40:AA42)</f>
        <v>0</v>
      </c>
      <c r="AB43" s="24">
        <f>SUM(AB40:AB42)</f>
        <v>240.72404709051031</v>
      </c>
      <c r="AC43" s="16"/>
      <c r="AD43" s="25" t="str">
        <f t="shared" si="41"/>
        <v>--</v>
      </c>
      <c r="AE43" s="25">
        <f t="shared" si="41"/>
        <v>0.51594362706319852</v>
      </c>
      <c r="AF43" s="25" t="str">
        <f t="shared" si="41"/>
        <v>--</v>
      </c>
      <c r="AG43" s="26">
        <f t="shared" si="41"/>
        <v>0.51594362706319852</v>
      </c>
      <c r="AR43" s="21" t="s">
        <v>17</v>
      </c>
      <c r="AS43" s="22">
        <f>AS40</f>
        <v>0</v>
      </c>
      <c r="AT43" s="22">
        <f>AT40</f>
        <v>1337.99485022715</v>
      </c>
      <c r="AU43" s="22">
        <f>AU40</f>
        <v>0</v>
      </c>
      <c r="AV43" s="22">
        <f>AV40</f>
        <v>1337.99485022715</v>
      </c>
      <c r="AW43" s="16"/>
      <c r="AX43" s="24">
        <f>SUM(AX40:AX42)</f>
        <v>0</v>
      </c>
      <c r="AY43" s="24">
        <f>SUM(AY40:AY42)</f>
        <v>976.03730020216824</v>
      </c>
      <c r="AZ43" s="24">
        <f>SUM(AZ40:AZ42)</f>
        <v>0</v>
      </c>
      <c r="BA43" s="24">
        <f>SUM(BA40:BA42)</f>
        <v>976.03730020216824</v>
      </c>
      <c r="BB43" s="16"/>
      <c r="BC43" s="25" t="str">
        <f t="shared" si="42"/>
        <v>--</v>
      </c>
      <c r="BD43" s="25">
        <f t="shared" si="42"/>
        <v>0.72947762096129698</v>
      </c>
      <c r="BE43" s="25" t="str">
        <f t="shared" si="42"/>
        <v>--</v>
      </c>
      <c r="BF43" s="26">
        <f t="shared" si="42"/>
        <v>0.72947762096129698</v>
      </c>
    </row>
    <row r="44" spans="1:66" ht="5.15" customHeight="1" x14ac:dyDescent="0.6">
      <c r="A44" s="21"/>
      <c r="B44" s="22"/>
      <c r="C44" s="22"/>
      <c r="D44" s="22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20"/>
      <c r="S44" s="21"/>
      <c r="T44" s="22"/>
      <c r="U44" s="22"/>
      <c r="V44" s="22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20"/>
      <c r="AR44" s="21"/>
      <c r="AS44" s="22"/>
      <c r="AT44" s="22"/>
      <c r="AU44" s="22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20"/>
    </row>
    <row r="45" spans="1:66" ht="12.75" customHeight="1" x14ac:dyDescent="0.6">
      <c r="A45" s="31" t="s">
        <v>28</v>
      </c>
      <c r="B45" s="22"/>
      <c r="C45" s="22"/>
      <c r="D45" s="22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20"/>
      <c r="S45" s="31" t="s">
        <v>28</v>
      </c>
      <c r="T45" s="22"/>
      <c r="U45" s="22"/>
      <c r="V45" s="22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20"/>
      <c r="AR45" s="31" t="s">
        <v>28</v>
      </c>
      <c r="AS45" s="22"/>
      <c r="AT45" s="22"/>
      <c r="AU45" s="22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20"/>
    </row>
    <row r="46" spans="1:66" ht="12.75" customHeight="1" x14ac:dyDescent="0.6">
      <c r="A46" s="30" t="s">
        <v>29</v>
      </c>
      <c r="B46" s="76">
        <f>B37+B43</f>
        <v>182.28607066884146</v>
      </c>
      <c r="C46" s="76">
        <f>C37+C43</f>
        <v>4710.058002987751</v>
      </c>
      <c r="D46" s="76">
        <f>D37+D43</f>
        <v>0</v>
      </c>
      <c r="E46" s="22">
        <f>SUM(B46:D46)</f>
        <v>4892.3440736565926</v>
      </c>
      <c r="F46" s="16"/>
      <c r="G46" s="24">
        <f t="shared" ref="G46:I47" si="43">SUM(Y46,AX46)</f>
        <v>199.2741020286567</v>
      </c>
      <c r="H46" s="24">
        <f t="shared" si="43"/>
        <v>5288.2160552320738</v>
      </c>
      <c r="I46" s="24">
        <f t="shared" si="43"/>
        <v>0</v>
      </c>
      <c r="J46" s="24">
        <f>SUM(G46:I46)</f>
        <v>5487.4901572607305</v>
      </c>
      <c r="K46" s="16"/>
      <c r="L46" s="25">
        <f t="shared" ref="L46:O48" si="44">IF(B46&lt;&gt;0,G46/B46,"--")</f>
        <v>1.0931943472009846</v>
      </c>
      <c r="M46" s="25">
        <f t="shared" si="44"/>
        <v>1.1227496671755586</v>
      </c>
      <c r="N46" s="25" t="str">
        <f t="shared" si="44"/>
        <v>--</v>
      </c>
      <c r="O46" s="26">
        <f t="shared" si="44"/>
        <v>1.121648452080215</v>
      </c>
      <c r="S46" s="30" t="s">
        <v>29</v>
      </c>
      <c r="T46" s="76">
        <f>T37+T43</f>
        <v>182.28607066884146</v>
      </c>
      <c r="U46" s="76">
        <f>U37+U43</f>
        <v>3372.0631527606006</v>
      </c>
      <c r="V46" s="76">
        <f>V37+V43</f>
        <v>0</v>
      </c>
      <c r="W46" s="22">
        <f>SUM(T46:V46)</f>
        <v>3554.3492234294422</v>
      </c>
      <c r="X46" s="16"/>
      <c r="Y46" s="62">
        <v>199.2741020286567</v>
      </c>
      <c r="Z46" s="62">
        <v>3785.9827824569297</v>
      </c>
      <c r="AA46" s="62">
        <v>0</v>
      </c>
      <c r="AB46" s="24">
        <f>SUM(Y46:AA46)</f>
        <v>3985.2568844855864</v>
      </c>
      <c r="AC46" s="16"/>
      <c r="AD46" s="25">
        <f t="shared" ref="AD46:AG48" si="45">IF(T46&lt;&gt;0,Y46/T46,"--")</f>
        <v>1.0931943472009846</v>
      </c>
      <c r="AE46" s="25">
        <f t="shared" si="45"/>
        <v>1.1227496671755588</v>
      </c>
      <c r="AF46" s="25" t="str">
        <f t="shared" si="45"/>
        <v>--</v>
      </c>
      <c r="AG46" s="26">
        <f t="shared" si="45"/>
        <v>1.1212339120240919</v>
      </c>
      <c r="AI46">
        <v>11</v>
      </c>
      <c r="AM46">
        <f>$AM$8</f>
        <v>7</v>
      </c>
      <c r="AN46">
        <f>$AN$8</f>
        <v>29</v>
      </c>
      <c r="AO46">
        <f>$AO$8</f>
        <v>51</v>
      </c>
      <c r="AR46" s="30" t="s">
        <v>29</v>
      </c>
      <c r="AS46" s="76">
        <f>AS37+AS43</f>
        <v>0</v>
      </c>
      <c r="AT46" s="76">
        <f>AT37+AT43</f>
        <v>1337.99485022715</v>
      </c>
      <c r="AU46" s="76">
        <f>AU37+AU43</f>
        <v>0</v>
      </c>
      <c r="AV46" s="22">
        <f>SUM(AS46:AU46)</f>
        <v>1337.99485022715</v>
      </c>
      <c r="AW46" s="16"/>
      <c r="AX46" s="62">
        <v>0</v>
      </c>
      <c r="AY46" s="62">
        <v>1502.2332727751443</v>
      </c>
      <c r="AZ46" s="62">
        <v>0</v>
      </c>
      <c r="BA46" s="24">
        <f>SUM(AX46:AZ46)</f>
        <v>1502.2332727751443</v>
      </c>
      <c r="BB46" s="16"/>
      <c r="BC46" s="25" t="str">
        <f t="shared" ref="BC46:BF48" si="46">IF(AS46&lt;&gt;0,AX46/AS46,"--")</f>
        <v>--</v>
      </c>
      <c r="BD46" s="25">
        <f t="shared" si="46"/>
        <v>1.1227496671755588</v>
      </c>
      <c r="BE46" s="25" t="str">
        <f t="shared" si="46"/>
        <v>--</v>
      </c>
      <c r="BF46" s="26">
        <f t="shared" si="46"/>
        <v>1.1227496671755588</v>
      </c>
      <c r="BH46">
        <v>11</v>
      </c>
      <c r="BL46">
        <f>$BL$8</f>
        <v>10</v>
      </c>
      <c r="BM46">
        <f>$BM$8</f>
        <v>32</v>
      </c>
      <c r="BN46">
        <f>$BN$8</f>
        <v>54</v>
      </c>
    </row>
    <row r="47" spans="1:66" ht="12.75" customHeight="1" x14ac:dyDescent="0.6">
      <c r="A47" s="30" t="s">
        <v>30</v>
      </c>
      <c r="B47" s="76">
        <f>SUM(T47,AS47)</f>
        <v>0</v>
      </c>
      <c r="C47" s="76">
        <f>SUM(U47,AT47)</f>
        <v>1631.2721908714966</v>
      </c>
      <c r="D47" s="76">
        <f>SUM(V47,AU47)</f>
        <v>0</v>
      </c>
      <c r="E47" s="22">
        <f>SUM(B47:D47)</f>
        <v>1631.2721908714966</v>
      </c>
      <c r="F47" s="16"/>
      <c r="G47" s="24">
        <f t="shared" si="43"/>
        <v>0</v>
      </c>
      <c r="H47" s="24">
        <f t="shared" si="43"/>
        <v>5910.1099732191924</v>
      </c>
      <c r="I47" s="24">
        <f t="shared" si="43"/>
        <v>0</v>
      </c>
      <c r="J47" s="24">
        <f>SUM(G47:I47)</f>
        <v>5910.1099732191924</v>
      </c>
      <c r="K47" s="16"/>
      <c r="L47" s="25" t="str">
        <f t="shared" si="44"/>
        <v>--</v>
      </c>
      <c r="M47" s="25">
        <f t="shared" si="44"/>
        <v>3.6230066363491149</v>
      </c>
      <c r="N47" s="25" t="str">
        <f t="shared" si="44"/>
        <v>--</v>
      </c>
      <c r="O47" s="26">
        <f t="shared" si="44"/>
        <v>3.6230066363491149</v>
      </c>
      <c r="S47" s="30" t="s">
        <v>30</v>
      </c>
      <c r="T47" s="22">
        <v>0</v>
      </c>
      <c r="U47" s="22">
        <v>293.27734064434657</v>
      </c>
      <c r="V47" s="22">
        <v>0</v>
      </c>
      <c r="W47" s="22">
        <f>SUM(T47:V47)</f>
        <v>293.27734064434657</v>
      </c>
      <c r="X47" s="16"/>
      <c r="Y47" s="62">
        <v>0</v>
      </c>
      <c r="Z47" s="62">
        <v>1062.5457514452876</v>
      </c>
      <c r="AA47" s="62">
        <v>0</v>
      </c>
      <c r="AB47" s="24">
        <f>SUM(Y47:AA47)</f>
        <v>1062.5457514452876</v>
      </c>
      <c r="AC47" s="16"/>
      <c r="AD47" s="25" t="str">
        <f t="shared" si="45"/>
        <v>--</v>
      </c>
      <c r="AE47" s="25">
        <f t="shared" si="45"/>
        <v>3.6230066363491149</v>
      </c>
      <c r="AF47" s="25" t="str">
        <f t="shared" si="45"/>
        <v>--</v>
      </c>
      <c r="AG47" s="26">
        <f t="shared" si="45"/>
        <v>3.6230066363491149</v>
      </c>
      <c r="AI47">
        <v>12</v>
      </c>
      <c r="AM47">
        <f>$AM$8</f>
        <v>7</v>
      </c>
      <c r="AN47">
        <f>$AN$8</f>
        <v>29</v>
      </c>
      <c r="AO47">
        <f>$AO$8</f>
        <v>51</v>
      </c>
      <c r="AR47" s="30" t="s">
        <v>30</v>
      </c>
      <c r="AS47" s="22">
        <v>0</v>
      </c>
      <c r="AT47" s="22">
        <v>1337.99485022715</v>
      </c>
      <c r="AU47" s="22">
        <v>0</v>
      </c>
      <c r="AV47" s="22">
        <f>SUM(AS47:AU47)</f>
        <v>1337.99485022715</v>
      </c>
      <c r="AW47" s="16"/>
      <c r="AX47" s="62">
        <v>0</v>
      </c>
      <c r="AY47" s="62">
        <v>4847.564221773905</v>
      </c>
      <c r="AZ47" s="62">
        <v>0</v>
      </c>
      <c r="BA47" s="24">
        <f>SUM(AX47:AZ47)</f>
        <v>4847.564221773905</v>
      </c>
      <c r="BB47" s="16"/>
      <c r="BC47" s="25" t="str">
        <f t="shared" si="46"/>
        <v>--</v>
      </c>
      <c r="BD47" s="25">
        <f t="shared" si="46"/>
        <v>3.6230066363491154</v>
      </c>
      <c r="BE47" s="25" t="str">
        <f t="shared" si="46"/>
        <v>--</v>
      </c>
      <c r="BF47" s="26">
        <f t="shared" si="46"/>
        <v>3.6230066363491154</v>
      </c>
      <c r="BH47">
        <v>12</v>
      </c>
      <c r="BL47">
        <f>$BL$8</f>
        <v>10</v>
      </c>
      <c r="BM47">
        <f>$BM$8</f>
        <v>32</v>
      </c>
      <c r="BN47">
        <f>$BN$8</f>
        <v>54</v>
      </c>
    </row>
    <row r="48" spans="1:66" ht="12.75" customHeight="1" x14ac:dyDescent="0.6">
      <c r="A48" s="21" t="s">
        <v>17</v>
      </c>
      <c r="B48" s="22">
        <f>B46</f>
        <v>182.28607066884146</v>
      </c>
      <c r="C48" s="22">
        <f>C46</f>
        <v>4710.058002987751</v>
      </c>
      <c r="D48" s="22">
        <f>D46</f>
        <v>0</v>
      </c>
      <c r="E48" s="22">
        <f>E46</f>
        <v>4892.3440736565926</v>
      </c>
      <c r="F48" s="16"/>
      <c r="G48" s="24">
        <f>SUM(G46:G47)</f>
        <v>199.2741020286567</v>
      </c>
      <c r="H48" s="24">
        <f>SUM(H46:H47)</f>
        <v>11198.326028451265</v>
      </c>
      <c r="I48" s="24">
        <f>SUM(I46:I47)</f>
        <v>0</v>
      </c>
      <c r="J48" s="24">
        <f>SUM(J46:J47)</f>
        <v>11397.600130479923</v>
      </c>
      <c r="K48" s="16"/>
      <c r="L48" s="25">
        <f t="shared" si="44"/>
        <v>1.0931943472009846</v>
      </c>
      <c r="M48" s="25">
        <f t="shared" si="44"/>
        <v>2.3775346336176293</v>
      </c>
      <c r="N48" s="25" t="str">
        <f t="shared" si="44"/>
        <v>--</v>
      </c>
      <c r="O48" s="26">
        <f t="shared" si="44"/>
        <v>2.3296808153481381</v>
      </c>
      <c r="S48" s="21" t="s">
        <v>17</v>
      </c>
      <c r="T48" s="22">
        <f>T46</f>
        <v>182.28607066884146</v>
      </c>
      <c r="U48" s="22">
        <f>U46</f>
        <v>3372.0631527606006</v>
      </c>
      <c r="V48" s="22">
        <f>V46</f>
        <v>0</v>
      </c>
      <c r="W48" s="22">
        <f>W46</f>
        <v>3554.3492234294422</v>
      </c>
      <c r="X48" s="16"/>
      <c r="Y48" s="24">
        <f>SUM(Y46:Y47)</f>
        <v>199.2741020286567</v>
      </c>
      <c r="Z48" s="24">
        <f>SUM(Z46:Z47)</f>
        <v>4848.5285339022175</v>
      </c>
      <c r="AA48" s="24">
        <f>SUM(AA46:AA47)</f>
        <v>0</v>
      </c>
      <c r="AB48" s="24">
        <f>SUM(AB46:AB47)</f>
        <v>5047.8026359308742</v>
      </c>
      <c r="AC48" s="16"/>
      <c r="AD48" s="25">
        <f t="shared" si="45"/>
        <v>1.0931943472009846</v>
      </c>
      <c r="AE48" s="25">
        <f t="shared" si="45"/>
        <v>1.437852232966895</v>
      </c>
      <c r="AF48" s="25" t="str">
        <f t="shared" si="45"/>
        <v>--</v>
      </c>
      <c r="AG48" s="26">
        <f t="shared" si="45"/>
        <v>1.4201763300738528</v>
      </c>
      <c r="AR48" s="21" t="s">
        <v>17</v>
      </c>
      <c r="AS48" s="22">
        <f>AS46</f>
        <v>0</v>
      </c>
      <c r="AT48" s="22">
        <f>AT46</f>
        <v>1337.99485022715</v>
      </c>
      <c r="AU48" s="22">
        <f>AU46</f>
        <v>0</v>
      </c>
      <c r="AV48" s="22">
        <f>AV46</f>
        <v>1337.99485022715</v>
      </c>
      <c r="AW48" s="16"/>
      <c r="AX48" s="24">
        <f>SUM(AX46:AX47)</f>
        <v>0</v>
      </c>
      <c r="AY48" s="24">
        <f>SUM(AY46:AY47)</f>
        <v>6349.7974945490496</v>
      </c>
      <c r="AZ48" s="24">
        <f>SUM(AZ46:AZ47)</f>
        <v>0</v>
      </c>
      <c r="BA48" s="24">
        <f>SUM(BA46:BA47)</f>
        <v>6349.7974945490496</v>
      </c>
      <c r="BB48" s="16"/>
      <c r="BC48" s="25" t="str">
        <f t="shared" si="46"/>
        <v>--</v>
      </c>
      <c r="BD48" s="25">
        <f t="shared" si="46"/>
        <v>4.7457563035246739</v>
      </c>
      <c r="BE48" s="25" t="str">
        <f t="shared" si="46"/>
        <v>--</v>
      </c>
      <c r="BF48" s="26">
        <f t="shared" si="46"/>
        <v>4.7457563035246739</v>
      </c>
    </row>
    <row r="49" spans="1:66" ht="5.15" customHeight="1" x14ac:dyDescent="0.6">
      <c r="A49" s="21"/>
      <c r="B49" s="22"/>
      <c r="C49" s="22"/>
      <c r="D49" s="22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20"/>
      <c r="S49" s="21"/>
      <c r="T49" s="22"/>
      <c r="U49" s="22"/>
      <c r="V49" s="22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20"/>
      <c r="AR49" s="21"/>
      <c r="AS49" s="22"/>
      <c r="AT49" s="22"/>
      <c r="AU49" s="22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20"/>
    </row>
    <row r="50" spans="1:66" ht="12.75" customHeight="1" x14ac:dyDescent="0.6">
      <c r="A50" s="96" t="s">
        <v>33</v>
      </c>
      <c r="B50" s="32">
        <f>B48</f>
        <v>182.28607066884146</v>
      </c>
      <c r="C50" s="32">
        <f>C48</f>
        <v>4710.058002987751</v>
      </c>
      <c r="D50" s="32">
        <f>D48</f>
        <v>0</v>
      </c>
      <c r="E50" s="32">
        <f>E48</f>
        <v>4892.3440736565926</v>
      </c>
      <c r="F50" s="33"/>
      <c r="G50" s="34">
        <f>SUM(G37,G43,G48)</f>
        <v>231.35503105013274</v>
      </c>
      <c r="H50" s="34">
        <f>SUM(H37,H43,H48)</f>
        <v>14040.805747510913</v>
      </c>
      <c r="I50" s="34">
        <f>SUM(I37,I43,I48)</f>
        <v>0</v>
      </c>
      <c r="J50" s="34">
        <f>SUM(J37,J43,J48)</f>
        <v>14272.160778561047</v>
      </c>
      <c r="K50" s="33"/>
      <c r="L50" s="35">
        <f t="shared" ref="L50:O51" si="47">IF(B50&lt;&gt;0,G50/B50,"--")</f>
        <v>1.2691865604500012</v>
      </c>
      <c r="M50" s="35">
        <f t="shared" si="47"/>
        <v>2.9810260804865565</v>
      </c>
      <c r="N50" s="35" t="str">
        <f t="shared" si="47"/>
        <v>--</v>
      </c>
      <c r="O50" s="36">
        <f t="shared" si="47"/>
        <v>2.9172438740380486</v>
      </c>
      <c r="S50" s="96" t="s">
        <v>33</v>
      </c>
      <c r="T50" s="32">
        <f>T48</f>
        <v>182.28607066884146</v>
      </c>
      <c r="U50" s="32">
        <f>U48</f>
        <v>3372.0631527606006</v>
      </c>
      <c r="V50" s="32">
        <f>V48</f>
        <v>0</v>
      </c>
      <c r="W50" s="32">
        <f>W48</f>
        <v>3554.3492234294422</v>
      </c>
      <c r="X50" s="33"/>
      <c r="Y50" s="34">
        <f>SUM(Y37,Y43,Y48)</f>
        <v>231.35503105013274</v>
      </c>
      <c r="Z50" s="34">
        <f>SUM(Z37,Z43,Z48)</f>
        <v>6714.970952759697</v>
      </c>
      <c r="AA50" s="34">
        <f>SUM(AA37,AA43,AA48)</f>
        <v>0</v>
      </c>
      <c r="AB50" s="34">
        <f>SUM(AB37,AB43,AB48)</f>
        <v>6946.3259838098293</v>
      </c>
      <c r="AC50" s="33"/>
      <c r="AD50" s="35">
        <f t="shared" ref="AD50:AG51" si="48">IF(T50&lt;&gt;0,Y50/T50,"--")</f>
        <v>1.2691865604500012</v>
      </c>
      <c r="AE50" s="35">
        <f t="shared" si="48"/>
        <v>1.9913538532818891</v>
      </c>
      <c r="AF50" s="35" t="str">
        <f t="shared" si="48"/>
        <v>--</v>
      </c>
      <c r="AG50" s="36">
        <f t="shared" si="48"/>
        <v>1.9543172454809072</v>
      </c>
      <c r="AR50" s="96" t="s">
        <v>33</v>
      </c>
      <c r="AS50" s="32">
        <f>AS48</f>
        <v>0</v>
      </c>
      <c r="AT50" s="32">
        <f>AT48</f>
        <v>1337.99485022715</v>
      </c>
      <c r="AU50" s="32">
        <f>AU48</f>
        <v>0</v>
      </c>
      <c r="AV50" s="32">
        <f>AV48</f>
        <v>1337.99485022715</v>
      </c>
      <c r="AW50" s="33"/>
      <c r="AX50" s="34">
        <f>SUM(AX37,AX43,AX48)</f>
        <v>0</v>
      </c>
      <c r="AY50" s="34">
        <f>SUM(AY37,AY43,AY48)</f>
        <v>7325.8347947512175</v>
      </c>
      <c r="AZ50" s="34">
        <f>SUM(AZ37,AZ43,AZ48)</f>
        <v>0</v>
      </c>
      <c r="BA50" s="34">
        <f>SUM(BA37,BA43,BA48)</f>
        <v>7325.8347947512175</v>
      </c>
      <c r="BB50" s="33"/>
      <c r="BC50" s="35" t="str">
        <f t="shared" ref="BC50:BF51" si="49">IF(AS50&lt;&gt;0,AX50/AS50,"--")</f>
        <v>--</v>
      </c>
      <c r="BD50" s="35">
        <f t="shared" si="49"/>
        <v>5.4752339244859707</v>
      </c>
      <c r="BE50" s="35" t="str">
        <f t="shared" si="49"/>
        <v>--</v>
      </c>
      <c r="BF50" s="36">
        <f t="shared" si="49"/>
        <v>5.4752339244859707</v>
      </c>
    </row>
    <row r="51" spans="1:66" ht="12.75" customHeight="1" thickBot="1" x14ac:dyDescent="0.75">
      <c r="A51" s="37" t="s">
        <v>17</v>
      </c>
      <c r="B51" s="101">
        <f>SUM(B30,B50)</f>
        <v>1564.794885617039</v>
      </c>
      <c r="C51" s="101">
        <f>SUM(C30,C50)</f>
        <v>4710.058002987751</v>
      </c>
      <c r="D51" s="101">
        <f>SUM(D30,D50)</f>
        <v>0</v>
      </c>
      <c r="E51" s="101">
        <f>SUM(E30,E50)</f>
        <v>6274.8528886047898</v>
      </c>
      <c r="F51" s="102"/>
      <c r="G51" s="46">
        <f>SUM(G30,G50)</f>
        <v>980.48787951741838</v>
      </c>
      <c r="H51" s="46">
        <f>SUM(H30,H50)</f>
        <v>14040.805747510913</v>
      </c>
      <c r="I51" s="46">
        <f>SUM(I30,I50)</f>
        <v>0</v>
      </c>
      <c r="J51" s="46">
        <f>SUM(J30,J50)</f>
        <v>15021.293627028332</v>
      </c>
      <c r="K51" s="102"/>
      <c r="L51" s="47">
        <f t="shared" si="47"/>
        <v>0.62659195050397087</v>
      </c>
      <c r="M51" s="47">
        <f t="shared" si="47"/>
        <v>2.9810260804865565</v>
      </c>
      <c r="N51" s="47" t="str">
        <f t="shared" si="47"/>
        <v>--</v>
      </c>
      <c r="O51" s="48">
        <f t="shared" si="47"/>
        <v>2.3938877761273392</v>
      </c>
      <c r="S51" s="37" t="s">
        <v>17</v>
      </c>
      <c r="T51" s="101">
        <f>SUM(T30,T50)</f>
        <v>269.36448684897334</v>
      </c>
      <c r="U51" s="101">
        <f>SUM(U30,U50)</f>
        <v>3372.0631527606006</v>
      </c>
      <c r="V51" s="101">
        <f>SUM(V30,V50)</f>
        <v>0</v>
      </c>
      <c r="W51" s="101">
        <f>SUM(W30,W50)</f>
        <v>3641.4276396095743</v>
      </c>
      <c r="X51" s="102"/>
      <c r="Y51" s="46">
        <f>SUM(Y30,Y50)</f>
        <v>320.24942570250334</v>
      </c>
      <c r="Z51" s="46">
        <f>SUM(Z30,Z50)</f>
        <v>6714.970952759697</v>
      </c>
      <c r="AA51" s="46">
        <f>SUM(AA30,AA50)</f>
        <v>0</v>
      </c>
      <c r="AB51" s="46">
        <f>SUM(AB30,AB50)</f>
        <v>7035.2203784621997</v>
      </c>
      <c r="AC51" s="102"/>
      <c r="AD51" s="47">
        <f t="shared" si="48"/>
        <v>1.1889073776902894</v>
      </c>
      <c r="AE51" s="47">
        <f t="shared" si="48"/>
        <v>1.9913538532818891</v>
      </c>
      <c r="AF51" s="47" t="str">
        <f t="shared" si="48"/>
        <v>--</v>
      </c>
      <c r="AG51" s="48">
        <f t="shared" si="48"/>
        <v>1.9319951059679714</v>
      </c>
      <c r="AR51" s="37" t="s">
        <v>17</v>
      </c>
      <c r="AS51" s="101">
        <f>SUM(AS30,AS50)</f>
        <v>1295.4303987680655</v>
      </c>
      <c r="AT51" s="101">
        <f>SUM(AT30,AT50)</f>
        <v>1337.99485022715</v>
      </c>
      <c r="AU51" s="101">
        <f>SUM(AU30,AU50)</f>
        <v>0</v>
      </c>
      <c r="AV51" s="101">
        <f>SUM(AV30,AV50)</f>
        <v>2633.4252489952155</v>
      </c>
      <c r="AW51" s="102"/>
      <c r="AX51" s="46">
        <f>SUM(AX30,AX50)</f>
        <v>660.23845381491492</v>
      </c>
      <c r="AY51" s="46">
        <f>SUM(AY30,AY50)</f>
        <v>7325.8347947512175</v>
      </c>
      <c r="AZ51" s="46">
        <f>SUM(AZ30,AZ50)</f>
        <v>0</v>
      </c>
      <c r="BA51" s="46">
        <f>SUM(BA30,BA50)</f>
        <v>7986.073248566132</v>
      </c>
      <c r="BB51" s="102"/>
      <c r="BC51" s="47">
        <f t="shared" si="49"/>
        <v>0.50966725378900446</v>
      </c>
      <c r="BD51" s="47">
        <f t="shared" si="49"/>
        <v>5.4752339244859707</v>
      </c>
      <c r="BE51" s="47" t="str">
        <f t="shared" si="49"/>
        <v>--</v>
      </c>
      <c r="BF51" s="48">
        <f t="shared" si="49"/>
        <v>3.0325801925128579</v>
      </c>
    </row>
    <row r="52" spans="1:66" ht="5.15" customHeight="1" thickBot="1" x14ac:dyDescent="0.75">
      <c r="A52" s="16"/>
      <c r="B52" s="50"/>
      <c r="C52" s="50"/>
      <c r="D52" s="50"/>
      <c r="S52" s="16"/>
      <c r="T52" s="50"/>
      <c r="U52" s="50"/>
      <c r="V52" s="50"/>
      <c r="AR52" s="16"/>
      <c r="AS52" s="50"/>
      <c r="AT52" s="50"/>
      <c r="AU52" s="50"/>
    </row>
    <row r="53" spans="1:66" ht="15.5" x14ac:dyDescent="0.7">
      <c r="A53" s="4" t="s">
        <v>18</v>
      </c>
      <c r="B53" s="121" t="s">
        <v>1</v>
      </c>
      <c r="C53" s="128"/>
      <c r="D53" s="128"/>
      <c r="E53" s="128"/>
      <c r="F53" s="6"/>
      <c r="G53" s="121" t="s">
        <v>2</v>
      </c>
      <c r="H53" s="122"/>
      <c r="I53" s="122"/>
      <c r="J53" s="122"/>
      <c r="K53" s="6"/>
      <c r="L53" s="121" t="s">
        <v>3</v>
      </c>
      <c r="M53" s="122"/>
      <c r="N53" s="122"/>
      <c r="O53" s="123"/>
      <c r="S53" s="4" t="s">
        <v>18</v>
      </c>
      <c r="T53" s="121" t="s">
        <v>1</v>
      </c>
      <c r="U53" s="128"/>
      <c r="V53" s="128"/>
      <c r="W53" s="128"/>
      <c r="X53" s="6"/>
      <c r="Y53" s="121" t="s">
        <v>2</v>
      </c>
      <c r="Z53" s="122"/>
      <c r="AA53" s="122"/>
      <c r="AB53" s="122"/>
      <c r="AC53" s="6"/>
      <c r="AD53" s="121" t="s">
        <v>3</v>
      </c>
      <c r="AE53" s="122"/>
      <c r="AF53" s="122"/>
      <c r="AG53" s="123"/>
      <c r="AR53" s="4" t="s">
        <v>18</v>
      </c>
      <c r="AS53" s="121" t="s">
        <v>1</v>
      </c>
      <c r="AT53" s="128"/>
      <c r="AU53" s="128"/>
      <c r="AV53" s="128"/>
      <c r="AW53" s="6"/>
      <c r="AX53" s="121" t="s">
        <v>2</v>
      </c>
      <c r="AY53" s="122"/>
      <c r="AZ53" s="122"/>
      <c r="BA53" s="122"/>
      <c r="BB53" s="6"/>
      <c r="BC53" s="121" t="s">
        <v>3</v>
      </c>
      <c r="BD53" s="122"/>
      <c r="BE53" s="122"/>
      <c r="BF53" s="123"/>
    </row>
    <row r="54" spans="1:66" ht="12.75" customHeight="1" x14ac:dyDescent="0.6">
      <c r="A54" s="94" t="s">
        <v>23</v>
      </c>
      <c r="B54" s="15" t="s">
        <v>4</v>
      </c>
      <c r="C54" s="15" t="s">
        <v>5</v>
      </c>
      <c r="D54" s="15" t="s">
        <v>6</v>
      </c>
      <c r="E54" s="15" t="s">
        <v>173</v>
      </c>
      <c r="F54" s="16"/>
      <c r="G54" s="15" t="s">
        <v>4</v>
      </c>
      <c r="H54" s="15" t="s">
        <v>5</v>
      </c>
      <c r="I54" s="15" t="s">
        <v>6</v>
      </c>
      <c r="J54" s="15" t="s">
        <v>173</v>
      </c>
      <c r="K54" s="16"/>
      <c r="L54" s="15" t="s">
        <v>4</v>
      </c>
      <c r="M54" s="15" t="s">
        <v>5</v>
      </c>
      <c r="N54" s="15" t="s">
        <v>6</v>
      </c>
      <c r="O54" s="17" t="s">
        <v>173</v>
      </c>
      <c r="S54" s="94" t="s">
        <v>23</v>
      </c>
      <c r="T54" s="15" t="s">
        <v>4</v>
      </c>
      <c r="U54" s="15" t="s">
        <v>5</v>
      </c>
      <c r="V54" s="15" t="s">
        <v>6</v>
      </c>
      <c r="W54" s="15" t="s">
        <v>173</v>
      </c>
      <c r="X54" s="16"/>
      <c r="Y54" s="15" t="s">
        <v>4</v>
      </c>
      <c r="Z54" s="15" t="s">
        <v>5</v>
      </c>
      <c r="AA54" s="15" t="s">
        <v>6</v>
      </c>
      <c r="AB54" s="15" t="s">
        <v>173</v>
      </c>
      <c r="AC54" s="16"/>
      <c r="AD54" s="15" t="s">
        <v>4</v>
      </c>
      <c r="AE54" s="15" t="s">
        <v>5</v>
      </c>
      <c r="AF54" s="15" t="s">
        <v>6</v>
      </c>
      <c r="AG54" s="17" t="s">
        <v>173</v>
      </c>
      <c r="AR54" s="94" t="s">
        <v>23</v>
      </c>
      <c r="AS54" s="15" t="s">
        <v>4</v>
      </c>
      <c r="AT54" s="15" t="s">
        <v>5</v>
      </c>
      <c r="AU54" s="15" t="s">
        <v>6</v>
      </c>
      <c r="AV54" s="15" t="s">
        <v>173</v>
      </c>
      <c r="AW54" s="16"/>
      <c r="AX54" s="15" t="s">
        <v>4</v>
      </c>
      <c r="AY54" s="15" t="s">
        <v>5</v>
      </c>
      <c r="AZ54" s="15" t="s">
        <v>6</v>
      </c>
      <c r="BA54" s="15" t="s">
        <v>173</v>
      </c>
      <c r="BB54" s="16"/>
      <c r="BC54" s="15" t="s">
        <v>4</v>
      </c>
      <c r="BD54" s="15" t="s">
        <v>5</v>
      </c>
      <c r="BE54" s="15" t="s">
        <v>6</v>
      </c>
      <c r="BF54" s="17" t="s">
        <v>173</v>
      </c>
    </row>
    <row r="55" spans="1:66" ht="12.75" customHeight="1" x14ac:dyDescent="0.6">
      <c r="A55" s="21" t="s">
        <v>19</v>
      </c>
      <c r="B55" s="76">
        <f t="shared" ref="B55:D56" si="50">SUM(T55,AS55)</f>
        <v>1295.4303987680655</v>
      </c>
      <c r="C55" s="76">
        <f t="shared" si="50"/>
        <v>0</v>
      </c>
      <c r="D55" s="76">
        <f t="shared" si="50"/>
        <v>0</v>
      </c>
      <c r="E55" s="22">
        <f>SUM(B55:D55)</f>
        <v>1295.4303987680655</v>
      </c>
      <c r="F55" s="16"/>
      <c r="G55" s="24">
        <f t="shared" ref="G55:I56" si="51">SUM(Y55,AX55)</f>
        <v>68.286403066560467</v>
      </c>
      <c r="H55" s="24">
        <f t="shared" si="51"/>
        <v>0</v>
      </c>
      <c r="I55" s="24">
        <f t="shared" si="51"/>
        <v>0</v>
      </c>
      <c r="J55" s="24">
        <f>SUM(G55:I55)</f>
        <v>68.286403066560467</v>
      </c>
      <c r="K55" s="16"/>
      <c r="L55" s="25">
        <f t="shared" ref="L55:O57" si="52">IF(B55&lt;&gt;0,G55/B55,"--")</f>
        <v>5.2713293691038741E-2</v>
      </c>
      <c r="M55" s="25" t="str">
        <f t="shared" si="52"/>
        <v>--</v>
      </c>
      <c r="N55" s="25" t="str">
        <f t="shared" si="52"/>
        <v>--</v>
      </c>
      <c r="O55" s="26">
        <f t="shared" si="52"/>
        <v>5.2713293691038741E-2</v>
      </c>
      <c r="S55" s="21" t="s">
        <v>19</v>
      </c>
      <c r="T55" s="22">
        <v>0</v>
      </c>
      <c r="U55" s="22">
        <v>0</v>
      </c>
      <c r="V55" s="22">
        <v>0</v>
      </c>
      <c r="W55" s="22">
        <f>SUM(T55:V55)</f>
        <v>0</v>
      </c>
      <c r="X55" s="16"/>
      <c r="Y55" s="62">
        <v>0</v>
      </c>
      <c r="Z55" s="62">
        <v>0</v>
      </c>
      <c r="AA55" s="62">
        <v>0</v>
      </c>
      <c r="AB55" s="24">
        <f>SUM(Y55:AA55)</f>
        <v>0</v>
      </c>
      <c r="AC55" s="16"/>
      <c r="AD55" s="25" t="str">
        <f t="shared" ref="AD55:AG57" si="53">IF(T55&lt;&gt;0,Y55/T55,"--")</f>
        <v>--</v>
      </c>
      <c r="AE55" s="25" t="str">
        <f t="shared" si="53"/>
        <v>--</v>
      </c>
      <c r="AF55" s="25" t="str">
        <f t="shared" si="53"/>
        <v>--</v>
      </c>
      <c r="AG55" s="26" t="str">
        <f t="shared" si="53"/>
        <v>--</v>
      </c>
      <c r="AI55">
        <v>158</v>
      </c>
      <c r="AM55">
        <f>$AM$8</f>
        <v>7</v>
      </c>
      <c r="AN55">
        <f>$AN$8</f>
        <v>29</v>
      </c>
      <c r="AO55">
        <f>$AO$8</f>
        <v>51</v>
      </c>
      <c r="AR55" s="21" t="s">
        <v>19</v>
      </c>
      <c r="AS55" s="22">
        <v>1295.4303987680655</v>
      </c>
      <c r="AT55" s="22">
        <v>0</v>
      </c>
      <c r="AU55" s="22">
        <v>0</v>
      </c>
      <c r="AV55" s="22">
        <f>SUM(AS55:AU55)</f>
        <v>1295.4303987680655</v>
      </c>
      <c r="AW55" s="16"/>
      <c r="AX55" s="62">
        <v>68.286403066560467</v>
      </c>
      <c r="AY55" s="62">
        <v>0</v>
      </c>
      <c r="AZ55" s="62">
        <v>0</v>
      </c>
      <c r="BA55" s="24">
        <f>SUM(AX55:AZ55)</f>
        <v>68.286403066560467</v>
      </c>
      <c r="BB55" s="16"/>
      <c r="BC55" s="25">
        <f t="shared" ref="BC55:BF57" si="54">IF(AS55&lt;&gt;0,AX55/AS55,"--")</f>
        <v>5.2713293691038741E-2</v>
      </c>
      <c r="BD55" s="25" t="str">
        <f t="shared" si="54"/>
        <v>--</v>
      </c>
      <c r="BE55" s="25" t="str">
        <f t="shared" si="54"/>
        <v>--</v>
      </c>
      <c r="BF55" s="26">
        <f t="shared" si="54"/>
        <v>5.2713293691038741E-2</v>
      </c>
      <c r="BH55">
        <v>158</v>
      </c>
      <c r="BL55">
        <f>$BL$8</f>
        <v>10</v>
      </c>
      <c r="BM55">
        <f>$BM$8</f>
        <v>32</v>
      </c>
      <c r="BN55">
        <f>$BN$8</f>
        <v>54</v>
      </c>
    </row>
    <row r="56" spans="1:66" ht="12.75" customHeight="1" x14ac:dyDescent="0.6">
      <c r="A56" s="21" t="s">
        <v>20</v>
      </c>
      <c r="B56" s="76">
        <f t="shared" si="50"/>
        <v>2.5513564132942985</v>
      </c>
      <c r="C56" s="76">
        <f t="shared" si="50"/>
        <v>0</v>
      </c>
      <c r="D56" s="76">
        <f t="shared" si="50"/>
        <v>0</v>
      </c>
      <c r="E56" s="22">
        <f>SUM(B56:D56)</f>
        <v>2.5513564132942985</v>
      </c>
      <c r="F56" s="16"/>
      <c r="G56" s="24">
        <f t="shared" si="51"/>
        <v>1.7115958180447897</v>
      </c>
      <c r="H56" s="24">
        <f t="shared" si="51"/>
        <v>0</v>
      </c>
      <c r="I56" s="24">
        <f t="shared" si="51"/>
        <v>0</v>
      </c>
      <c r="J56" s="24">
        <f>SUM(G56:I56)</f>
        <v>1.7115958180447897</v>
      </c>
      <c r="K56" s="16"/>
      <c r="L56" s="25">
        <f t="shared" si="52"/>
        <v>0.67085719938077404</v>
      </c>
      <c r="M56" s="25" t="str">
        <f t="shared" si="52"/>
        <v>--</v>
      </c>
      <c r="N56" s="25" t="str">
        <f t="shared" si="52"/>
        <v>--</v>
      </c>
      <c r="O56" s="26">
        <f t="shared" si="52"/>
        <v>0.67085719938077404</v>
      </c>
      <c r="S56" s="21" t="s">
        <v>20</v>
      </c>
      <c r="T56" s="22">
        <v>1.0962288580427872</v>
      </c>
      <c r="U56" s="22">
        <v>0</v>
      </c>
      <c r="V56" s="22">
        <v>0</v>
      </c>
      <c r="W56" s="22">
        <f>SUM(T56:V56)</f>
        <v>1.0962288580427872</v>
      </c>
      <c r="X56" s="16"/>
      <c r="Y56" s="62">
        <v>0.7354130215869682</v>
      </c>
      <c r="Z56" s="62">
        <v>0</v>
      </c>
      <c r="AA56" s="62">
        <v>0</v>
      </c>
      <c r="AB56" s="24">
        <f>SUM(Y56:AA56)</f>
        <v>0.7354130215869682</v>
      </c>
      <c r="AC56" s="16"/>
      <c r="AD56" s="25">
        <f t="shared" si="53"/>
        <v>0.67085719938077393</v>
      </c>
      <c r="AE56" s="25" t="str">
        <f t="shared" si="53"/>
        <v>--</v>
      </c>
      <c r="AF56" s="25" t="str">
        <f t="shared" si="53"/>
        <v>--</v>
      </c>
      <c r="AG56" s="26">
        <f t="shared" si="53"/>
        <v>0.67085719938077393</v>
      </c>
      <c r="AI56">
        <v>160</v>
      </c>
      <c r="AM56">
        <f>$AM$8</f>
        <v>7</v>
      </c>
      <c r="AN56">
        <f>$AN$8</f>
        <v>29</v>
      </c>
      <c r="AO56">
        <f>$AO$8</f>
        <v>51</v>
      </c>
      <c r="AR56" s="21" t="s">
        <v>20</v>
      </c>
      <c r="AS56" s="22">
        <v>1.4551275552515115</v>
      </c>
      <c r="AT56" s="22">
        <v>0</v>
      </c>
      <c r="AU56" s="22">
        <v>0</v>
      </c>
      <c r="AV56" s="22">
        <f>SUM(AS56:AU56)</f>
        <v>1.4551275552515115</v>
      </c>
      <c r="AW56" s="16"/>
      <c r="AX56" s="62">
        <v>0.97618279645782136</v>
      </c>
      <c r="AY56" s="62">
        <v>0</v>
      </c>
      <c r="AZ56" s="62">
        <v>0</v>
      </c>
      <c r="BA56" s="24">
        <f>SUM(AX56:AZ56)</f>
        <v>0.97618279645782136</v>
      </c>
      <c r="BB56" s="16"/>
      <c r="BC56" s="25">
        <f t="shared" si="54"/>
        <v>0.67085719938077393</v>
      </c>
      <c r="BD56" s="25" t="str">
        <f t="shared" si="54"/>
        <v>--</v>
      </c>
      <c r="BE56" s="25" t="str">
        <f t="shared" si="54"/>
        <v>--</v>
      </c>
      <c r="BF56" s="26">
        <f t="shared" si="54"/>
        <v>0.67085719938077393</v>
      </c>
      <c r="BH56">
        <v>160</v>
      </c>
      <c r="BL56">
        <f>$BL$8</f>
        <v>10</v>
      </c>
      <c r="BM56">
        <f>$BM$8</f>
        <v>32</v>
      </c>
      <c r="BN56">
        <f>$BN$8</f>
        <v>54</v>
      </c>
    </row>
    <row r="57" spans="1:66" ht="12.75" customHeight="1" x14ac:dyDescent="0.6">
      <c r="A57" s="21" t="s">
        <v>31</v>
      </c>
      <c r="B57" s="22">
        <f>SUM(B55:B56)</f>
        <v>1297.9817551813599</v>
      </c>
      <c r="C57" s="22">
        <f>SUM(C55:C56)</f>
        <v>0</v>
      </c>
      <c r="D57" s="22">
        <f>SUM(D55:D56)</f>
        <v>0</v>
      </c>
      <c r="E57" s="22">
        <f>SUM(E55:E56)</f>
        <v>1297.9817551813599</v>
      </c>
      <c r="F57" s="16"/>
      <c r="G57" s="24">
        <f>SUM(G55:G56)</f>
        <v>69.997998884605252</v>
      </c>
      <c r="H57" s="24">
        <f>SUM(H55:H56)</f>
        <v>0</v>
      </c>
      <c r="I57" s="24">
        <f>SUM(I55:I56)</f>
        <v>0</v>
      </c>
      <c r="J57" s="24">
        <f>SUM(J55:J56)</f>
        <v>69.997998884605252</v>
      </c>
      <c r="K57" s="16"/>
      <c r="L57" s="25">
        <f t="shared" si="52"/>
        <v>5.3928338056512065E-2</v>
      </c>
      <c r="M57" s="25" t="str">
        <f t="shared" si="52"/>
        <v>--</v>
      </c>
      <c r="N57" s="25" t="str">
        <f t="shared" si="52"/>
        <v>--</v>
      </c>
      <c r="O57" s="26">
        <f t="shared" si="52"/>
        <v>5.3928338056512065E-2</v>
      </c>
      <c r="S57" s="21" t="s">
        <v>31</v>
      </c>
      <c r="T57" s="22">
        <f>SUM(T55:T56)</f>
        <v>1.0962288580427872</v>
      </c>
      <c r="U57" s="22">
        <f>SUM(U55:U56)</f>
        <v>0</v>
      </c>
      <c r="V57" s="22">
        <f>SUM(V55:V56)</f>
        <v>0</v>
      </c>
      <c r="W57" s="22">
        <f>SUM(W55:W56)</f>
        <v>1.0962288580427872</v>
      </c>
      <c r="X57" s="16"/>
      <c r="Y57" s="24">
        <f>SUM(Y55:Y56)</f>
        <v>0.7354130215869682</v>
      </c>
      <c r="Z57" s="24">
        <f>SUM(Z55:Z56)</f>
        <v>0</v>
      </c>
      <c r="AA57" s="24">
        <f>SUM(AA55:AA56)</f>
        <v>0</v>
      </c>
      <c r="AB57" s="24">
        <f>SUM(AB55:AB56)</f>
        <v>0.7354130215869682</v>
      </c>
      <c r="AC57" s="16"/>
      <c r="AD57" s="25">
        <f t="shared" si="53"/>
        <v>0.67085719938077393</v>
      </c>
      <c r="AE57" s="25" t="str">
        <f t="shared" si="53"/>
        <v>--</v>
      </c>
      <c r="AF57" s="25" t="str">
        <f t="shared" si="53"/>
        <v>--</v>
      </c>
      <c r="AG57" s="26">
        <f t="shared" si="53"/>
        <v>0.67085719938077393</v>
      </c>
      <c r="AR57" s="21" t="s">
        <v>31</v>
      </c>
      <c r="AS57" s="22">
        <f>SUM(AS55:AS56)</f>
        <v>1296.885526323317</v>
      </c>
      <c r="AT57" s="22">
        <f>SUM(AT55:AT56)</f>
        <v>0</v>
      </c>
      <c r="AU57" s="22">
        <f>SUM(AU55:AU56)</f>
        <v>0</v>
      </c>
      <c r="AV57" s="22">
        <f>SUM(AV55:AV56)</f>
        <v>1296.885526323317</v>
      </c>
      <c r="AW57" s="16"/>
      <c r="AX57" s="24">
        <f>SUM(AX55:AX56)</f>
        <v>69.262585863018288</v>
      </c>
      <c r="AY57" s="24">
        <f>SUM(AY55:AY56)</f>
        <v>0</v>
      </c>
      <c r="AZ57" s="24">
        <f>SUM(AZ55:AZ56)</f>
        <v>0</v>
      </c>
      <c r="BA57" s="24">
        <f>SUM(BA55:BA56)</f>
        <v>69.262585863018288</v>
      </c>
      <c r="BB57" s="16"/>
      <c r="BC57" s="25">
        <f t="shared" si="54"/>
        <v>5.3406861636723167E-2</v>
      </c>
      <c r="BD57" s="25" t="str">
        <f t="shared" si="54"/>
        <v>--</v>
      </c>
      <c r="BE57" s="25" t="str">
        <f t="shared" si="54"/>
        <v>--</v>
      </c>
      <c r="BF57" s="26">
        <f t="shared" si="54"/>
        <v>5.3406861636723167E-2</v>
      </c>
    </row>
    <row r="58" spans="1:66" ht="12.75" customHeight="1" x14ac:dyDescent="0.6">
      <c r="A58" s="95" t="s">
        <v>32</v>
      </c>
      <c r="B58" s="22"/>
      <c r="C58" s="22"/>
      <c r="D58" s="22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0"/>
      <c r="S58" s="95" t="s">
        <v>32</v>
      </c>
      <c r="T58" s="22"/>
      <c r="U58" s="22"/>
      <c r="V58" s="22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20"/>
      <c r="AR58" s="95" t="s">
        <v>32</v>
      </c>
      <c r="AS58" s="22"/>
      <c r="AT58" s="22"/>
      <c r="AU58" s="22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20"/>
    </row>
    <row r="59" spans="1:66" x14ac:dyDescent="0.6">
      <c r="A59" s="21" t="s">
        <v>19</v>
      </c>
      <c r="B59" s="76">
        <f t="shared" ref="B59:D60" si="55">SUM(T59,AS59)</f>
        <v>0</v>
      </c>
      <c r="C59" s="76">
        <f t="shared" si="55"/>
        <v>173.29310322514181</v>
      </c>
      <c r="D59" s="76">
        <f t="shared" si="55"/>
        <v>0</v>
      </c>
      <c r="E59" s="22">
        <f>SUM(B59:D59)</f>
        <v>173.29310322514181</v>
      </c>
      <c r="F59" s="16"/>
      <c r="G59" s="24">
        <f t="shared" ref="G59:I60" si="56">SUM(Y59,AX59)</f>
        <v>0</v>
      </c>
      <c r="H59" s="24">
        <f t="shared" si="56"/>
        <v>129.41218363127447</v>
      </c>
      <c r="I59" s="24">
        <f t="shared" si="56"/>
        <v>0</v>
      </c>
      <c r="J59" s="24">
        <f>SUM(G59:I59)</f>
        <v>129.41218363127447</v>
      </c>
      <c r="K59" s="16"/>
      <c r="L59" s="25" t="str">
        <f t="shared" ref="L59:O62" si="57">IF(B59&lt;&gt;0,G59/B59,"--")</f>
        <v>--</v>
      </c>
      <c r="M59" s="25">
        <f t="shared" si="57"/>
        <v>0.74678207743295244</v>
      </c>
      <c r="N59" s="25" t="str">
        <f t="shared" si="57"/>
        <v>--</v>
      </c>
      <c r="O59" s="26">
        <f t="shared" si="57"/>
        <v>0.74678207743295244</v>
      </c>
      <c r="S59" s="21" t="s">
        <v>19</v>
      </c>
      <c r="T59" s="22">
        <v>0</v>
      </c>
      <c r="U59" s="22">
        <v>173.29310322514181</v>
      </c>
      <c r="V59" s="22">
        <v>0</v>
      </c>
      <c r="W59" s="22">
        <f>SUM(T59:V59)</f>
        <v>173.29310322514181</v>
      </c>
      <c r="X59" s="16"/>
      <c r="Y59" s="62">
        <v>0</v>
      </c>
      <c r="Z59" s="62">
        <v>129.41218363127447</v>
      </c>
      <c r="AA59" s="62">
        <v>0</v>
      </c>
      <c r="AB59" s="24">
        <f>SUM(Y59:AA59)</f>
        <v>129.41218363127447</v>
      </c>
      <c r="AC59" s="16"/>
      <c r="AD59" s="25" t="str">
        <f t="shared" ref="AD59:AG62" si="58">IF(T59&lt;&gt;0,Y59/T59,"--")</f>
        <v>--</v>
      </c>
      <c r="AE59" s="25">
        <f t="shared" si="58"/>
        <v>0.74678207743295244</v>
      </c>
      <c r="AF59" s="25" t="str">
        <f t="shared" si="58"/>
        <v>--</v>
      </c>
      <c r="AG59" s="26">
        <f t="shared" si="58"/>
        <v>0.74678207743295244</v>
      </c>
      <c r="AI59">
        <v>135</v>
      </c>
      <c r="AM59">
        <f>$AM$8</f>
        <v>7</v>
      </c>
      <c r="AN59">
        <f>$AN$8</f>
        <v>29</v>
      </c>
      <c r="AO59">
        <f>$AO$8</f>
        <v>51</v>
      </c>
      <c r="AR59" s="21" t="s">
        <v>19</v>
      </c>
      <c r="AS59" s="22">
        <v>0</v>
      </c>
      <c r="AT59" s="22">
        <v>0</v>
      </c>
      <c r="AU59" s="22">
        <v>0</v>
      </c>
      <c r="AV59" s="22">
        <f>SUM(AS59:AU59)</f>
        <v>0</v>
      </c>
      <c r="AW59" s="16"/>
      <c r="AX59" s="62">
        <v>0</v>
      </c>
      <c r="AY59" s="62">
        <v>0</v>
      </c>
      <c r="AZ59" s="62">
        <v>0</v>
      </c>
      <c r="BA59" s="24">
        <f>SUM(AX59:AZ59)</f>
        <v>0</v>
      </c>
      <c r="BB59" s="16"/>
      <c r="BC59" s="25" t="str">
        <f t="shared" ref="BC59:BF62" si="59">IF(AS59&lt;&gt;0,AX59/AS59,"--")</f>
        <v>--</v>
      </c>
      <c r="BD59" s="25" t="str">
        <f t="shared" si="59"/>
        <v>--</v>
      </c>
      <c r="BE59" s="25" t="str">
        <f t="shared" si="59"/>
        <v>--</v>
      </c>
      <c r="BF59" s="26" t="str">
        <f t="shared" si="59"/>
        <v>--</v>
      </c>
      <c r="BH59">
        <v>135</v>
      </c>
      <c r="BL59">
        <f>$BL$8</f>
        <v>10</v>
      </c>
      <c r="BM59">
        <f>$BM$8</f>
        <v>32</v>
      </c>
      <c r="BN59">
        <f>$BN$8</f>
        <v>54</v>
      </c>
    </row>
    <row r="60" spans="1:66" x14ac:dyDescent="0.6">
      <c r="A60" s="21" t="s">
        <v>20</v>
      </c>
      <c r="B60" s="76">
        <f t="shared" si="55"/>
        <v>0</v>
      </c>
      <c r="C60" s="76">
        <f t="shared" si="55"/>
        <v>59.091445589524213</v>
      </c>
      <c r="D60" s="76">
        <f t="shared" si="55"/>
        <v>0</v>
      </c>
      <c r="E60" s="22">
        <f>SUM(B60:D60)</f>
        <v>59.091445589524213</v>
      </c>
      <c r="F60" s="16"/>
      <c r="G60" s="24">
        <f t="shared" si="56"/>
        <v>0</v>
      </c>
      <c r="H60" s="24">
        <f t="shared" si="56"/>
        <v>90.585832465600788</v>
      </c>
      <c r="I60" s="24">
        <f t="shared" si="56"/>
        <v>0</v>
      </c>
      <c r="J60" s="24">
        <f>SUM(G60:I60)</f>
        <v>90.585832465600788</v>
      </c>
      <c r="K60" s="16"/>
      <c r="L60" s="25" t="str">
        <f t="shared" si="57"/>
        <v>--</v>
      </c>
      <c r="M60" s="25">
        <f t="shared" si="57"/>
        <v>1.5329770927394595</v>
      </c>
      <c r="N60" s="25" t="str">
        <f t="shared" si="57"/>
        <v>--</v>
      </c>
      <c r="O60" s="26">
        <f t="shared" si="57"/>
        <v>1.5329770927394595</v>
      </c>
      <c r="S60" s="21" t="s">
        <v>20</v>
      </c>
      <c r="T60" s="22">
        <v>0</v>
      </c>
      <c r="U60" s="22">
        <v>37.883514178506623</v>
      </c>
      <c r="V60" s="22">
        <v>0</v>
      </c>
      <c r="W60" s="22">
        <f>SUM(T60:V60)</f>
        <v>37.883514178506623</v>
      </c>
      <c r="X60" s="16"/>
      <c r="Y60" s="62">
        <v>0</v>
      </c>
      <c r="Z60" s="62">
        <v>58.074559428121177</v>
      </c>
      <c r="AA60" s="62">
        <v>0</v>
      </c>
      <c r="AB60" s="24">
        <f>SUM(Y60:AA60)</f>
        <v>58.074559428121177</v>
      </c>
      <c r="AC60" s="16"/>
      <c r="AD60" s="25" t="str">
        <f t="shared" si="58"/>
        <v>--</v>
      </c>
      <c r="AE60" s="25">
        <f t="shared" si="58"/>
        <v>1.5329770927394595</v>
      </c>
      <c r="AF60" s="25" t="str">
        <f t="shared" si="58"/>
        <v>--</v>
      </c>
      <c r="AG60" s="26">
        <f t="shared" si="58"/>
        <v>1.5329770927394595</v>
      </c>
      <c r="AI60">
        <v>137</v>
      </c>
      <c r="AM60">
        <f>$AM$8</f>
        <v>7</v>
      </c>
      <c r="AN60">
        <f>$AN$8</f>
        <v>29</v>
      </c>
      <c r="AO60">
        <f>$AO$8</f>
        <v>51</v>
      </c>
      <c r="AR60" s="21" t="s">
        <v>20</v>
      </c>
      <c r="AS60" s="22">
        <v>0</v>
      </c>
      <c r="AT60" s="22">
        <v>21.207931411017594</v>
      </c>
      <c r="AU60" s="22">
        <v>0</v>
      </c>
      <c r="AV60" s="22">
        <f>SUM(AS60:AU60)</f>
        <v>21.207931411017594</v>
      </c>
      <c r="AW60" s="16"/>
      <c r="AX60" s="62">
        <v>0</v>
      </c>
      <c r="AY60" s="62">
        <v>32.511273037479612</v>
      </c>
      <c r="AZ60" s="62">
        <v>0</v>
      </c>
      <c r="BA60" s="24">
        <f>SUM(AX60:AZ60)</f>
        <v>32.511273037479612</v>
      </c>
      <c r="BB60" s="16"/>
      <c r="BC60" s="25" t="str">
        <f t="shared" si="59"/>
        <v>--</v>
      </c>
      <c r="BD60" s="25">
        <f t="shared" si="59"/>
        <v>1.5329770927394595</v>
      </c>
      <c r="BE60" s="25" t="str">
        <f t="shared" si="59"/>
        <v>--</v>
      </c>
      <c r="BF60" s="26">
        <f t="shared" si="59"/>
        <v>1.5329770927394595</v>
      </c>
      <c r="BH60">
        <v>137</v>
      </c>
      <c r="BL60">
        <f>$BL$8</f>
        <v>10</v>
      </c>
      <c r="BM60">
        <f>$BM$8</f>
        <v>32</v>
      </c>
      <c r="BN60">
        <f>$BN$8</f>
        <v>54</v>
      </c>
    </row>
    <row r="61" spans="1:66" x14ac:dyDescent="0.6">
      <c r="A61" s="96" t="s">
        <v>33</v>
      </c>
      <c r="B61" s="32">
        <f>SUM(B59:B60)</f>
        <v>0</v>
      </c>
      <c r="C61" s="32">
        <f>SUM(C59:C60)</f>
        <v>232.384548814666</v>
      </c>
      <c r="D61" s="32">
        <f>SUM(D59:D60)</f>
        <v>0</v>
      </c>
      <c r="E61" s="32">
        <f>SUM(E59:E60)</f>
        <v>232.384548814666</v>
      </c>
      <c r="F61" s="33"/>
      <c r="G61" s="84">
        <f>SUM(G59:G60)</f>
        <v>0</v>
      </c>
      <c r="H61" s="84">
        <f>SUM(H59:H60)</f>
        <v>219.99801609687526</v>
      </c>
      <c r="I61" s="84">
        <f>SUM(I59:I60)</f>
        <v>0</v>
      </c>
      <c r="J61" s="34">
        <f>SUM(J59:J60)</f>
        <v>219.99801609687526</v>
      </c>
      <c r="K61" s="33"/>
      <c r="L61" s="35" t="str">
        <f t="shared" si="57"/>
        <v>--</v>
      </c>
      <c r="M61" s="35">
        <f t="shared" si="57"/>
        <v>0.94669812265500752</v>
      </c>
      <c r="N61" s="35" t="str">
        <f t="shared" si="57"/>
        <v>--</v>
      </c>
      <c r="O61" s="36">
        <f t="shared" si="57"/>
        <v>0.94669812265500752</v>
      </c>
      <c r="S61" s="96" t="s">
        <v>33</v>
      </c>
      <c r="T61" s="32">
        <f>SUM(T59:T60)</f>
        <v>0</v>
      </c>
      <c r="U61" s="32">
        <f>SUM(U59:U60)</f>
        <v>211.17661740364844</v>
      </c>
      <c r="V61" s="32">
        <f>SUM(V59:V60)</f>
        <v>0</v>
      </c>
      <c r="W61" s="32">
        <f>SUM(W59:W60)</f>
        <v>211.17661740364844</v>
      </c>
      <c r="X61" s="33"/>
      <c r="Y61" s="84">
        <f>SUM(Y59:Y60)</f>
        <v>0</v>
      </c>
      <c r="Z61" s="84">
        <f>SUM(Z59:Z60)</f>
        <v>187.48674305939565</v>
      </c>
      <c r="AA61" s="84">
        <f>SUM(AA59:AA60)</f>
        <v>0</v>
      </c>
      <c r="AB61" s="34">
        <f>SUM(AB59:AB60)</f>
        <v>187.48674305939565</v>
      </c>
      <c r="AC61" s="33"/>
      <c r="AD61" s="35" t="str">
        <f t="shared" si="58"/>
        <v>--</v>
      </c>
      <c r="AE61" s="35">
        <f t="shared" si="58"/>
        <v>0.88781961452213554</v>
      </c>
      <c r="AF61" s="35" t="str">
        <f t="shared" si="58"/>
        <v>--</v>
      </c>
      <c r="AG61" s="36">
        <f t="shared" si="58"/>
        <v>0.88781961452213554</v>
      </c>
      <c r="AR61" s="96" t="s">
        <v>33</v>
      </c>
      <c r="AS61" s="32">
        <f>SUM(AS59:AS60)</f>
        <v>0</v>
      </c>
      <c r="AT61" s="32">
        <f>SUM(AT59:AT60)</f>
        <v>21.207931411017594</v>
      </c>
      <c r="AU61" s="32">
        <f>SUM(AU59:AU60)</f>
        <v>0</v>
      </c>
      <c r="AV61" s="32">
        <f>SUM(AV59:AV60)</f>
        <v>21.207931411017594</v>
      </c>
      <c r="AW61" s="33"/>
      <c r="AX61" s="84">
        <f>SUM(AX59:AX60)</f>
        <v>0</v>
      </c>
      <c r="AY61" s="84">
        <f>SUM(AY59:AY60)</f>
        <v>32.511273037479612</v>
      </c>
      <c r="AZ61" s="84">
        <f>SUM(AZ59:AZ60)</f>
        <v>0</v>
      </c>
      <c r="BA61" s="34">
        <f>SUM(BA59:BA60)</f>
        <v>32.511273037479612</v>
      </c>
      <c r="BB61" s="33"/>
      <c r="BC61" s="35" t="str">
        <f t="shared" si="59"/>
        <v>--</v>
      </c>
      <c r="BD61" s="35">
        <f t="shared" si="59"/>
        <v>1.5329770927394595</v>
      </c>
      <c r="BE61" s="35" t="str">
        <f t="shared" si="59"/>
        <v>--</v>
      </c>
      <c r="BF61" s="36">
        <f t="shared" si="59"/>
        <v>1.5329770927394595</v>
      </c>
    </row>
    <row r="62" spans="1:66" ht="13.75" thickBot="1" x14ac:dyDescent="0.75">
      <c r="A62" s="43" t="s">
        <v>17</v>
      </c>
      <c r="B62" s="101">
        <f>SUM(B57,B61)</f>
        <v>1297.9817551813599</v>
      </c>
      <c r="C62" s="101">
        <f>SUM(C57,C61)</f>
        <v>232.384548814666</v>
      </c>
      <c r="D62" s="101">
        <f>SUM(D57,D61)</f>
        <v>0</v>
      </c>
      <c r="E62" s="101">
        <f>SUM(E57,E61)</f>
        <v>1530.3663039960259</v>
      </c>
      <c r="F62" s="102"/>
      <c r="G62" s="46">
        <f>SUM(G57,G61)</f>
        <v>69.997998884605252</v>
      </c>
      <c r="H62" s="46">
        <f>SUM(H57,H61)</f>
        <v>219.99801609687526</v>
      </c>
      <c r="I62" s="46">
        <f>SUM(I57,I61)</f>
        <v>0</v>
      </c>
      <c r="J62" s="46">
        <f>SUM(J57,J61)</f>
        <v>289.99601498148053</v>
      </c>
      <c r="K62" s="102"/>
      <c r="L62" s="47">
        <f t="shared" si="57"/>
        <v>5.3928338056512065E-2</v>
      </c>
      <c r="M62" s="47">
        <f t="shared" si="57"/>
        <v>0.94669812265500752</v>
      </c>
      <c r="N62" s="47" t="str">
        <f t="shared" si="57"/>
        <v>--</v>
      </c>
      <c r="O62" s="48">
        <f t="shared" si="57"/>
        <v>0.18949451136257742</v>
      </c>
      <c r="S62" s="43" t="s">
        <v>17</v>
      </c>
      <c r="T62" s="101">
        <f>SUM(T57,T61)</f>
        <v>1.0962288580427872</v>
      </c>
      <c r="U62" s="101">
        <f>SUM(U57,U61)</f>
        <v>211.17661740364844</v>
      </c>
      <c r="V62" s="101">
        <f>SUM(V57,V61)</f>
        <v>0</v>
      </c>
      <c r="W62" s="101">
        <f>SUM(W57,W61)</f>
        <v>212.27284626169123</v>
      </c>
      <c r="X62" s="102"/>
      <c r="Y62" s="46">
        <f>SUM(Y57,Y61)</f>
        <v>0.7354130215869682</v>
      </c>
      <c r="Z62" s="46">
        <f>SUM(Z57,Z61)</f>
        <v>187.48674305939565</v>
      </c>
      <c r="AA62" s="46">
        <f>SUM(AA57,AA61)</f>
        <v>0</v>
      </c>
      <c r="AB62" s="46">
        <f>SUM(AB57,AB61)</f>
        <v>188.22215608098261</v>
      </c>
      <c r="AC62" s="102"/>
      <c r="AD62" s="47">
        <f t="shared" si="58"/>
        <v>0.67085719938077393</v>
      </c>
      <c r="AE62" s="47">
        <f t="shared" si="58"/>
        <v>0.88781961452213554</v>
      </c>
      <c r="AF62" s="47" t="str">
        <f t="shared" si="58"/>
        <v>--</v>
      </c>
      <c r="AG62" s="48">
        <f t="shared" si="58"/>
        <v>0.88669916758425715</v>
      </c>
      <c r="AR62" s="43" t="s">
        <v>17</v>
      </c>
      <c r="AS62" s="101">
        <f>SUM(AS57,AS61)</f>
        <v>1296.885526323317</v>
      </c>
      <c r="AT62" s="101">
        <f>SUM(AT57,AT61)</f>
        <v>21.207931411017594</v>
      </c>
      <c r="AU62" s="101">
        <f>SUM(AU57,AU61)</f>
        <v>0</v>
      </c>
      <c r="AV62" s="101">
        <f>SUM(AV57,AV61)</f>
        <v>1318.0934577343346</v>
      </c>
      <c r="AW62" s="102"/>
      <c r="AX62" s="46">
        <f>SUM(AX57,AX61)</f>
        <v>69.262585863018288</v>
      </c>
      <c r="AY62" s="46">
        <f>SUM(AY57,AY61)</f>
        <v>32.511273037479612</v>
      </c>
      <c r="AZ62" s="46">
        <f>SUM(AZ57,AZ61)</f>
        <v>0</v>
      </c>
      <c r="BA62" s="46">
        <f>SUM(BA57,BA61)</f>
        <v>101.7738589004979</v>
      </c>
      <c r="BB62" s="102"/>
      <c r="BC62" s="47">
        <f t="shared" si="59"/>
        <v>5.3406861636723167E-2</v>
      </c>
      <c r="BD62" s="47">
        <f t="shared" si="59"/>
        <v>1.5329770927394595</v>
      </c>
      <c r="BE62" s="47" t="str">
        <f t="shared" si="59"/>
        <v>--</v>
      </c>
      <c r="BF62" s="48">
        <f t="shared" si="59"/>
        <v>7.7212930770050675E-2</v>
      </c>
    </row>
    <row r="63" spans="1:66" ht="5.15" customHeight="1" x14ac:dyDescent="0.6">
      <c r="A63" s="49"/>
      <c r="S63" s="49"/>
      <c r="AR63" s="49"/>
    </row>
    <row r="64" spans="1:66" x14ac:dyDescent="0.6">
      <c r="A64" s="49" t="s">
        <v>21</v>
      </c>
      <c r="B64" s="50">
        <f>B51</f>
        <v>1564.794885617039</v>
      </c>
      <c r="C64" s="50">
        <f>C51</f>
        <v>4710.058002987751</v>
      </c>
      <c r="D64" s="50">
        <f>D51</f>
        <v>0</v>
      </c>
      <c r="E64" s="50">
        <f>E51</f>
        <v>6274.8528886047898</v>
      </c>
      <c r="G64" s="82">
        <f>SUM(G51,G62)</f>
        <v>1050.4858784020237</v>
      </c>
      <c r="H64" s="82">
        <f>SUM(H51,H62)</f>
        <v>14260.803763607788</v>
      </c>
      <c r="I64" s="82">
        <f>SUM(I51,I62)</f>
        <v>0</v>
      </c>
      <c r="J64" s="82">
        <f>SUM(J51,J62)</f>
        <v>15311.289642009811</v>
      </c>
      <c r="L64" s="25">
        <f>IF(B64&lt;&gt;0,G64/B64,"--")</f>
        <v>0.67132496920693219</v>
      </c>
      <c r="M64" s="25">
        <f>IF(C64&lt;&gt;0,H64/C64,"--")</f>
        <v>3.0277342135832876</v>
      </c>
      <c r="N64" s="25" t="str">
        <f>IF(D64&lt;&gt;0,I64/D64,"--")</f>
        <v>--</v>
      </c>
      <c r="O64" s="25">
        <f>IF(E64&lt;&gt;0,J64/E64,"--")</f>
        <v>2.4401033639872742</v>
      </c>
      <c r="S64" s="49" t="s">
        <v>21</v>
      </c>
      <c r="T64" s="50">
        <f>T51</f>
        <v>269.36448684897334</v>
      </c>
      <c r="U64" s="50">
        <f>U51</f>
        <v>3372.0631527606006</v>
      </c>
      <c r="V64" s="50">
        <f>V51</f>
        <v>0</v>
      </c>
      <c r="W64" s="50">
        <f>W51</f>
        <v>3641.4276396095743</v>
      </c>
      <c r="Y64" s="82">
        <f>SUM(Y51,Y62)</f>
        <v>320.98483872409031</v>
      </c>
      <c r="Z64" s="82">
        <f>SUM(Z51,Z62)</f>
        <v>6902.4576958190928</v>
      </c>
      <c r="AA64" s="82">
        <f>SUM(AA51,AA62)</f>
        <v>0</v>
      </c>
      <c r="AB64" s="82">
        <f>SUM(AB51,AB62)</f>
        <v>7223.4425345431828</v>
      </c>
      <c r="AD64" s="25">
        <f>IF(T64&lt;&gt;0,Y64/T64,"--")</f>
        <v>1.1916375557853673</v>
      </c>
      <c r="AE64" s="25">
        <f>IF(U64&lt;&gt;0,Z64/U64,"--")</f>
        <v>2.0469538627022068</v>
      </c>
      <c r="AF64" s="25" t="str">
        <f>IF(V64&lt;&gt;0,AA64/V64,"--")</f>
        <v>--</v>
      </c>
      <c r="AG64" s="25">
        <f>IF(W64&lt;&gt;0,AB64/W64,"--")</f>
        <v>1.9836842165886521</v>
      </c>
      <c r="AR64" s="49" t="s">
        <v>21</v>
      </c>
      <c r="AS64" s="50">
        <f>AS51</f>
        <v>1295.4303987680655</v>
      </c>
      <c r="AT64" s="50">
        <f>AT51</f>
        <v>1337.99485022715</v>
      </c>
      <c r="AU64" s="50">
        <f>AU51</f>
        <v>0</v>
      </c>
      <c r="AV64" s="50">
        <f>AV51</f>
        <v>2633.4252489952155</v>
      </c>
      <c r="AX64" s="82">
        <f>SUM(AX51,AX62)</f>
        <v>729.50103967793325</v>
      </c>
      <c r="AY64" s="82">
        <f>SUM(AY51,AY62)</f>
        <v>7358.3460677886969</v>
      </c>
      <c r="AZ64" s="82">
        <f>SUM(AZ51,AZ62)</f>
        <v>0</v>
      </c>
      <c r="BA64" s="82">
        <f>SUM(BA51,BA62)</f>
        <v>8087.8471074666295</v>
      </c>
      <c r="BC64" s="25">
        <f>IF(AS64&lt;&gt;0,AX64/AS64,"--")</f>
        <v>0.56313410614084525</v>
      </c>
      <c r="BD64" s="25">
        <f>IF(AT64&lt;&gt;0,AY64/AT64,"--")</f>
        <v>5.49953242834939</v>
      </c>
      <c r="BE64" s="25" t="str">
        <f>IF(AU64&lt;&gt;0,AZ64/AU64,"--")</f>
        <v>--</v>
      </c>
      <c r="BF64" s="25">
        <f>IF(AV64&lt;&gt;0,BA64/AV64,"--")</f>
        <v>3.0712271444015928</v>
      </c>
    </row>
    <row r="65" spans="1:66" hidden="1" x14ac:dyDescent="0.6">
      <c r="A65" s="16"/>
      <c r="S65" s="16"/>
      <c r="AR65" s="16"/>
    </row>
    <row r="66" spans="1:66" hidden="1" x14ac:dyDescent="0.6">
      <c r="A66" s="107" t="s">
        <v>115</v>
      </c>
      <c r="B66" s="85">
        <f>B10-SUM(B11:B13)</f>
        <v>0</v>
      </c>
      <c r="C66" s="85">
        <f>C10-SUM(C11:C13)</f>
        <v>0</v>
      </c>
      <c r="D66" s="85">
        <f>D10-SUM(D11:D13)</f>
        <v>0</v>
      </c>
      <c r="G66" s="72">
        <f>G64-Y64-AX64</f>
        <v>0</v>
      </c>
      <c r="H66" s="72">
        <f>H64-Z64-AY64</f>
        <v>0</v>
      </c>
      <c r="I66" s="72">
        <f>I64-AA64-AZ64</f>
        <v>0</v>
      </c>
      <c r="J66" s="72">
        <f>J64-AB64-BA64</f>
        <v>0</v>
      </c>
      <c r="L66" s="86"/>
      <c r="M66" s="86"/>
      <c r="N66" s="86"/>
      <c r="O66" s="86"/>
      <c r="S66" s="107" t="s">
        <v>115</v>
      </c>
      <c r="T66" s="85">
        <f>T10-SUM(T11:T13)</f>
        <v>0</v>
      </c>
      <c r="U66" s="85">
        <f>U10-SUM(U11:U13)</f>
        <v>0</v>
      </c>
      <c r="V66" s="85">
        <f>V10-SUM(V11:V13)</f>
        <v>0</v>
      </c>
      <c r="Y66" s="85">
        <v>0</v>
      </c>
      <c r="Z66" s="85">
        <v>0</v>
      </c>
      <c r="AA66" s="85">
        <v>0</v>
      </c>
      <c r="AB66" s="86"/>
      <c r="AD66" s="85">
        <v>-2.2204460492503131E-16</v>
      </c>
      <c r="AE66" s="85">
        <v>0</v>
      </c>
      <c r="AF66" s="85">
        <v>0</v>
      </c>
      <c r="AG66" s="86"/>
      <c r="AI66">
        <v>157</v>
      </c>
      <c r="AM66">
        <f>$AM$8</f>
        <v>7</v>
      </c>
      <c r="AN66">
        <f>$AN$8</f>
        <v>29</v>
      </c>
      <c r="AO66">
        <f>$AO$8</f>
        <v>51</v>
      </c>
      <c r="AR66" s="107" t="s">
        <v>115</v>
      </c>
      <c r="AS66" s="85">
        <f>AS10-SUM(AS11:AS13)</f>
        <v>0</v>
      </c>
      <c r="AT66" s="85">
        <f>AT10-SUM(AT11:AT13)</f>
        <v>0</v>
      </c>
      <c r="AU66" s="85">
        <f>AU10-SUM(AU11:AU13)</f>
        <v>0</v>
      </c>
      <c r="AX66" s="85">
        <v>0</v>
      </c>
      <c r="AY66" s="85">
        <v>0</v>
      </c>
      <c r="AZ66" s="85">
        <v>0</v>
      </c>
      <c r="BA66" s="86"/>
      <c r="BC66" s="85">
        <v>0</v>
      </c>
      <c r="BD66" s="85">
        <v>0</v>
      </c>
      <c r="BE66" s="85">
        <v>0</v>
      </c>
      <c r="BF66" s="86"/>
      <c r="BH66">
        <v>157</v>
      </c>
      <c r="BL66">
        <f>$BL$8</f>
        <v>10</v>
      </c>
      <c r="BM66">
        <f>$BM$8</f>
        <v>32</v>
      </c>
      <c r="BN66">
        <f>$BN$8</f>
        <v>54</v>
      </c>
    </row>
    <row r="67" spans="1:66" hidden="1" x14ac:dyDescent="0.6">
      <c r="A67" s="16"/>
      <c r="B67" s="85">
        <f>B19-SUM(B20:B22)</f>
        <v>0</v>
      </c>
      <c r="C67" s="85">
        <f>C19-SUM(C20:C22)</f>
        <v>0</v>
      </c>
      <c r="D67" s="85">
        <f>D19-SUM(D20:D22)</f>
        <v>0</v>
      </c>
      <c r="G67" s="86"/>
      <c r="H67" s="86"/>
      <c r="I67" s="86"/>
      <c r="J67" s="86"/>
      <c r="K67" s="108"/>
      <c r="L67" s="86"/>
      <c r="M67" s="86"/>
      <c r="N67" s="86"/>
      <c r="S67" s="16"/>
      <c r="T67" s="85">
        <f>T19-SUM(T20:T22)</f>
        <v>0</v>
      </c>
      <c r="U67" s="85">
        <f>U19-SUM(U20:U22)</f>
        <v>0</v>
      </c>
      <c r="V67" s="85">
        <f>V19-SUM(V20:V22)</f>
        <v>0</v>
      </c>
      <c r="Y67" s="85">
        <v>0</v>
      </c>
      <c r="Z67" s="85">
        <v>0</v>
      </c>
      <c r="AA67" s="85">
        <v>0</v>
      </c>
      <c r="AB67" s="86"/>
      <c r="AD67" s="85">
        <v>0</v>
      </c>
      <c r="AE67" s="85">
        <v>0</v>
      </c>
      <c r="AF67" s="85">
        <v>0</v>
      </c>
      <c r="AI67">
        <v>134</v>
      </c>
      <c r="AM67">
        <f>$AM$8</f>
        <v>7</v>
      </c>
      <c r="AN67">
        <f>$AN$8</f>
        <v>29</v>
      </c>
      <c r="AO67">
        <f>$AO$8</f>
        <v>51</v>
      </c>
      <c r="AR67" s="16"/>
      <c r="AS67" s="85">
        <f>AS19-SUM(AS20:AS22)</f>
        <v>0</v>
      </c>
      <c r="AT67" s="85">
        <f>AT19-SUM(AT20:AT22)</f>
        <v>0</v>
      </c>
      <c r="AU67" s="85">
        <f>AU19-SUM(AU20:AU22)</f>
        <v>0</v>
      </c>
      <c r="AX67" s="85">
        <v>0</v>
      </c>
      <c r="AY67" s="85">
        <v>0</v>
      </c>
      <c r="AZ67" s="85">
        <v>0</v>
      </c>
      <c r="BA67" s="86"/>
      <c r="BC67" s="85">
        <v>0</v>
      </c>
      <c r="BD67" s="85">
        <v>0</v>
      </c>
      <c r="BE67" s="85">
        <v>0</v>
      </c>
      <c r="BH67">
        <v>134</v>
      </c>
      <c r="BL67">
        <f>$BL$8</f>
        <v>10</v>
      </c>
      <c r="BM67">
        <f>$BM$8</f>
        <v>32</v>
      </c>
      <c r="BN67">
        <f>$BN$8</f>
        <v>54</v>
      </c>
    </row>
    <row r="68" spans="1:66" hidden="1" x14ac:dyDescent="0.6">
      <c r="A68" s="53" t="s">
        <v>186</v>
      </c>
      <c r="B68" s="189">
        <f>SUM(B66:J67,T66:AF68,AS66:BE68)</f>
        <v>2.2204460492503131E-16</v>
      </c>
      <c r="C68" s="16"/>
      <c r="D68" s="16"/>
      <c r="E68" s="16"/>
      <c r="G68" s="86"/>
      <c r="H68" s="86"/>
      <c r="I68" s="86"/>
      <c r="J68" s="86"/>
      <c r="K68" s="108"/>
      <c r="L68" s="86"/>
      <c r="M68" s="86"/>
      <c r="N68" s="86"/>
      <c r="S68" s="16"/>
      <c r="T68" s="16"/>
      <c r="U68" s="16"/>
      <c r="V68" s="16"/>
      <c r="W68" s="16"/>
      <c r="Y68" s="85">
        <v>0</v>
      </c>
      <c r="Z68" s="85">
        <v>0</v>
      </c>
      <c r="AA68" s="85">
        <v>0</v>
      </c>
      <c r="AB68" s="86"/>
      <c r="AC68" s="108"/>
      <c r="AD68" s="85">
        <v>0</v>
      </c>
      <c r="AE68" s="85">
        <v>4.4408920985006262E-16</v>
      </c>
      <c r="AF68" s="85">
        <v>0</v>
      </c>
      <c r="AI68">
        <v>84</v>
      </c>
      <c r="AJ68">
        <v>19</v>
      </c>
      <c r="AM68">
        <f>$AM$8</f>
        <v>7</v>
      </c>
      <c r="AN68">
        <f>$AN$8</f>
        <v>29</v>
      </c>
      <c r="AO68">
        <f>$AO$8</f>
        <v>51</v>
      </c>
      <c r="AR68" s="16"/>
      <c r="AS68" s="16"/>
      <c r="AT68" s="16"/>
      <c r="AU68" s="16"/>
      <c r="AV68" s="16"/>
      <c r="AX68" s="85">
        <v>0</v>
      </c>
      <c r="AY68" s="85">
        <v>0</v>
      </c>
      <c r="AZ68" s="85">
        <v>0</v>
      </c>
      <c r="BA68" s="86"/>
      <c r="BB68" s="108"/>
      <c r="BC68" s="85">
        <v>0</v>
      </c>
      <c r="BD68" s="85">
        <v>0</v>
      </c>
      <c r="BE68" s="85">
        <v>0</v>
      </c>
      <c r="BH68">
        <v>84</v>
      </c>
      <c r="BI68">
        <v>19</v>
      </c>
      <c r="BL68">
        <f>$BL$8</f>
        <v>10</v>
      </c>
      <c r="BM68">
        <f>$BM$8</f>
        <v>32</v>
      </c>
      <c r="BN68">
        <f>$BN$8</f>
        <v>54</v>
      </c>
    </row>
    <row r="69" spans="1:66" x14ac:dyDescent="0.6">
      <c r="A69" s="33"/>
      <c r="B69" s="33"/>
      <c r="C69" s="33"/>
      <c r="D69" s="33"/>
      <c r="E69" s="33"/>
      <c r="G69" s="86"/>
      <c r="H69" s="86"/>
      <c r="I69" s="86"/>
      <c r="J69" s="86"/>
      <c r="K69" s="108"/>
      <c r="L69" s="86"/>
      <c r="M69" s="86"/>
      <c r="N69" s="86"/>
    </row>
    <row r="70" spans="1:66" x14ac:dyDescent="0.6">
      <c r="A70" s="54" t="s">
        <v>22</v>
      </c>
    </row>
    <row r="71" spans="1:66" x14ac:dyDescent="0.6">
      <c r="A71" s="109" t="s">
        <v>264</v>
      </c>
    </row>
    <row r="72" spans="1:66" x14ac:dyDescent="0.6">
      <c r="A72" s="56" t="s">
        <v>108</v>
      </c>
    </row>
    <row r="73" spans="1:66" x14ac:dyDescent="0.6">
      <c r="A73" s="55" t="s">
        <v>98</v>
      </c>
    </row>
    <row r="74" spans="1:66" x14ac:dyDescent="0.6">
      <c r="A74" s="56" t="s">
        <v>109</v>
      </c>
    </row>
    <row r="75" spans="1:66" x14ac:dyDescent="0.6">
      <c r="A75" s="55" t="s">
        <v>113</v>
      </c>
    </row>
    <row r="76" spans="1:66" x14ac:dyDescent="0.6">
      <c r="A76" s="56" t="s">
        <v>110</v>
      </c>
      <c r="B76" s="41"/>
      <c r="C76" s="41"/>
      <c r="D76" s="41"/>
      <c r="E76" s="41"/>
    </row>
    <row r="77" spans="1:66" x14ac:dyDescent="0.6">
      <c r="A77" s="55" t="s">
        <v>114</v>
      </c>
      <c r="B77" s="41"/>
      <c r="C77" s="41"/>
      <c r="D77" s="41"/>
      <c r="E77" s="41"/>
    </row>
    <row r="78" spans="1:66" x14ac:dyDescent="0.6">
      <c r="A78" s="56"/>
    </row>
    <row r="79" spans="1:66" x14ac:dyDescent="0.6">
      <c r="A79" s="55"/>
    </row>
    <row r="80" spans="1:66" x14ac:dyDescent="0.6">
      <c r="A80" s="55"/>
    </row>
    <row r="81" spans="1:1" x14ac:dyDescent="0.6">
      <c r="A81" s="55"/>
    </row>
    <row r="82" spans="1:1" x14ac:dyDescent="0.6">
      <c r="A82" s="16"/>
    </row>
    <row r="83" spans="1:1" x14ac:dyDescent="0.6">
      <c r="A83" s="16"/>
    </row>
    <row r="84" spans="1:1" x14ac:dyDescent="0.6">
      <c r="A84" s="16"/>
    </row>
    <row r="85" spans="1:1" x14ac:dyDescent="0.6">
      <c r="A85" s="16"/>
    </row>
    <row r="86" spans="1:1" x14ac:dyDescent="0.6">
      <c r="A86" s="16"/>
    </row>
    <row r="87" spans="1:1" x14ac:dyDescent="0.6">
      <c r="A87" s="16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2" manualBreakCount="2">
    <brk id="52" min="18" max="32" man="1"/>
    <brk id="52" max="14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A1:BP85"/>
  <sheetViews>
    <sheetView zoomScale="70" zoomScaleNormal="70" workbookViewId="0"/>
  </sheetViews>
  <sheetFormatPr defaultRowHeight="13" x14ac:dyDescent="0.6"/>
  <cols>
    <col min="1" max="1" width="36.86328125" customWidth="1"/>
    <col min="2" max="5" width="10.6796875" customWidth="1"/>
    <col min="6" max="6" width="2.6796875" customWidth="1"/>
    <col min="7" max="10" width="10.6796875" customWidth="1"/>
    <col min="11" max="11" width="2.6796875" customWidth="1"/>
    <col min="12" max="15" width="8.6796875" customWidth="1"/>
    <col min="18" max="68" width="0" hidden="1" customWidth="1"/>
  </cols>
  <sheetData>
    <row r="1" spans="1:68" s="3" customFormat="1" ht="15.5" x14ac:dyDescent="0.7">
      <c r="A1" s="1" t="str">
        <f>VLOOKUP(BP6,TabName,5,FALSE)</f>
        <v>Table 4.27 - Cost of Wasted UAA Mail -- Standard Mail, Carrier Route (1), PARS Environment, FY 21</v>
      </c>
      <c r="S1" s="1" t="s">
        <v>181</v>
      </c>
      <c r="AR1" s="131" t="s">
        <v>182</v>
      </c>
    </row>
    <row r="2" spans="1:68" ht="8.15" customHeight="1" thickBot="1" x14ac:dyDescent="0.75"/>
    <row r="3" spans="1:68" ht="15.5" x14ac:dyDescent="0.7">
      <c r="A3" s="4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39"/>
      <c r="S3" s="4" t="s">
        <v>0</v>
      </c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39"/>
      <c r="AR3" s="4" t="s">
        <v>0</v>
      </c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39"/>
    </row>
    <row r="4" spans="1:68" ht="12.75" customHeight="1" x14ac:dyDescent="0.6">
      <c r="A4" s="14"/>
      <c r="B4" s="9" t="s">
        <v>1</v>
      </c>
      <c r="C4" s="10"/>
      <c r="D4" s="10"/>
      <c r="E4" s="10"/>
      <c r="F4" s="11"/>
      <c r="G4" s="9" t="s">
        <v>2</v>
      </c>
      <c r="H4" s="12"/>
      <c r="I4" s="12"/>
      <c r="J4" s="12"/>
      <c r="K4" s="11"/>
      <c r="L4" s="9" t="s">
        <v>3</v>
      </c>
      <c r="M4" s="12"/>
      <c r="N4" s="12"/>
      <c r="O4" s="13"/>
      <c r="S4" s="14"/>
      <c r="T4" s="9" t="s">
        <v>1</v>
      </c>
      <c r="U4" s="10"/>
      <c r="V4" s="10"/>
      <c r="W4" s="10"/>
      <c r="X4" s="11"/>
      <c r="Y4" s="9" t="s">
        <v>2</v>
      </c>
      <c r="Z4" s="12"/>
      <c r="AA4" s="12"/>
      <c r="AB4" s="12"/>
      <c r="AC4" s="11"/>
      <c r="AD4" s="9" t="s">
        <v>3</v>
      </c>
      <c r="AE4" s="12"/>
      <c r="AF4" s="12"/>
      <c r="AG4" s="13"/>
      <c r="AK4" t="s">
        <v>37</v>
      </c>
      <c r="AL4" t="s">
        <v>37</v>
      </c>
      <c r="AM4" s="18" t="s">
        <v>8</v>
      </c>
      <c r="AN4" s="18" t="s">
        <v>9</v>
      </c>
      <c r="AO4" s="18" t="s">
        <v>10</v>
      </c>
      <c r="AQ4" s="3"/>
      <c r="AR4" s="14"/>
      <c r="AS4" s="9" t="s">
        <v>1</v>
      </c>
      <c r="AT4" s="10"/>
      <c r="AU4" s="10"/>
      <c r="AV4" s="10"/>
      <c r="AW4" s="11"/>
      <c r="AX4" s="9" t="s">
        <v>2</v>
      </c>
      <c r="AY4" s="12"/>
      <c r="AZ4" s="12"/>
      <c r="BA4" s="12"/>
      <c r="BB4" s="11"/>
      <c r="BC4" s="9" t="s">
        <v>3</v>
      </c>
      <c r="BD4" s="12"/>
      <c r="BE4" s="12"/>
      <c r="BF4" s="13"/>
      <c r="BJ4" t="s">
        <v>37</v>
      </c>
      <c r="BK4" t="s">
        <v>37</v>
      </c>
      <c r="BL4" s="18" t="s">
        <v>8</v>
      </c>
      <c r="BM4" s="18" t="s">
        <v>9</v>
      </c>
      <c r="BN4" s="18" t="s">
        <v>10</v>
      </c>
    </row>
    <row r="5" spans="1:68" ht="25.5" customHeight="1" x14ac:dyDescent="0.6">
      <c r="A5" s="14"/>
      <c r="B5" s="15" t="s">
        <v>4</v>
      </c>
      <c r="C5" s="15" t="s">
        <v>5</v>
      </c>
      <c r="D5" s="15" t="s">
        <v>6</v>
      </c>
      <c r="E5" s="15" t="s">
        <v>7</v>
      </c>
      <c r="F5" s="16"/>
      <c r="G5" s="15" t="s">
        <v>4</v>
      </c>
      <c r="H5" s="15" t="s">
        <v>5</v>
      </c>
      <c r="I5" s="15" t="s">
        <v>6</v>
      </c>
      <c r="J5" s="15" t="s">
        <v>7</v>
      </c>
      <c r="K5" s="16"/>
      <c r="L5" s="15" t="s">
        <v>4</v>
      </c>
      <c r="M5" s="15" t="s">
        <v>5</v>
      </c>
      <c r="N5" s="15" t="s">
        <v>6</v>
      </c>
      <c r="O5" s="17" t="s">
        <v>7</v>
      </c>
      <c r="S5" s="14"/>
      <c r="T5" s="15" t="s">
        <v>4</v>
      </c>
      <c r="U5" s="15" t="s">
        <v>5</v>
      </c>
      <c r="V5" s="15" t="s">
        <v>6</v>
      </c>
      <c r="W5" s="15" t="s">
        <v>7</v>
      </c>
      <c r="X5" s="16"/>
      <c r="Y5" s="15" t="s">
        <v>4</v>
      </c>
      <c r="Z5" s="15" t="s">
        <v>5</v>
      </c>
      <c r="AA5" s="15" t="s">
        <v>6</v>
      </c>
      <c r="AB5" s="15" t="s">
        <v>7</v>
      </c>
      <c r="AC5" s="16"/>
      <c r="AD5" s="15" t="s">
        <v>4</v>
      </c>
      <c r="AE5" s="15" t="s">
        <v>5</v>
      </c>
      <c r="AF5" s="15" t="s">
        <v>6</v>
      </c>
      <c r="AG5" s="17" t="s">
        <v>7</v>
      </c>
      <c r="AI5" s="56" t="s">
        <v>35</v>
      </c>
      <c r="AJ5" s="56" t="s">
        <v>36</v>
      </c>
      <c r="AK5" s="56" t="s">
        <v>35</v>
      </c>
      <c r="AL5" s="56" t="s">
        <v>36</v>
      </c>
      <c r="AM5" t="s">
        <v>12</v>
      </c>
      <c r="AN5" t="s">
        <v>12</v>
      </c>
      <c r="AO5" t="s">
        <v>12</v>
      </c>
      <c r="AR5" s="14"/>
      <c r="AS5" s="15" t="s">
        <v>4</v>
      </c>
      <c r="AT5" s="15" t="s">
        <v>5</v>
      </c>
      <c r="AU5" s="15" t="s">
        <v>6</v>
      </c>
      <c r="AV5" s="15" t="s">
        <v>7</v>
      </c>
      <c r="AW5" s="16"/>
      <c r="AX5" s="15" t="s">
        <v>4</v>
      </c>
      <c r="AY5" s="15" t="s">
        <v>5</v>
      </c>
      <c r="AZ5" s="15" t="s">
        <v>6</v>
      </c>
      <c r="BA5" s="15" t="s">
        <v>7</v>
      </c>
      <c r="BB5" s="16"/>
      <c r="BC5" s="15" t="s">
        <v>4</v>
      </c>
      <c r="BD5" s="15" t="s">
        <v>5</v>
      </c>
      <c r="BE5" s="15" t="s">
        <v>6</v>
      </c>
      <c r="BF5" s="17" t="s">
        <v>7</v>
      </c>
      <c r="BH5" s="56" t="s">
        <v>35</v>
      </c>
      <c r="BI5" s="56" t="s">
        <v>36</v>
      </c>
      <c r="BJ5" s="56" t="s">
        <v>35</v>
      </c>
      <c r="BK5" s="56" t="s">
        <v>36</v>
      </c>
      <c r="BL5" t="s">
        <v>12</v>
      </c>
      <c r="BM5" t="s">
        <v>12</v>
      </c>
      <c r="BN5" t="s">
        <v>12</v>
      </c>
      <c r="BP5" s="18" t="s">
        <v>11</v>
      </c>
    </row>
    <row r="6" spans="1:68" ht="12.75" customHeight="1" x14ac:dyDescent="0.6">
      <c r="A6" s="94" t="s">
        <v>23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20"/>
      <c r="S6" s="94" t="s">
        <v>23</v>
      </c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20"/>
      <c r="AR6" s="94" t="s">
        <v>23</v>
      </c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20"/>
      <c r="BP6">
        <v>27</v>
      </c>
    </row>
    <row r="7" spans="1:68" ht="12.75" customHeight="1" x14ac:dyDescent="0.6">
      <c r="A7" s="31" t="s">
        <v>116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20"/>
      <c r="S7" s="31" t="s">
        <v>116</v>
      </c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20"/>
      <c r="AR7" s="31" t="s">
        <v>116</v>
      </c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20"/>
    </row>
    <row r="8" spans="1:68" ht="12.75" customHeight="1" x14ac:dyDescent="0.6">
      <c r="A8" s="21" t="s">
        <v>13</v>
      </c>
      <c r="B8" s="22">
        <f t="shared" ref="B8:D13" si="0">SUM(T8,AS8)</f>
        <v>204.90218804419791</v>
      </c>
      <c r="C8" s="22">
        <f t="shared" si="0"/>
        <v>0</v>
      </c>
      <c r="D8" s="22">
        <f t="shared" si="0"/>
        <v>0</v>
      </c>
      <c r="E8" s="22">
        <f t="shared" ref="E8:E13" si="1">SUM(B8:D8)</f>
        <v>204.90218804419791</v>
      </c>
      <c r="F8" s="16"/>
      <c r="G8" s="62">
        <f t="shared" ref="G8:I13" si="2">SUM(Y8,AX8)</f>
        <v>11.0814296244414</v>
      </c>
      <c r="H8" s="62">
        <f t="shared" si="2"/>
        <v>0</v>
      </c>
      <c r="I8" s="62">
        <f t="shared" si="2"/>
        <v>0</v>
      </c>
      <c r="J8" s="62">
        <f t="shared" ref="J8:J13" si="3">SUM(G8:I8)</f>
        <v>11.0814296244414</v>
      </c>
      <c r="K8" s="16"/>
      <c r="L8" s="25">
        <f t="shared" ref="L8:O14" si="4">IF(B8&lt;&gt;0,G8/B8,"--")</f>
        <v>5.4081558280144416E-2</v>
      </c>
      <c r="M8" s="25" t="str">
        <f t="shared" si="4"/>
        <v>--</v>
      </c>
      <c r="N8" s="25" t="str">
        <f t="shared" si="4"/>
        <v>--</v>
      </c>
      <c r="O8" s="26">
        <f t="shared" si="4"/>
        <v>5.4081558280144416E-2</v>
      </c>
      <c r="S8" s="21" t="s">
        <v>13</v>
      </c>
      <c r="T8" s="22">
        <v>204.90218804419791</v>
      </c>
      <c r="U8" s="22">
        <v>0</v>
      </c>
      <c r="V8" s="22">
        <v>0</v>
      </c>
      <c r="W8" s="22">
        <f t="shared" ref="W8:W13" si="5">SUM(T8:V8)</f>
        <v>204.90218804419791</v>
      </c>
      <c r="X8" s="16"/>
      <c r="Y8" s="62">
        <v>11.0814296244414</v>
      </c>
      <c r="Z8" s="62">
        <v>0</v>
      </c>
      <c r="AA8" s="62">
        <v>0</v>
      </c>
      <c r="AB8" s="62">
        <f t="shared" ref="AB8:AB13" si="6">SUM(Y8:AA8)</f>
        <v>11.0814296244414</v>
      </c>
      <c r="AC8" s="16"/>
      <c r="AD8" s="25">
        <f t="shared" ref="AD8:AG14" si="7">IF(T8&lt;&gt;0,Y8/T8,"--")</f>
        <v>5.4081558280144416E-2</v>
      </c>
      <c r="AE8" s="25" t="str">
        <f t="shared" si="7"/>
        <v>--</v>
      </c>
      <c r="AF8" s="25" t="str">
        <f t="shared" si="7"/>
        <v>--</v>
      </c>
      <c r="AG8" s="26">
        <f t="shared" si="7"/>
        <v>5.4081558280144416E-2</v>
      </c>
      <c r="AI8">
        <v>32</v>
      </c>
      <c r="AM8" s="27">
        <f>VLOOKUP($BP$6,WMap,3,FALSE)</f>
        <v>7</v>
      </c>
      <c r="AN8" s="28">
        <f>VLOOKUP($BP$6,WMap,4,FALSE)</f>
        <v>29</v>
      </c>
      <c r="AO8" s="29">
        <f>VLOOKUP($BP$6,WMap,5,FALSE)</f>
        <v>51</v>
      </c>
      <c r="AR8" s="21" t="s">
        <v>13</v>
      </c>
      <c r="AS8" s="22">
        <v>0</v>
      </c>
      <c r="AT8" s="22">
        <v>0</v>
      </c>
      <c r="AU8" s="22">
        <v>0</v>
      </c>
      <c r="AV8" s="22">
        <f t="shared" ref="AV8:AV13" si="8">SUM(AS8:AU8)</f>
        <v>0</v>
      </c>
      <c r="AW8" s="16"/>
      <c r="AX8" s="62">
        <v>0</v>
      </c>
      <c r="AY8" s="62">
        <v>0</v>
      </c>
      <c r="AZ8" s="62">
        <v>0</v>
      </c>
      <c r="BA8" s="62">
        <f t="shared" ref="BA8:BA13" si="9">SUM(AX8:AZ8)</f>
        <v>0</v>
      </c>
      <c r="BB8" s="16"/>
      <c r="BC8" s="25" t="str">
        <f t="shared" ref="BC8:BF14" si="10">IF(AS8&lt;&gt;0,AX8/AS8,"--")</f>
        <v>--</v>
      </c>
      <c r="BD8" s="25" t="str">
        <f t="shared" si="10"/>
        <v>--</v>
      </c>
      <c r="BE8" s="25" t="str">
        <f t="shared" si="10"/>
        <v>--</v>
      </c>
      <c r="BF8" s="26" t="str">
        <f t="shared" si="10"/>
        <v>--</v>
      </c>
      <c r="BH8">
        <v>32</v>
      </c>
      <c r="BL8" s="27">
        <f>VLOOKUP($BP$6,WMap,6,FALSE)</f>
        <v>10</v>
      </c>
      <c r="BM8" s="28">
        <f>VLOOKUP($BP$6,WMap,7,FALSE)</f>
        <v>32</v>
      </c>
      <c r="BN8" s="29">
        <f>VLOOKUP($BP$6,WMap,8,FALSE)</f>
        <v>54</v>
      </c>
    </row>
    <row r="9" spans="1:68" ht="12.75" customHeight="1" x14ac:dyDescent="0.6">
      <c r="A9" s="30" t="s">
        <v>24</v>
      </c>
      <c r="B9" s="22">
        <f t="shared" si="0"/>
        <v>204.90218804419791</v>
      </c>
      <c r="C9" s="22">
        <f t="shared" si="0"/>
        <v>0</v>
      </c>
      <c r="D9" s="22">
        <f t="shared" si="0"/>
        <v>0</v>
      </c>
      <c r="E9" s="22">
        <f t="shared" si="1"/>
        <v>204.90218804419791</v>
      </c>
      <c r="F9" s="16"/>
      <c r="G9" s="62">
        <f t="shared" si="2"/>
        <v>1.3580162467601737</v>
      </c>
      <c r="H9" s="62">
        <f t="shared" si="2"/>
        <v>0</v>
      </c>
      <c r="I9" s="62">
        <f t="shared" si="2"/>
        <v>0</v>
      </c>
      <c r="J9" s="62">
        <f t="shared" si="3"/>
        <v>1.3580162467601737</v>
      </c>
      <c r="K9" s="16"/>
      <c r="L9" s="25">
        <f t="shared" si="4"/>
        <v>6.6276317482136709E-3</v>
      </c>
      <c r="M9" s="25" t="str">
        <f t="shared" si="4"/>
        <v>--</v>
      </c>
      <c r="N9" s="25" t="str">
        <f t="shared" si="4"/>
        <v>--</v>
      </c>
      <c r="O9" s="26">
        <f t="shared" si="4"/>
        <v>6.6276317482136709E-3</v>
      </c>
      <c r="S9" s="30" t="s">
        <v>24</v>
      </c>
      <c r="T9" s="22">
        <v>204.90218804419791</v>
      </c>
      <c r="U9" s="22">
        <v>0</v>
      </c>
      <c r="V9" s="22">
        <v>0</v>
      </c>
      <c r="W9" s="22">
        <f t="shared" si="5"/>
        <v>204.90218804419791</v>
      </c>
      <c r="X9" s="16"/>
      <c r="Y9" s="62">
        <v>1.3580162467601737</v>
      </c>
      <c r="Z9" s="62">
        <v>0</v>
      </c>
      <c r="AA9" s="62">
        <v>0</v>
      </c>
      <c r="AB9" s="62">
        <f t="shared" si="6"/>
        <v>1.3580162467601737</v>
      </c>
      <c r="AC9" s="16"/>
      <c r="AD9" s="25">
        <f t="shared" si="7"/>
        <v>6.6276317482136709E-3</v>
      </c>
      <c r="AE9" s="25" t="str">
        <f t="shared" si="7"/>
        <v>--</v>
      </c>
      <c r="AF9" s="25" t="str">
        <f t="shared" si="7"/>
        <v>--</v>
      </c>
      <c r="AG9" s="26">
        <f t="shared" si="7"/>
        <v>6.6276317482136709E-3</v>
      </c>
      <c r="AI9">
        <v>33</v>
      </c>
      <c r="AM9">
        <f>$AM$8</f>
        <v>7</v>
      </c>
      <c r="AN9">
        <f>$AN$8</f>
        <v>29</v>
      </c>
      <c r="AO9">
        <f>$AO$8</f>
        <v>51</v>
      </c>
      <c r="AR9" s="30" t="s">
        <v>24</v>
      </c>
      <c r="AS9" s="22">
        <v>0</v>
      </c>
      <c r="AT9" s="22">
        <v>0</v>
      </c>
      <c r="AU9" s="22">
        <v>0</v>
      </c>
      <c r="AV9" s="22">
        <f t="shared" si="8"/>
        <v>0</v>
      </c>
      <c r="AW9" s="16"/>
      <c r="AX9" s="62">
        <v>0</v>
      </c>
      <c r="AY9" s="62">
        <v>0</v>
      </c>
      <c r="AZ9" s="62">
        <v>0</v>
      </c>
      <c r="BA9" s="62">
        <f t="shared" si="9"/>
        <v>0</v>
      </c>
      <c r="BB9" s="16"/>
      <c r="BC9" s="25" t="str">
        <f t="shared" si="10"/>
        <v>--</v>
      </c>
      <c r="BD9" s="25" t="str">
        <f t="shared" si="10"/>
        <v>--</v>
      </c>
      <c r="BE9" s="25" t="str">
        <f t="shared" si="10"/>
        <v>--</v>
      </c>
      <c r="BF9" s="26" t="str">
        <f t="shared" si="10"/>
        <v>--</v>
      </c>
      <c r="BH9">
        <v>33</v>
      </c>
      <c r="BL9">
        <f>$BL$8</f>
        <v>10</v>
      </c>
      <c r="BM9">
        <f>$BM$8</f>
        <v>32</v>
      </c>
      <c r="BN9">
        <f>$BN$8</f>
        <v>54</v>
      </c>
    </row>
    <row r="10" spans="1:68" ht="12.75" customHeight="1" x14ac:dyDescent="0.6">
      <c r="A10" s="21" t="s">
        <v>25</v>
      </c>
      <c r="B10" s="22">
        <f t="shared" si="0"/>
        <v>4098.0437608839547</v>
      </c>
      <c r="C10" s="22">
        <f t="shared" si="0"/>
        <v>0</v>
      </c>
      <c r="D10" s="22">
        <f t="shared" si="0"/>
        <v>0</v>
      </c>
      <c r="E10" s="22">
        <f t="shared" si="1"/>
        <v>4098.0437608839547</v>
      </c>
      <c r="F10" s="16"/>
      <c r="G10" s="62">
        <f t="shared" si="2"/>
        <v>250.5431420012039</v>
      </c>
      <c r="H10" s="62">
        <f t="shared" si="2"/>
        <v>0</v>
      </c>
      <c r="I10" s="62">
        <f t="shared" si="2"/>
        <v>0</v>
      </c>
      <c r="J10" s="62">
        <f t="shared" si="3"/>
        <v>250.5431420012039</v>
      </c>
      <c r="K10" s="16"/>
      <c r="L10" s="25">
        <f t="shared" si="4"/>
        <v>6.1137253924092146E-2</v>
      </c>
      <c r="M10" s="25" t="str">
        <f t="shared" si="4"/>
        <v>--</v>
      </c>
      <c r="N10" s="25" t="str">
        <f t="shared" si="4"/>
        <v>--</v>
      </c>
      <c r="O10" s="26">
        <f t="shared" si="4"/>
        <v>6.1137253924092146E-2</v>
      </c>
      <c r="S10" s="21" t="s">
        <v>25</v>
      </c>
      <c r="T10" s="22">
        <v>4098.0437608839547</v>
      </c>
      <c r="U10" s="22">
        <v>0</v>
      </c>
      <c r="V10" s="22">
        <v>0</v>
      </c>
      <c r="W10" s="22">
        <f t="shared" si="5"/>
        <v>4098.0437608839547</v>
      </c>
      <c r="X10" s="16"/>
      <c r="Y10" s="62">
        <v>250.5431420012039</v>
      </c>
      <c r="Z10" s="62">
        <v>0</v>
      </c>
      <c r="AA10" s="62">
        <v>0</v>
      </c>
      <c r="AB10" s="62">
        <f t="shared" si="6"/>
        <v>250.5431420012039</v>
      </c>
      <c r="AC10" s="16"/>
      <c r="AD10" s="25">
        <f t="shared" si="7"/>
        <v>6.1137253924092146E-2</v>
      </c>
      <c r="AE10" s="25" t="str">
        <f t="shared" si="7"/>
        <v>--</v>
      </c>
      <c r="AF10" s="25" t="str">
        <f t="shared" si="7"/>
        <v>--</v>
      </c>
      <c r="AG10" s="26">
        <f t="shared" si="7"/>
        <v>6.1137253924092146E-2</v>
      </c>
      <c r="AI10">
        <v>34</v>
      </c>
      <c r="AK10">
        <v>10</v>
      </c>
      <c r="AM10">
        <f>$AM$8</f>
        <v>7</v>
      </c>
      <c r="AN10">
        <f>$AN$8</f>
        <v>29</v>
      </c>
      <c r="AO10">
        <f>$AO$8</f>
        <v>51</v>
      </c>
      <c r="AR10" s="21" t="s">
        <v>25</v>
      </c>
      <c r="AS10" s="22">
        <v>0</v>
      </c>
      <c r="AT10" s="22">
        <v>0</v>
      </c>
      <c r="AU10" s="22">
        <v>0</v>
      </c>
      <c r="AV10" s="22">
        <f t="shared" si="8"/>
        <v>0</v>
      </c>
      <c r="AW10" s="16"/>
      <c r="AX10" s="62">
        <v>0</v>
      </c>
      <c r="AY10" s="62">
        <v>0</v>
      </c>
      <c r="AZ10" s="62">
        <v>0</v>
      </c>
      <c r="BA10" s="62">
        <f t="shared" si="9"/>
        <v>0</v>
      </c>
      <c r="BB10" s="16"/>
      <c r="BC10" s="25" t="str">
        <f t="shared" si="10"/>
        <v>--</v>
      </c>
      <c r="BD10" s="25" t="str">
        <f t="shared" si="10"/>
        <v>--</v>
      </c>
      <c r="BE10" s="25" t="str">
        <f t="shared" si="10"/>
        <v>--</v>
      </c>
      <c r="BF10" s="26" t="str">
        <f t="shared" si="10"/>
        <v>--</v>
      </c>
      <c r="BH10">
        <v>34</v>
      </c>
      <c r="BJ10">
        <v>10</v>
      </c>
      <c r="BL10">
        <f>$BL$8</f>
        <v>10</v>
      </c>
      <c r="BM10">
        <f>$BM$8</f>
        <v>32</v>
      </c>
      <c r="BN10">
        <f>$BN$8</f>
        <v>54</v>
      </c>
    </row>
    <row r="11" spans="1:68" ht="12.75" customHeight="1" x14ac:dyDescent="0.6">
      <c r="A11" s="21" t="s">
        <v>26</v>
      </c>
      <c r="B11" s="22">
        <f t="shared" si="0"/>
        <v>1572.5760238722819</v>
      </c>
      <c r="C11" s="22">
        <f t="shared" si="0"/>
        <v>0</v>
      </c>
      <c r="D11" s="22">
        <f t="shared" si="0"/>
        <v>0</v>
      </c>
      <c r="E11" s="22">
        <f t="shared" si="1"/>
        <v>1572.5760238722819</v>
      </c>
      <c r="F11" s="16"/>
      <c r="G11" s="62">
        <f t="shared" si="2"/>
        <v>0</v>
      </c>
      <c r="H11" s="62">
        <f t="shared" si="2"/>
        <v>0</v>
      </c>
      <c r="I11" s="62">
        <f t="shared" si="2"/>
        <v>0</v>
      </c>
      <c r="J11" s="62">
        <f t="shared" si="3"/>
        <v>0</v>
      </c>
      <c r="K11" s="16"/>
      <c r="L11" s="25">
        <f t="shared" si="4"/>
        <v>0</v>
      </c>
      <c r="M11" s="25" t="str">
        <f t="shared" si="4"/>
        <v>--</v>
      </c>
      <c r="N11" s="25" t="str">
        <f t="shared" si="4"/>
        <v>--</v>
      </c>
      <c r="O11" s="26">
        <f t="shared" si="4"/>
        <v>0</v>
      </c>
      <c r="S11" s="21" t="s">
        <v>26</v>
      </c>
      <c r="T11" s="22">
        <v>1572.5760238722819</v>
      </c>
      <c r="U11" s="22">
        <v>0</v>
      </c>
      <c r="V11" s="22">
        <v>0</v>
      </c>
      <c r="W11" s="22">
        <f t="shared" si="5"/>
        <v>1572.5760238722819</v>
      </c>
      <c r="X11" s="16"/>
      <c r="Y11" s="62">
        <v>0</v>
      </c>
      <c r="Z11" s="62">
        <v>0</v>
      </c>
      <c r="AA11" s="62">
        <v>0</v>
      </c>
      <c r="AB11" s="62">
        <f t="shared" si="6"/>
        <v>0</v>
      </c>
      <c r="AC11" s="16"/>
      <c r="AD11" s="25">
        <f t="shared" si="7"/>
        <v>0</v>
      </c>
      <c r="AE11" s="25" t="str">
        <f t="shared" si="7"/>
        <v>--</v>
      </c>
      <c r="AF11" s="25" t="str">
        <f t="shared" si="7"/>
        <v>--</v>
      </c>
      <c r="AG11" s="26">
        <f t="shared" si="7"/>
        <v>0</v>
      </c>
      <c r="AI11">
        <v>35</v>
      </c>
      <c r="AK11">
        <v>10</v>
      </c>
      <c r="AM11">
        <f>$AM$8</f>
        <v>7</v>
      </c>
      <c r="AN11">
        <f>$AN$8</f>
        <v>29</v>
      </c>
      <c r="AO11">
        <f>$AO$8</f>
        <v>51</v>
      </c>
      <c r="AR11" s="21" t="s">
        <v>26</v>
      </c>
      <c r="AS11" s="22">
        <v>0</v>
      </c>
      <c r="AT11" s="22">
        <v>0</v>
      </c>
      <c r="AU11" s="22">
        <v>0</v>
      </c>
      <c r="AV11" s="22">
        <f t="shared" si="8"/>
        <v>0</v>
      </c>
      <c r="AW11" s="16"/>
      <c r="AX11" s="62">
        <v>0</v>
      </c>
      <c r="AY11" s="62">
        <v>0</v>
      </c>
      <c r="AZ11" s="62">
        <v>0</v>
      </c>
      <c r="BA11" s="62">
        <f t="shared" si="9"/>
        <v>0</v>
      </c>
      <c r="BB11" s="16"/>
      <c r="BC11" s="25" t="str">
        <f t="shared" si="10"/>
        <v>--</v>
      </c>
      <c r="BD11" s="25" t="str">
        <f t="shared" si="10"/>
        <v>--</v>
      </c>
      <c r="BE11" s="25" t="str">
        <f t="shared" si="10"/>
        <v>--</v>
      </c>
      <c r="BF11" s="26" t="str">
        <f t="shared" si="10"/>
        <v>--</v>
      </c>
      <c r="BH11">
        <v>35</v>
      </c>
      <c r="BJ11">
        <v>10</v>
      </c>
      <c r="BL11">
        <f>$BL$8</f>
        <v>10</v>
      </c>
      <c r="BM11">
        <f>$BM$8</f>
        <v>32</v>
      </c>
      <c r="BN11">
        <f>$BN$8</f>
        <v>54</v>
      </c>
    </row>
    <row r="12" spans="1:68" ht="12.75" customHeight="1" x14ac:dyDescent="0.6">
      <c r="A12" s="30" t="s">
        <v>92</v>
      </c>
      <c r="B12" s="22">
        <f t="shared" si="0"/>
        <v>2444.2209719700732</v>
      </c>
      <c r="C12" s="22">
        <f t="shared" si="0"/>
        <v>0</v>
      </c>
      <c r="D12" s="22">
        <f t="shared" si="0"/>
        <v>0</v>
      </c>
      <c r="E12" s="22">
        <f t="shared" si="1"/>
        <v>2444.2209719700732</v>
      </c>
      <c r="F12" s="16"/>
      <c r="G12" s="62">
        <f t="shared" si="2"/>
        <v>115.66911736487893</v>
      </c>
      <c r="H12" s="62">
        <f t="shared" si="2"/>
        <v>0</v>
      </c>
      <c r="I12" s="62">
        <f t="shared" si="2"/>
        <v>0</v>
      </c>
      <c r="J12" s="62">
        <f t="shared" si="3"/>
        <v>115.66911736487893</v>
      </c>
      <c r="K12" s="16"/>
      <c r="L12" s="25">
        <f t="shared" si="4"/>
        <v>4.7323510718283439E-2</v>
      </c>
      <c r="M12" s="25" t="str">
        <f t="shared" si="4"/>
        <v>--</v>
      </c>
      <c r="N12" s="25" t="str">
        <f t="shared" si="4"/>
        <v>--</v>
      </c>
      <c r="O12" s="26">
        <f t="shared" si="4"/>
        <v>4.7323510718283439E-2</v>
      </c>
      <c r="S12" s="30" t="s">
        <v>92</v>
      </c>
      <c r="T12" s="22">
        <v>2444.2209719700732</v>
      </c>
      <c r="U12" s="22">
        <v>0</v>
      </c>
      <c r="V12" s="22">
        <v>0</v>
      </c>
      <c r="W12" s="22">
        <f t="shared" si="5"/>
        <v>2444.2209719700732</v>
      </c>
      <c r="X12" s="16"/>
      <c r="Y12" s="62">
        <v>115.66911736487893</v>
      </c>
      <c r="Z12" s="62">
        <v>0</v>
      </c>
      <c r="AA12" s="62">
        <v>0</v>
      </c>
      <c r="AB12" s="62">
        <f t="shared" si="6"/>
        <v>115.66911736487893</v>
      </c>
      <c r="AC12" s="16"/>
      <c r="AD12" s="25">
        <f t="shared" si="7"/>
        <v>4.7323510718283439E-2</v>
      </c>
      <c r="AE12" s="25" t="str">
        <f t="shared" si="7"/>
        <v>--</v>
      </c>
      <c r="AF12" s="25" t="str">
        <f t="shared" si="7"/>
        <v>--</v>
      </c>
      <c r="AG12" s="26">
        <f t="shared" si="7"/>
        <v>4.7323510718283439E-2</v>
      </c>
      <c r="AI12">
        <v>36</v>
      </c>
      <c r="AJ12">
        <v>37</v>
      </c>
      <c r="AK12">
        <v>10</v>
      </c>
      <c r="AM12">
        <f>$AM$8</f>
        <v>7</v>
      </c>
      <c r="AN12">
        <f>$AN$8</f>
        <v>29</v>
      </c>
      <c r="AO12">
        <f>$AO$8</f>
        <v>51</v>
      </c>
      <c r="AR12" s="30" t="s">
        <v>92</v>
      </c>
      <c r="AS12" s="22">
        <v>0</v>
      </c>
      <c r="AT12" s="22">
        <v>0</v>
      </c>
      <c r="AU12" s="22">
        <v>0</v>
      </c>
      <c r="AV12" s="22">
        <f t="shared" si="8"/>
        <v>0</v>
      </c>
      <c r="AW12" s="16"/>
      <c r="AX12" s="62">
        <v>0</v>
      </c>
      <c r="AY12" s="62">
        <v>0</v>
      </c>
      <c r="AZ12" s="62">
        <v>0</v>
      </c>
      <c r="BA12" s="62">
        <f t="shared" si="9"/>
        <v>0</v>
      </c>
      <c r="BB12" s="16"/>
      <c r="BC12" s="25" t="str">
        <f t="shared" si="10"/>
        <v>--</v>
      </c>
      <c r="BD12" s="25" t="str">
        <f t="shared" si="10"/>
        <v>--</v>
      </c>
      <c r="BE12" s="25" t="str">
        <f t="shared" si="10"/>
        <v>--</v>
      </c>
      <c r="BF12" s="26" t="str">
        <f t="shared" si="10"/>
        <v>--</v>
      </c>
      <c r="BH12">
        <v>36</v>
      </c>
      <c r="BI12">
        <v>37</v>
      </c>
      <c r="BJ12">
        <v>10</v>
      </c>
      <c r="BL12">
        <f>$BL$8</f>
        <v>10</v>
      </c>
      <c r="BM12">
        <f>$BM$8</f>
        <v>32</v>
      </c>
      <c r="BN12">
        <f>$BN$8</f>
        <v>54</v>
      </c>
    </row>
    <row r="13" spans="1:68" ht="12.75" customHeight="1" x14ac:dyDescent="0.6">
      <c r="A13" s="30" t="s">
        <v>104</v>
      </c>
      <c r="B13" s="22">
        <f t="shared" si="0"/>
        <v>81.246765041599105</v>
      </c>
      <c r="C13" s="22">
        <f t="shared" si="0"/>
        <v>0</v>
      </c>
      <c r="D13" s="22">
        <f t="shared" si="0"/>
        <v>0</v>
      </c>
      <c r="E13" s="22">
        <f t="shared" si="1"/>
        <v>81.246765041599105</v>
      </c>
      <c r="F13" s="16"/>
      <c r="G13" s="62">
        <f t="shared" si="2"/>
        <v>23.021804251149828</v>
      </c>
      <c r="H13" s="62">
        <f t="shared" si="2"/>
        <v>0</v>
      </c>
      <c r="I13" s="62">
        <f t="shared" si="2"/>
        <v>0</v>
      </c>
      <c r="J13" s="62">
        <f t="shared" si="3"/>
        <v>23.021804251149828</v>
      </c>
      <c r="K13" s="16"/>
      <c r="L13" s="25">
        <f t="shared" si="4"/>
        <v>0.28335656489661404</v>
      </c>
      <c r="M13" s="25" t="str">
        <f t="shared" si="4"/>
        <v>--</v>
      </c>
      <c r="N13" s="25" t="str">
        <f t="shared" si="4"/>
        <v>--</v>
      </c>
      <c r="O13" s="26">
        <f t="shared" si="4"/>
        <v>0.28335656489661404</v>
      </c>
      <c r="S13" s="30" t="s">
        <v>104</v>
      </c>
      <c r="T13" s="22">
        <v>81.246765041599105</v>
      </c>
      <c r="U13" s="22">
        <v>0</v>
      </c>
      <c r="V13" s="22">
        <v>0</v>
      </c>
      <c r="W13" s="22">
        <f t="shared" si="5"/>
        <v>81.246765041599105</v>
      </c>
      <c r="X13" s="16"/>
      <c r="Y13" s="62">
        <v>23.021804251149828</v>
      </c>
      <c r="Z13" s="62">
        <v>0</v>
      </c>
      <c r="AA13" s="62">
        <v>0</v>
      </c>
      <c r="AB13" s="62">
        <f t="shared" si="6"/>
        <v>23.021804251149828</v>
      </c>
      <c r="AC13" s="16"/>
      <c r="AD13" s="25">
        <f t="shared" si="7"/>
        <v>0.28335656489661404</v>
      </c>
      <c r="AE13" s="25" t="str">
        <f t="shared" si="7"/>
        <v>--</v>
      </c>
      <c r="AF13" s="25" t="str">
        <f t="shared" si="7"/>
        <v>--</v>
      </c>
      <c r="AG13" s="26">
        <f t="shared" si="7"/>
        <v>0.28335656489661404</v>
      </c>
      <c r="AI13">
        <v>39</v>
      </c>
      <c r="AK13">
        <v>10</v>
      </c>
      <c r="AM13">
        <f>$AM$8</f>
        <v>7</v>
      </c>
      <c r="AN13">
        <f>$AN$8</f>
        <v>29</v>
      </c>
      <c r="AO13">
        <f>$AO$8</f>
        <v>51</v>
      </c>
      <c r="AR13" s="30" t="s">
        <v>104</v>
      </c>
      <c r="AS13" s="22">
        <v>0</v>
      </c>
      <c r="AT13" s="22">
        <v>0</v>
      </c>
      <c r="AU13" s="22">
        <v>0</v>
      </c>
      <c r="AV13" s="22">
        <f t="shared" si="8"/>
        <v>0</v>
      </c>
      <c r="AW13" s="16"/>
      <c r="AX13" s="62">
        <v>0</v>
      </c>
      <c r="AY13" s="62">
        <v>0</v>
      </c>
      <c r="AZ13" s="62">
        <v>0</v>
      </c>
      <c r="BA13" s="62">
        <f t="shared" si="9"/>
        <v>0</v>
      </c>
      <c r="BB13" s="16"/>
      <c r="BC13" s="25" t="str">
        <f t="shared" si="10"/>
        <v>--</v>
      </c>
      <c r="BD13" s="25" t="str">
        <f t="shared" si="10"/>
        <v>--</v>
      </c>
      <c r="BE13" s="25" t="str">
        <f t="shared" si="10"/>
        <v>--</v>
      </c>
      <c r="BF13" s="26" t="str">
        <f t="shared" si="10"/>
        <v>--</v>
      </c>
      <c r="BH13">
        <v>39</v>
      </c>
      <c r="BJ13">
        <v>10</v>
      </c>
      <c r="BL13">
        <f>$BL$8</f>
        <v>10</v>
      </c>
      <c r="BM13">
        <f>$BM$8</f>
        <v>32</v>
      </c>
      <c r="BN13">
        <f>$BN$8</f>
        <v>54</v>
      </c>
    </row>
    <row r="14" spans="1:68" ht="12.75" customHeight="1" x14ac:dyDescent="0.6">
      <c r="A14" s="21" t="s">
        <v>17</v>
      </c>
      <c r="B14" s="22">
        <f>B10</f>
        <v>4098.0437608839547</v>
      </c>
      <c r="C14" s="22">
        <f>C10</f>
        <v>0</v>
      </c>
      <c r="D14" s="22">
        <f>D10</f>
        <v>0</v>
      </c>
      <c r="E14" s="22">
        <f>E10</f>
        <v>4098.0437608839547</v>
      </c>
      <c r="F14" s="16"/>
      <c r="G14" s="62">
        <f>SUM(G8:G13)</f>
        <v>401.67350948843426</v>
      </c>
      <c r="H14" s="62">
        <f>SUM(H8:H13)</f>
        <v>0</v>
      </c>
      <c r="I14" s="62">
        <f>SUM(I8:I13)</f>
        <v>0</v>
      </c>
      <c r="J14" s="62">
        <f>SUM(J8:J13)</f>
        <v>401.67350948843426</v>
      </c>
      <c r="K14" s="16"/>
      <c r="L14" s="25">
        <f t="shared" si="4"/>
        <v>9.8015915135516427E-2</v>
      </c>
      <c r="M14" s="25" t="str">
        <f t="shared" si="4"/>
        <v>--</v>
      </c>
      <c r="N14" s="25" t="str">
        <f t="shared" si="4"/>
        <v>--</v>
      </c>
      <c r="O14" s="26">
        <f t="shared" si="4"/>
        <v>9.8015915135516427E-2</v>
      </c>
      <c r="S14" s="21" t="s">
        <v>17</v>
      </c>
      <c r="T14" s="22">
        <f>T10</f>
        <v>4098.0437608839547</v>
      </c>
      <c r="U14" s="22">
        <f>U10</f>
        <v>0</v>
      </c>
      <c r="V14" s="22">
        <f>V10</f>
        <v>0</v>
      </c>
      <c r="W14" s="22">
        <f>W10</f>
        <v>4098.0437608839547</v>
      </c>
      <c r="X14" s="16"/>
      <c r="Y14" s="62">
        <f>SUM(Y8:Y13)</f>
        <v>401.67350948843426</v>
      </c>
      <c r="Z14" s="62">
        <f>SUM(Z8:Z13)</f>
        <v>0</v>
      </c>
      <c r="AA14" s="62">
        <f>SUM(AA8:AA13)</f>
        <v>0</v>
      </c>
      <c r="AB14" s="62">
        <f>SUM(AB8:AB13)</f>
        <v>401.67350948843426</v>
      </c>
      <c r="AC14" s="16"/>
      <c r="AD14" s="25">
        <f t="shared" si="7"/>
        <v>9.8015915135516427E-2</v>
      </c>
      <c r="AE14" s="25" t="str">
        <f t="shared" si="7"/>
        <v>--</v>
      </c>
      <c r="AF14" s="25" t="str">
        <f t="shared" si="7"/>
        <v>--</v>
      </c>
      <c r="AG14" s="26">
        <f t="shared" si="7"/>
        <v>9.8015915135516427E-2</v>
      </c>
      <c r="AR14" s="21" t="s">
        <v>17</v>
      </c>
      <c r="AS14" s="22">
        <f>AS10</f>
        <v>0</v>
      </c>
      <c r="AT14" s="22">
        <f>AT10</f>
        <v>0</v>
      </c>
      <c r="AU14" s="22">
        <f>AU10</f>
        <v>0</v>
      </c>
      <c r="AV14" s="22">
        <f>AV10</f>
        <v>0</v>
      </c>
      <c r="AW14" s="16"/>
      <c r="AX14" s="62">
        <f>SUM(AX8:AX13)</f>
        <v>0</v>
      </c>
      <c r="AY14" s="62">
        <f>SUM(AY8:AY13)</f>
        <v>0</v>
      </c>
      <c r="AZ14" s="62">
        <f>SUM(AZ8:AZ13)</f>
        <v>0</v>
      </c>
      <c r="BA14" s="62">
        <f>SUM(BA8:BA13)</f>
        <v>0</v>
      </c>
      <c r="BB14" s="16"/>
      <c r="BC14" s="25" t="str">
        <f t="shared" si="10"/>
        <v>--</v>
      </c>
      <c r="BD14" s="25" t="str">
        <f t="shared" si="10"/>
        <v>--</v>
      </c>
      <c r="BE14" s="25" t="str">
        <f t="shared" si="10"/>
        <v>--</v>
      </c>
      <c r="BF14" s="26" t="str">
        <f t="shared" si="10"/>
        <v>--</v>
      </c>
    </row>
    <row r="15" spans="1:68" ht="5.15" customHeight="1" x14ac:dyDescent="0.6">
      <c r="A15" s="21"/>
      <c r="B15" s="22"/>
      <c r="C15" s="22"/>
      <c r="D15" s="22"/>
      <c r="E15" s="22"/>
      <c r="F15" s="16"/>
      <c r="G15" s="62"/>
      <c r="H15" s="62"/>
      <c r="I15" s="62"/>
      <c r="J15" s="62"/>
      <c r="K15" s="16"/>
      <c r="L15" s="16"/>
      <c r="M15" s="16"/>
      <c r="N15" s="16"/>
      <c r="O15" s="20"/>
      <c r="S15" s="21"/>
      <c r="T15" s="22"/>
      <c r="U15" s="22"/>
      <c r="V15" s="22"/>
      <c r="W15" s="22"/>
      <c r="X15" s="16"/>
      <c r="Y15" s="62"/>
      <c r="Z15" s="62"/>
      <c r="AA15" s="62"/>
      <c r="AB15" s="62"/>
      <c r="AC15" s="16"/>
      <c r="AD15" s="16"/>
      <c r="AE15" s="16"/>
      <c r="AF15" s="16"/>
      <c r="AG15" s="20"/>
      <c r="AR15" s="21"/>
      <c r="AS15" s="22"/>
      <c r="AT15" s="22"/>
      <c r="AU15" s="22"/>
      <c r="AV15" s="22"/>
      <c r="AW15" s="16"/>
      <c r="AX15" s="62"/>
      <c r="AY15" s="62"/>
      <c r="AZ15" s="62"/>
      <c r="BA15" s="62"/>
      <c r="BB15" s="16"/>
      <c r="BC15" s="16"/>
      <c r="BD15" s="16"/>
      <c r="BE15" s="16"/>
      <c r="BF15" s="20"/>
    </row>
    <row r="16" spans="1:68" ht="12.75" customHeight="1" x14ac:dyDescent="0.6">
      <c r="A16" s="31" t="s">
        <v>117</v>
      </c>
      <c r="B16" s="22"/>
      <c r="C16" s="22"/>
      <c r="D16" s="22"/>
      <c r="E16" s="22"/>
      <c r="F16" s="16"/>
      <c r="G16" s="62"/>
      <c r="H16" s="62"/>
      <c r="I16" s="62"/>
      <c r="J16" s="62"/>
      <c r="K16" s="16"/>
      <c r="L16" s="16"/>
      <c r="M16" s="16"/>
      <c r="N16" s="16"/>
      <c r="O16" s="20"/>
      <c r="S16" s="31" t="s">
        <v>117</v>
      </c>
      <c r="T16" s="22"/>
      <c r="U16" s="22"/>
      <c r="V16" s="22"/>
      <c r="W16" s="22"/>
      <c r="X16" s="16"/>
      <c r="Y16" s="62"/>
      <c r="Z16" s="62"/>
      <c r="AA16" s="62"/>
      <c r="AB16" s="62"/>
      <c r="AC16" s="16"/>
      <c r="AD16" s="16"/>
      <c r="AE16" s="16"/>
      <c r="AF16" s="16"/>
      <c r="AG16" s="20"/>
      <c r="AR16" s="31" t="s">
        <v>117</v>
      </c>
      <c r="AS16" s="22"/>
      <c r="AT16" s="22"/>
      <c r="AU16" s="22"/>
      <c r="AV16" s="22"/>
      <c r="AW16" s="16"/>
      <c r="AX16" s="62"/>
      <c r="AY16" s="62"/>
      <c r="AZ16" s="62"/>
      <c r="BA16" s="62"/>
      <c r="BB16" s="16"/>
      <c r="BC16" s="16"/>
      <c r="BD16" s="16"/>
      <c r="BE16" s="16"/>
      <c r="BF16" s="20"/>
    </row>
    <row r="17" spans="1:66" ht="12.75" customHeight="1" x14ac:dyDescent="0.6">
      <c r="A17" s="21" t="s">
        <v>25</v>
      </c>
      <c r="B17" s="22">
        <f t="shared" ref="B17:D20" si="11">SUM(T17,AS17)</f>
        <v>33218.144461842152</v>
      </c>
      <c r="C17" s="22">
        <f t="shared" si="11"/>
        <v>0</v>
      </c>
      <c r="D17" s="22">
        <f t="shared" si="11"/>
        <v>0</v>
      </c>
      <c r="E17" s="22">
        <f>SUM(B17:D17)</f>
        <v>33218.144461842152</v>
      </c>
      <c r="F17" s="16"/>
      <c r="G17" s="62">
        <f t="shared" ref="G17:I20" si="12">SUM(Y17,AX17)</f>
        <v>2056.2654239059557</v>
      </c>
      <c r="H17" s="62">
        <f t="shared" si="12"/>
        <v>0</v>
      </c>
      <c r="I17" s="62">
        <f t="shared" si="12"/>
        <v>0</v>
      </c>
      <c r="J17" s="62">
        <f>SUM(G17:I17)</f>
        <v>2056.2654239059557</v>
      </c>
      <c r="K17" s="16"/>
      <c r="L17" s="25">
        <f t="shared" ref="L17:O21" si="13">IF(B17&lt;&gt;0,G17/B17,"--")</f>
        <v>6.1901874930672243E-2</v>
      </c>
      <c r="M17" s="25" t="str">
        <f t="shared" si="13"/>
        <v>--</v>
      </c>
      <c r="N17" s="25" t="str">
        <f t="shared" si="13"/>
        <v>--</v>
      </c>
      <c r="O17" s="26">
        <f t="shared" si="13"/>
        <v>6.1901874930672243E-2</v>
      </c>
      <c r="S17" s="21" t="s">
        <v>25</v>
      </c>
      <c r="T17" s="22">
        <v>32104.601428769834</v>
      </c>
      <c r="U17" s="22">
        <v>0</v>
      </c>
      <c r="V17" s="22">
        <v>0</v>
      </c>
      <c r="W17" s="22">
        <f>SUM(T17:V17)</f>
        <v>32104.601428769834</v>
      </c>
      <c r="X17" s="16"/>
      <c r="Y17" s="62">
        <v>1987.3350223427915</v>
      </c>
      <c r="Z17" s="62">
        <v>0</v>
      </c>
      <c r="AA17" s="62">
        <v>0</v>
      </c>
      <c r="AB17" s="62">
        <f>SUM(Y17:AA17)</f>
        <v>1987.3350223427915</v>
      </c>
      <c r="AC17" s="16"/>
      <c r="AD17" s="25">
        <f t="shared" ref="AD17:AG21" si="14">IF(T17&lt;&gt;0,Y17/T17,"--")</f>
        <v>6.1901874930672236E-2</v>
      </c>
      <c r="AE17" s="25" t="str">
        <f t="shared" si="14"/>
        <v>--</v>
      </c>
      <c r="AF17" s="25" t="str">
        <f t="shared" si="14"/>
        <v>--</v>
      </c>
      <c r="AG17" s="26">
        <f t="shared" si="14"/>
        <v>6.1901874930672236E-2</v>
      </c>
      <c r="AI17">
        <v>17</v>
      </c>
      <c r="AM17">
        <f>$AM$8</f>
        <v>7</v>
      </c>
      <c r="AN17">
        <f>$AN$8</f>
        <v>29</v>
      </c>
      <c r="AO17">
        <f>$AO$8</f>
        <v>51</v>
      </c>
      <c r="AR17" s="21" t="s">
        <v>25</v>
      </c>
      <c r="AS17" s="22">
        <v>1113.5430330723211</v>
      </c>
      <c r="AT17" s="22">
        <v>0</v>
      </c>
      <c r="AU17" s="22">
        <v>0</v>
      </c>
      <c r="AV17" s="22">
        <f>SUM(AS17:AU17)</f>
        <v>1113.5430330723211</v>
      </c>
      <c r="AW17" s="16"/>
      <c r="AX17" s="62">
        <v>68.930401563164239</v>
      </c>
      <c r="AY17" s="62">
        <v>0</v>
      </c>
      <c r="AZ17" s="62">
        <v>0</v>
      </c>
      <c r="BA17" s="62">
        <f>SUM(AX17:AZ17)</f>
        <v>68.930401563164239</v>
      </c>
      <c r="BB17" s="16"/>
      <c r="BC17" s="25">
        <f t="shared" ref="BC17:BF21" si="15">IF(AS17&lt;&gt;0,AX17/AS17,"--")</f>
        <v>6.1901874930672236E-2</v>
      </c>
      <c r="BD17" s="25" t="str">
        <f t="shared" si="15"/>
        <v>--</v>
      </c>
      <c r="BE17" s="25" t="str">
        <f t="shared" si="15"/>
        <v>--</v>
      </c>
      <c r="BF17" s="26">
        <f t="shared" si="15"/>
        <v>6.1901874930672236E-2</v>
      </c>
      <c r="BH17">
        <v>17</v>
      </c>
      <c r="BL17">
        <f>$BL$8</f>
        <v>10</v>
      </c>
      <c r="BM17">
        <f>$BM$8</f>
        <v>32</v>
      </c>
      <c r="BN17">
        <f>$BN$8</f>
        <v>54</v>
      </c>
    </row>
    <row r="18" spans="1:66" ht="12.75" customHeight="1" x14ac:dyDescent="0.6">
      <c r="A18" s="21" t="s">
        <v>26</v>
      </c>
      <c r="B18" s="22">
        <f t="shared" si="11"/>
        <v>12622.894895500018</v>
      </c>
      <c r="C18" s="22">
        <f t="shared" si="11"/>
        <v>0</v>
      </c>
      <c r="D18" s="22">
        <f t="shared" si="11"/>
        <v>0</v>
      </c>
      <c r="E18" s="22">
        <f>SUM(B18:D18)</f>
        <v>12622.894895500018</v>
      </c>
      <c r="F18" s="16"/>
      <c r="G18" s="62">
        <f t="shared" si="12"/>
        <v>0</v>
      </c>
      <c r="H18" s="62">
        <f t="shared" si="12"/>
        <v>0</v>
      </c>
      <c r="I18" s="62">
        <f t="shared" si="12"/>
        <v>0</v>
      </c>
      <c r="J18" s="62">
        <f>SUM(G18:I18)</f>
        <v>0</v>
      </c>
      <c r="K18" s="16"/>
      <c r="L18" s="25">
        <f t="shared" si="13"/>
        <v>0</v>
      </c>
      <c r="M18" s="25" t="str">
        <f t="shared" si="13"/>
        <v>--</v>
      </c>
      <c r="N18" s="25" t="str">
        <f t="shared" si="13"/>
        <v>--</v>
      </c>
      <c r="O18" s="26">
        <f t="shared" si="13"/>
        <v>0</v>
      </c>
      <c r="S18" s="21" t="s">
        <v>26</v>
      </c>
      <c r="T18" s="22">
        <v>12199.748542932535</v>
      </c>
      <c r="U18" s="22">
        <v>0</v>
      </c>
      <c r="V18" s="22">
        <v>0</v>
      </c>
      <c r="W18" s="22">
        <f>SUM(T18:V18)</f>
        <v>12199.748542932535</v>
      </c>
      <c r="X18" s="16"/>
      <c r="Y18" s="62">
        <v>0</v>
      </c>
      <c r="Z18" s="62">
        <v>0</v>
      </c>
      <c r="AA18" s="62">
        <v>0</v>
      </c>
      <c r="AB18" s="62">
        <f>SUM(Y18:AA18)</f>
        <v>0</v>
      </c>
      <c r="AC18" s="16"/>
      <c r="AD18" s="25">
        <f t="shared" si="14"/>
        <v>0</v>
      </c>
      <c r="AE18" s="25" t="str">
        <f t="shared" si="14"/>
        <v>--</v>
      </c>
      <c r="AF18" s="25" t="str">
        <f t="shared" si="14"/>
        <v>--</v>
      </c>
      <c r="AG18" s="26">
        <f t="shared" si="14"/>
        <v>0</v>
      </c>
      <c r="AI18">
        <v>18</v>
      </c>
      <c r="AM18">
        <f>$AM$8</f>
        <v>7</v>
      </c>
      <c r="AN18">
        <f>$AN$8</f>
        <v>29</v>
      </c>
      <c r="AO18">
        <f>$AO$8</f>
        <v>51</v>
      </c>
      <c r="AR18" s="21" t="s">
        <v>26</v>
      </c>
      <c r="AS18" s="22">
        <v>423.14635256748193</v>
      </c>
      <c r="AT18" s="22">
        <v>0</v>
      </c>
      <c r="AU18" s="22">
        <v>0</v>
      </c>
      <c r="AV18" s="22">
        <f>SUM(AS18:AU18)</f>
        <v>423.14635256748193</v>
      </c>
      <c r="AW18" s="16"/>
      <c r="AX18" s="62">
        <v>0</v>
      </c>
      <c r="AY18" s="62">
        <v>0</v>
      </c>
      <c r="AZ18" s="62">
        <v>0</v>
      </c>
      <c r="BA18" s="62">
        <f>SUM(AX18:AZ18)</f>
        <v>0</v>
      </c>
      <c r="BB18" s="16"/>
      <c r="BC18" s="25">
        <f t="shared" si="15"/>
        <v>0</v>
      </c>
      <c r="BD18" s="25" t="str">
        <f t="shared" si="15"/>
        <v>--</v>
      </c>
      <c r="BE18" s="25" t="str">
        <f t="shared" si="15"/>
        <v>--</v>
      </c>
      <c r="BF18" s="26">
        <f t="shared" si="15"/>
        <v>0</v>
      </c>
      <c r="BH18">
        <v>18</v>
      </c>
      <c r="BL18">
        <f>$BL$8</f>
        <v>10</v>
      </c>
      <c r="BM18">
        <f>$BM$8</f>
        <v>32</v>
      </c>
      <c r="BN18">
        <f>$BN$8</f>
        <v>54</v>
      </c>
    </row>
    <row r="19" spans="1:66" ht="12.75" customHeight="1" x14ac:dyDescent="0.6">
      <c r="A19" s="30" t="s">
        <v>27</v>
      </c>
      <c r="B19" s="22">
        <f t="shared" si="11"/>
        <v>18934.342343250031</v>
      </c>
      <c r="C19" s="22">
        <f t="shared" si="11"/>
        <v>0</v>
      </c>
      <c r="D19" s="22">
        <f t="shared" si="11"/>
        <v>0</v>
      </c>
      <c r="E19" s="22">
        <f>SUM(B19:D19)</f>
        <v>18934.342343250031</v>
      </c>
      <c r="F19" s="16"/>
      <c r="G19" s="62">
        <f t="shared" si="12"/>
        <v>1580.8270794720333</v>
      </c>
      <c r="H19" s="62">
        <f t="shared" si="12"/>
        <v>0</v>
      </c>
      <c r="I19" s="62">
        <f t="shared" si="12"/>
        <v>0</v>
      </c>
      <c r="J19" s="62">
        <f>SUM(G19:I19)</f>
        <v>1580.8270794720333</v>
      </c>
      <c r="K19" s="16"/>
      <c r="L19" s="25">
        <f t="shared" si="13"/>
        <v>8.3489938589580204E-2</v>
      </c>
      <c r="M19" s="25" t="str">
        <f t="shared" si="13"/>
        <v>--</v>
      </c>
      <c r="N19" s="25" t="str">
        <f t="shared" si="13"/>
        <v>--</v>
      </c>
      <c r="O19" s="26">
        <f t="shared" si="13"/>
        <v>8.3489938589580204E-2</v>
      </c>
      <c r="S19" s="30" t="s">
        <v>27</v>
      </c>
      <c r="T19" s="22">
        <v>18299.622814398808</v>
      </c>
      <c r="U19" s="22">
        <v>0</v>
      </c>
      <c r="V19" s="22">
        <v>0</v>
      </c>
      <c r="W19" s="22">
        <f>SUM(T19:V19)</f>
        <v>18299.622814398808</v>
      </c>
      <c r="X19" s="16"/>
      <c r="Y19" s="62">
        <v>1527.8343849866374</v>
      </c>
      <c r="Z19" s="62">
        <v>0</v>
      </c>
      <c r="AA19" s="62">
        <v>0</v>
      </c>
      <c r="AB19" s="62">
        <f>SUM(Y19:AA19)</f>
        <v>1527.8343849866374</v>
      </c>
      <c r="AC19" s="16"/>
      <c r="AD19" s="25">
        <f t="shared" si="14"/>
        <v>8.3489938589580204E-2</v>
      </c>
      <c r="AE19" s="25" t="str">
        <f t="shared" si="14"/>
        <v>--</v>
      </c>
      <c r="AF19" s="25" t="str">
        <f t="shared" si="14"/>
        <v>--</v>
      </c>
      <c r="AG19" s="26">
        <f t="shared" si="14"/>
        <v>8.3489938589580204E-2</v>
      </c>
      <c r="AI19">
        <v>19</v>
      </c>
      <c r="AM19">
        <f>$AM$8</f>
        <v>7</v>
      </c>
      <c r="AN19">
        <f>$AN$8</f>
        <v>29</v>
      </c>
      <c r="AO19">
        <f>$AO$8</f>
        <v>51</v>
      </c>
      <c r="AR19" s="30" t="s">
        <v>27</v>
      </c>
      <c r="AS19" s="22">
        <v>634.71952885122312</v>
      </c>
      <c r="AT19" s="22">
        <v>0</v>
      </c>
      <c r="AU19" s="22">
        <v>0</v>
      </c>
      <c r="AV19" s="22">
        <f>SUM(AS19:AU19)</f>
        <v>634.71952885122312</v>
      </c>
      <c r="AW19" s="16"/>
      <c r="AX19" s="62">
        <v>52.992694485395909</v>
      </c>
      <c r="AY19" s="62">
        <v>0</v>
      </c>
      <c r="AZ19" s="62">
        <v>0</v>
      </c>
      <c r="BA19" s="62">
        <f>SUM(AX19:AZ19)</f>
        <v>52.992694485395909</v>
      </c>
      <c r="BB19" s="16"/>
      <c r="BC19" s="25">
        <f t="shared" si="15"/>
        <v>8.3489938589580218E-2</v>
      </c>
      <c r="BD19" s="25" t="str">
        <f t="shared" si="15"/>
        <v>--</v>
      </c>
      <c r="BE19" s="25" t="str">
        <f t="shared" si="15"/>
        <v>--</v>
      </c>
      <c r="BF19" s="26">
        <f t="shared" si="15"/>
        <v>8.3489938589580218E-2</v>
      </c>
      <c r="BH19">
        <v>19</v>
      </c>
      <c r="BL19">
        <f>$BL$8</f>
        <v>10</v>
      </c>
      <c r="BM19">
        <f>$BM$8</f>
        <v>32</v>
      </c>
      <c r="BN19">
        <f>$BN$8</f>
        <v>54</v>
      </c>
    </row>
    <row r="20" spans="1:66" ht="12.75" customHeight="1" x14ac:dyDescent="0.6">
      <c r="A20" s="30" t="s">
        <v>34</v>
      </c>
      <c r="B20" s="22">
        <f t="shared" si="11"/>
        <v>1660.9072230921079</v>
      </c>
      <c r="C20" s="22">
        <f t="shared" si="11"/>
        <v>0</v>
      </c>
      <c r="D20" s="22">
        <f t="shared" si="11"/>
        <v>0</v>
      </c>
      <c r="E20" s="22">
        <f>SUM(B20:D20)</f>
        <v>1660.9072230921079</v>
      </c>
      <c r="F20" s="16"/>
      <c r="G20" s="62">
        <f t="shared" si="12"/>
        <v>27.359142871217486</v>
      </c>
      <c r="H20" s="62">
        <f t="shared" si="12"/>
        <v>0</v>
      </c>
      <c r="I20" s="62">
        <f t="shared" si="12"/>
        <v>0</v>
      </c>
      <c r="J20" s="62">
        <f>SUM(G20:I20)</f>
        <v>27.359142871217486</v>
      </c>
      <c r="K20" s="16"/>
      <c r="L20" s="25">
        <f t="shared" si="13"/>
        <v>1.6472408868379185E-2</v>
      </c>
      <c r="M20" s="25" t="str">
        <f t="shared" si="13"/>
        <v>--</v>
      </c>
      <c r="N20" s="25" t="str">
        <f t="shared" si="13"/>
        <v>--</v>
      </c>
      <c r="O20" s="26">
        <f t="shared" si="13"/>
        <v>1.6472408868379185E-2</v>
      </c>
      <c r="S20" s="30" t="s">
        <v>34</v>
      </c>
      <c r="T20" s="22">
        <v>1605.2300714384919</v>
      </c>
      <c r="U20" s="22">
        <v>0</v>
      </c>
      <c r="V20" s="22">
        <v>0</v>
      </c>
      <c r="W20" s="22">
        <f>SUM(T20:V20)</f>
        <v>1605.2300714384919</v>
      </c>
      <c r="X20" s="16"/>
      <c r="Y20" s="62">
        <v>26.442006064552366</v>
      </c>
      <c r="Z20" s="62">
        <v>0</v>
      </c>
      <c r="AA20" s="62">
        <v>0</v>
      </c>
      <c r="AB20" s="62">
        <f>SUM(Y20:AA20)</f>
        <v>26.442006064552366</v>
      </c>
      <c r="AC20" s="16"/>
      <c r="AD20" s="25">
        <f t="shared" si="14"/>
        <v>1.6472408868379185E-2</v>
      </c>
      <c r="AE20" s="25" t="str">
        <f t="shared" si="14"/>
        <v>--</v>
      </c>
      <c r="AF20" s="25" t="str">
        <f t="shared" si="14"/>
        <v>--</v>
      </c>
      <c r="AG20" s="26">
        <f t="shared" si="14"/>
        <v>1.6472408868379185E-2</v>
      </c>
      <c r="AI20">
        <v>22</v>
      </c>
      <c r="AM20">
        <f>$AM$8</f>
        <v>7</v>
      </c>
      <c r="AN20">
        <f>$AN$8</f>
        <v>29</v>
      </c>
      <c r="AO20">
        <f>$AO$8</f>
        <v>51</v>
      </c>
      <c r="AR20" s="30" t="s">
        <v>34</v>
      </c>
      <c r="AS20" s="22">
        <v>55.677151653616065</v>
      </c>
      <c r="AT20" s="22">
        <v>0</v>
      </c>
      <c r="AU20" s="22">
        <v>0</v>
      </c>
      <c r="AV20" s="22">
        <f>SUM(AS20:AU20)</f>
        <v>55.677151653616065</v>
      </c>
      <c r="AW20" s="16"/>
      <c r="AX20" s="62">
        <v>0.9171368066651181</v>
      </c>
      <c r="AY20" s="62">
        <v>0</v>
      </c>
      <c r="AZ20" s="62">
        <v>0</v>
      </c>
      <c r="BA20" s="62">
        <f>SUM(AX20:AZ20)</f>
        <v>0.9171368066651181</v>
      </c>
      <c r="BB20" s="16"/>
      <c r="BC20" s="25">
        <f t="shared" si="15"/>
        <v>1.6472408868379185E-2</v>
      </c>
      <c r="BD20" s="25" t="str">
        <f t="shared" si="15"/>
        <v>--</v>
      </c>
      <c r="BE20" s="25" t="str">
        <f t="shared" si="15"/>
        <v>--</v>
      </c>
      <c r="BF20" s="26">
        <f t="shared" si="15"/>
        <v>1.6472408868379185E-2</v>
      </c>
      <c r="BH20">
        <v>22</v>
      </c>
      <c r="BL20">
        <f>$BL$8</f>
        <v>10</v>
      </c>
      <c r="BM20">
        <f>$BM$8</f>
        <v>32</v>
      </c>
      <c r="BN20">
        <f>$BN$8</f>
        <v>54</v>
      </c>
    </row>
    <row r="21" spans="1:66" ht="12.75" customHeight="1" x14ac:dyDescent="0.6">
      <c r="A21" s="21" t="s">
        <v>17</v>
      </c>
      <c r="B21" s="22">
        <f>B17</f>
        <v>33218.144461842152</v>
      </c>
      <c r="C21" s="22">
        <f>C17</f>
        <v>0</v>
      </c>
      <c r="D21" s="22">
        <f>D17</f>
        <v>0</v>
      </c>
      <c r="E21" s="22">
        <f>E17</f>
        <v>33218.144461842152</v>
      </c>
      <c r="F21" s="16"/>
      <c r="G21" s="62">
        <f>SUM(G17:G20)</f>
        <v>3664.4516462492065</v>
      </c>
      <c r="H21" s="62">
        <f>SUM(H17:H20)</f>
        <v>0</v>
      </c>
      <c r="I21" s="62">
        <f>SUM(I17:I20)</f>
        <v>0</v>
      </c>
      <c r="J21" s="62">
        <f>SUM(J17:J20)</f>
        <v>3664.4516462492065</v>
      </c>
      <c r="K21" s="16"/>
      <c r="L21" s="25">
        <f t="shared" si="13"/>
        <v>0.11031476037015193</v>
      </c>
      <c r="M21" s="25" t="str">
        <f t="shared" si="13"/>
        <v>--</v>
      </c>
      <c r="N21" s="25" t="str">
        <f t="shared" si="13"/>
        <v>--</v>
      </c>
      <c r="O21" s="26">
        <f t="shared" si="13"/>
        <v>0.11031476037015193</v>
      </c>
      <c r="S21" s="21" t="s">
        <v>17</v>
      </c>
      <c r="T21" s="22">
        <f>T17</f>
        <v>32104.601428769834</v>
      </c>
      <c r="U21" s="22">
        <f>U17</f>
        <v>0</v>
      </c>
      <c r="V21" s="22">
        <f>V17</f>
        <v>0</v>
      </c>
      <c r="W21" s="22">
        <f>W17</f>
        <v>32104.601428769834</v>
      </c>
      <c r="X21" s="16"/>
      <c r="Y21" s="62">
        <f>SUM(Y17:Y20)</f>
        <v>3541.6114133939814</v>
      </c>
      <c r="Z21" s="62">
        <f>SUM(Z17:Z20)</f>
        <v>0</v>
      </c>
      <c r="AA21" s="62">
        <f>SUM(AA17:AA20)</f>
        <v>0</v>
      </c>
      <c r="AB21" s="62">
        <f>SUM(AB17:AB20)</f>
        <v>3541.6114133939814</v>
      </c>
      <c r="AC21" s="16"/>
      <c r="AD21" s="25">
        <f t="shared" si="14"/>
        <v>0.11031476037015192</v>
      </c>
      <c r="AE21" s="25" t="str">
        <f t="shared" si="14"/>
        <v>--</v>
      </c>
      <c r="AF21" s="25" t="str">
        <f t="shared" si="14"/>
        <v>--</v>
      </c>
      <c r="AG21" s="26">
        <f t="shared" si="14"/>
        <v>0.11031476037015192</v>
      </c>
      <c r="AR21" s="21" t="s">
        <v>17</v>
      </c>
      <c r="AS21" s="22">
        <f>AS17</f>
        <v>1113.5430330723211</v>
      </c>
      <c r="AT21" s="22">
        <f>AT17</f>
        <v>0</v>
      </c>
      <c r="AU21" s="22">
        <f>AU17</f>
        <v>0</v>
      </c>
      <c r="AV21" s="22">
        <f>AV17</f>
        <v>1113.5430330723211</v>
      </c>
      <c r="AW21" s="16"/>
      <c r="AX21" s="62">
        <f>SUM(AX17:AX20)</f>
        <v>122.84023285522527</v>
      </c>
      <c r="AY21" s="62">
        <f>SUM(AY17:AY20)</f>
        <v>0</v>
      </c>
      <c r="AZ21" s="62">
        <f>SUM(AZ17:AZ20)</f>
        <v>0</v>
      </c>
      <c r="BA21" s="62">
        <f>SUM(BA17:BA20)</f>
        <v>122.84023285522527</v>
      </c>
      <c r="BB21" s="16"/>
      <c r="BC21" s="25">
        <f t="shared" si="15"/>
        <v>0.11031476037015192</v>
      </c>
      <c r="BD21" s="25" t="str">
        <f t="shared" si="15"/>
        <v>--</v>
      </c>
      <c r="BE21" s="25" t="str">
        <f t="shared" si="15"/>
        <v>--</v>
      </c>
      <c r="BF21" s="26">
        <f t="shared" si="15"/>
        <v>0.11031476037015192</v>
      </c>
    </row>
    <row r="22" spans="1:66" ht="5.15" customHeight="1" x14ac:dyDescent="0.6">
      <c r="A22" s="21"/>
      <c r="B22" s="22"/>
      <c r="C22" s="22"/>
      <c r="D22" s="22"/>
      <c r="E22" s="22"/>
      <c r="F22" s="16"/>
      <c r="G22" s="62"/>
      <c r="H22" s="62"/>
      <c r="I22" s="62"/>
      <c r="J22" s="62"/>
      <c r="K22" s="16"/>
      <c r="L22" s="16"/>
      <c r="M22" s="16"/>
      <c r="N22" s="16"/>
      <c r="O22" s="20"/>
      <c r="S22" s="21"/>
      <c r="T22" s="22"/>
      <c r="U22" s="22"/>
      <c r="V22" s="22"/>
      <c r="W22" s="22"/>
      <c r="X22" s="16"/>
      <c r="Y22" s="62"/>
      <c r="Z22" s="62"/>
      <c r="AA22" s="62"/>
      <c r="AB22" s="62"/>
      <c r="AC22" s="16"/>
      <c r="AD22" s="16"/>
      <c r="AE22" s="16"/>
      <c r="AF22" s="16"/>
      <c r="AG22" s="20"/>
      <c r="AR22" s="21"/>
      <c r="AS22" s="22"/>
      <c r="AT22" s="22"/>
      <c r="AU22" s="22"/>
      <c r="AV22" s="22"/>
      <c r="AW22" s="16"/>
      <c r="AX22" s="62"/>
      <c r="AY22" s="62"/>
      <c r="AZ22" s="62"/>
      <c r="BA22" s="62"/>
      <c r="BB22" s="16"/>
      <c r="BC22" s="16"/>
      <c r="BD22" s="16"/>
      <c r="BE22" s="16"/>
      <c r="BF22" s="20"/>
    </row>
    <row r="23" spans="1:66" ht="12.75" customHeight="1" x14ac:dyDescent="0.6">
      <c r="A23" s="31" t="s">
        <v>118</v>
      </c>
      <c r="B23" s="22"/>
      <c r="C23" s="22"/>
      <c r="D23" s="22"/>
      <c r="E23" s="22"/>
      <c r="F23" s="16"/>
      <c r="G23" s="62"/>
      <c r="H23" s="62"/>
      <c r="I23" s="62"/>
      <c r="J23" s="62"/>
      <c r="K23" s="16"/>
      <c r="L23" s="16"/>
      <c r="M23" s="16"/>
      <c r="N23" s="16"/>
      <c r="O23" s="20"/>
      <c r="S23" s="31" t="s">
        <v>118</v>
      </c>
      <c r="T23" s="22"/>
      <c r="U23" s="22"/>
      <c r="V23" s="22"/>
      <c r="W23" s="22"/>
      <c r="X23" s="16"/>
      <c r="Y23" s="62"/>
      <c r="Z23" s="62"/>
      <c r="AA23" s="62"/>
      <c r="AB23" s="62"/>
      <c r="AC23" s="16"/>
      <c r="AD23" s="16"/>
      <c r="AE23" s="16"/>
      <c r="AF23" s="16"/>
      <c r="AG23" s="20"/>
      <c r="AR23" s="31" t="s">
        <v>118</v>
      </c>
      <c r="AS23" s="22"/>
      <c r="AT23" s="22"/>
      <c r="AU23" s="22"/>
      <c r="AV23" s="22"/>
      <c r="AW23" s="16"/>
      <c r="AX23" s="62"/>
      <c r="AY23" s="62"/>
      <c r="AZ23" s="62"/>
      <c r="BA23" s="62"/>
      <c r="BB23" s="16"/>
      <c r="BC23" s="16"/>
      <c r="BD23" s="16"/>
      <c r="BE23" s="16"/>
      <c r="BF23" s="20"/>
    </row>
    <row r="24" spans="1:66" ht="12.75" customHeight="1" x14ac:dyDescent="0.6">
      <c r="A24" s="21" t="s">
        <v>13</v>
      </c>
      <c r="B24" s="22">
        <f t="shared" ref="B24:D29" si="16">SUM(T24,AS24)</f>
        <v>1286.215013789267</v>
      </c>
      <c r="C24" s="22">
        <f t="shared" si="16"/>
        <v>0</v>
      </c>
      <c r="D24" s="22">
        <f t="shared" si="16"/>
        <v>0</v>
      </c>
      <c r="E24" s="22">
        <f t="shared" ref="E24:E29" si="17">SUM(B24:D24)</f>
        <v>1286.215013789267</v>
      </c>
      <c r="F24" s="16"/>
      <c r="G24" s="62">
        <f t="shared" ref="G24:I29" si="18">SUM(Y24,AX24)</f>
        <v>59.564401530273592</v>
      </c>
      <c r="H24" s="62">
        <f t="shared" si="18"/>
        <v>0</v>
      </c>
      <c r="I24" s="62">
        <f t="shared" si="18"/>
        <v>0</v>
      </c>
      <c r="J24" s="62">
        <f t="shared" ref="J24:J29" si="19">SUM(G24:I24)</f>
        <v>59.564401530273592</v>
      </c>
      <c r="K24" s="16"/>
      <c r="L24" s="25">
        <f t="shared" ref="L24:O30" si="20">IF(B24&lt;&gt;0,G24/B24,"--")</f>
        <v>4.6309832253312977E-2</v>
      </c>
      <c r="M24" s="25" t="str">
        <f t="shared" si="20"/>
        <v>--</v>
      </c>
      <c r="N24" s="25" t="str">
        <f t="shared" si="20"/>
        <v>--</v>
      </c>
      <c r="O24" s="26">
        <f t="shared" si="20"/>
        <v>4.6309832253312977E-2</v>
      </c>
      <c r="S24" s="21" t="s">
        <v>13</v>
      </c>
      <c r="T24" s="22">
        <v>1286.215013789267</v>
      </c>
      <c r="U24" s="22">
        <v>0</v>
      </c>
      <c r="V24" s="22">
        <v>0</v>
      </c>
      <c r="W24" s="22">
        <f t="shared" ref="W24:W29" si="21">SUM(T24:V24)</f>
        <v>1286.215013789267</v>
      </c>
      <c r="X24" s="16"/>
      <c r="Y24" s="62">
        <v>59.564401530273592</v>
      </c>
      <c r="Z24" s="62">
        <v>0</v>
      </c>
      <c r="AA24" s="62">
        <v>0</v>
      </c>
      <c r="AB24" s="62">
        <f t="shared" ref="AB24:AB29" si="22">SUM(Y24:AA24)</f>
        <v>59.564401530273592</v>
      </c>
      <c r="AC24" s="16"/>
      <c r="AD24" s="25">
        <f t="shared" ref="AD24:AG30" si="23">IF(T24&lt;&gt;0,Y24/T24,"--")</f>
        <v>4.6309832253312977E-2</v>
      </c>
      <c r="AE24" s="25" t="str">
        <f t="shared" si="23"/>
        <v>--</v>
      </c>
      <c r="AF24" s="25" t="str">
        <f t="shared" si="23"/>
        <v>--</v>
      </c>
      <c r="AG24" s="26">
        <f t="shared" si="23"/>
        <v>4.6309832253312977E-2</v>
      </c>
      <c r="AI24">
        <v>50</v>
      </c>
      <c r="AM24">
        <f t="shared" ref="AM24:AM29" si="24">$AM$8</f>
        <v>7</v>
      </c>
      <c r="AN24">
        <f t="shared" ref="AN24:AN29" si="25">$AN$8</f>
        <v>29</v>
      </c>
      <c r="AO24">
        <f t="shared" ref="AO24:AO29" si="26">$AO$8</f>
        <v>51</v>
      </c>
      <c r="AR24" s="21" t="s">
        <v>13</v>
      </c>
      <c r="AS24" s="22">
        <v>0</v>
      </c>
      <c r="AT24" s="22">
        <v>0</v>
      </c>
      <c r="AU24" s="22">
        <v>0</v>
      </c>
      <c r="AV24" s="22">
        <f t="shared" ref="AV24:AV29" si="27">SUM(AS24:AU24)</f>
        <v>0</v>
      </c>
      <c r="AW24" s="16"/>
      <c r="AX24" s="62">
        <v>0</v>
      </c>
      <c r="AY24" s="62">
        <v>0</v>
      </c>
      <c r="AZ24" s="62">
        <v>0</v>
      </c>
      <c r="BA24" s="62">
        <f t="shared" ref="BA24:BA29" si="28">SUM(AX24:AZ24)</f>
        <v>0</v>
      </c>
      <c r="BB24" s="16"/>
      <c r="BC24" s="25" t="str">
        <f t="shared" ref="BC24:BF30" si="29">IF(AS24&lt;&gt;0,AX24/AS24,"--")</f>
        <v>--</v>
      </c>
      <c r="BD24" s="25" t="str">
        <f t="shared" si="29"/>
        <v>--</v>
      </c>
      <c r="BE24" s="25" t="str">
        <f t="shared" si="29"/>
        <v>--</v>
      </c>
      <c r="BF24" s="26" t="str">
        <f t="shared" si="29"/>
        <v>--</v>
      </c>
      <c r="BH24">
        <v>50</v>
      </c>
      <c r="BL24">
        <f t="shared" ref="BL24:BL29" si="30">$BL$8</f>
        <v>10</v>
      </c>
      <c r="BM24">
        <f t="shared" ref="BM24:BM29" si="31">$BM$8</f>
        <v>32</v>
      </c>
      <c r="BN24">
        <f t="shared" ref="BN24:BN29" si="32">$BN$8</f>
        <v>54</v>
      </c>
    </row>
    <row r="25" spans="1:66" ht="12.75" customHeight="1" x14ac:dyDescent="0.6">
      <c r="A25" s="30" t="s">
        <v>24</v>
      </c>
      <c r="B25" s="22">
        <f t="shared" si="16"/>
        <v>1286.215013789267</v>
      </c>
      <c r="C25" s="22">
        <f t="shared" si="16"/>
        <v>0</v>
      </c>
      <c r="D25" s="22">
        <f t="shared" si="16"/>
        <v>0</v>
      </c>
      <c r="E25" s="22">
        <f t="shared" si="17"/>
        <v>1286.215013789267</v>
      </c>
      <c r="F25" s="16"/>
      <c r="G25" s="62">
        <f t="shared" si="18"/>
        <v>8.5245594604188302</v>
      </c>
      <c r="H25" s="62">
        <f t="shared" si="18"/>
        <v>0</v>
      </c>
      <c r="I25" s="62">
        <f t="shared" si="18"/>
        <v>0</v>
      </c>
      <c r="J25" s="62">
        <f t="shared" si="19"/>
        <v>8.5245594604188302</v>
      </c>
      <c r="K25" s="16"/>
      <c r="L25" s="25">
        <f t="shared" si="20"/>
        <v>6.6276317482136709E-3</v>
      </c>
      <c r="M25" s="25" t="str">
        <f t="shared" si="20"/>
        <v>--</v>
      </c>
      <c r="N25" s="25" t="str">
        <f t="shared" si="20"/>
        <v>--</v>
      </c>
      <c r="O25" s="26">
        <f t="shared" si="20"/>
        <v>6.6276317482136709E-3</v>
      </c>
      <c r="S25" s="30" t="s">
        <v>24</v>
      </c>
      <c r="T25" s="22">
        <v>1286.215013789267</v>
      </c>
      <c r="U25" s="22">
        <v>0</v>
      </c>
      <c r="V25" s="22">
        <v>0</v>
      </c>
      <c r="W25" s="22">
        <f t="shared" si="21"/>
        <v>1286.215013789267</v>
      </c>
      <c r="X25" s="16"/>
      <c r="Y25" s="62">
        <v>8.5245594604188302</v>
      </c>
      <c r="Z25" s="62">
        <v>0</v>
      </c>
      <c r="AA25" s="62">
        <v>0</v>
      </c>
      <c r="AB25" s="62">
        <f t="shared" si="22"/>
        <v>8.5245594604188302</v>
      </c>
      <c r="AC25" s="16"/>
      <c r="AD25" s="25">
        <f t="shared" si="23"/>
        <v>6.6276317482136709E-3</v>
      </c>
      <c r="AE25" s="25" t="str">
        <f t="shared" si="23"/>
        <v>--</v>
      </c>
      <c r="AF25" s="25" t="str">
        <f t="shared" si="23"/>
        <v>--</v>
      </c>
      <c r="AG25" s="26">
        <f t="shared" si="23"/>
        <v>6.6276317482136709E-3</v>
      </c>
      <c r="AI25">
        <v>51</v>
      </c>
      <c r="AM25">
        <f t="shared" si="24"/>
        <v>7</v>
      </c>
      <c r="AN25">
        <f t="shared" si="25"/>
        <v>29</v>
      </c>
      <c r="AO25">
        <f t="shared" si="26"/>
        <v>51</v>
      </c>
      <c r="AR25" s="30" t="s">
        <v>24</v>
      </c>
      <c r="AS25" s="22">
        <v>0</v>
      </c>
      <c r="AT25" s="22">
        <v>0</v>
      </c>
      <c r="AU25" s="22">
        <v>0</v>
      </c>
      <c r="AV25" s="22">
        <f t="shared" si="27"/>
        <v>0</v>
      </c>
      <c r="AW25" s="16"/>
      <c r="AX25" s="62">
        <v>0</v>
      </c>
      <c r="AY25" s="62">
        <v>0</v>
      </c>
      <c r="AZ25" s="62">
        <v>0</v>
      </c>
      <c r="BA25" s="62">
        <f t="shared" si="28"/>
        <v>0</v>
      </c>
      <c r="BB25" s="16"/>
      <c r="BC25" s="25" t="str">
        <f t="shared" si="29"/>
        <v>--</v>
      </c>
      <c r="BD25" s="25" t="str">
        <f t="shared" si="29"/>
        <v>--</v>
      </c>
      <c r="BE25" s="25" t="str">
        <f t="shared" si="29"/>
        <v>--</v>
      </c>
      <c r="BF25" s="26" t="str">
        <f t="shared" si="29"/>
        <v>--</v>
      </c>
      <c r="BH25">
        <v>51</v>
      </c>
      <c r="BL25">
        <f t="shared" si="30"/>
        <v>10</v>
      </c>
      <c r="BM25">
        <f t="shared" si="31"/>
        <v>32</v>
      </c>
      <c r="BN25">
        <f t="shared" si="32"/>
        <v>54</v>
      </c>
    </row>
    <row r="26" spans="1:66" ht="12.75" customHeight="1" x14ac:dyDescent="0.6">
      <c r="A26" s="21" t="s">
        <v>25</v>
      </c>
      <c r="B26" s="22">
        <f t="shared" si="16"/>
        <v>1464.8250970932327</v>
      </c>
      <c r="C26" s="22">
        <f t="shared" si="16"/>
        <v>0</v>
      </c>
      <c r="D26" s="22">
        <f t="shared" si="16"/>
        <v>0</v>
      </c>
      <c r="E26" s="22">
        <f t="shared" si="17"/>
        <v>1464.8250970932327</v>
      </c>
      <c r="F26" s="16"/>
      <c r="G26" s="62">
        <f t="shared" si="18"/>
        <v>51.782102935125188</v>
      </c>
      <c r="H26" s="62">
        <f t="shared" si="18"/>
        <v>0</v>
      </c>
      <c r="I26" s="62">
        <f t="shared" si="18"/>
        <v>0</v>
      </c>
      <c r="J26" s="62">
        <f t="shared" si="19"/>
        <v>51.782102935125188</v>
      </c>
      <c r="K26" s="16"/>
      <c r="L26" s="25">
        <f t="shared" si="20"/>
        <v>3.5350365745289644E-2</v>
      </c>
      <c r="M26" s="25" t="str">
        <f t="shared" si="20"/>
        <v>--</v>
      </c>
      <c r="N26" s="25" t="str">
        <f t="shared" si="20"/>
        <v>--</v>
      </c>
      <c r="O26" s="26">
        <f t="shared" si="20"/>
        <v>3.5350365745289644E-2</v>
      </c>
      <c r="S26" s="21" t="s">
        <v>25</v>
      </c>
      <c r="T26" s="22">
        <v>1464.8250970932327</v>
      </c>
      <c r="U26" s="22">
        <v>0</v>
      </c>
      <c r="V26" s="22">
        <v>0</v>
      </c>
      <c r="W26" s="22">
        <f t="shared" si="21"/>
        <v>1464.8250970932327</v>
      </c>
      <c r="X26" s="16"/>
      <c r="Y26" s="62">
        <v>51.782102935125188</v>
      </c>
      <c r="Z26" s="62">
        <v>0</v>
      </c>
      <c r="AA26" s="62">
        <v>0</v>
      </c>
      <c r="AB26" s="62">
        <f t="shared" si="22"/>
        <v>51.782102935125188</v>
      </c>
      <c r="AC26" s="16"/>
      <c r="AD26" s="25">
        <f t="shared" si="23"/>
        <v>3.5350365745289644E-2</v>
      </c>
      <c r="AE26" s="25" t="str">
        <f t="shared" si="23"/>
        <v>--</v>
      </c>
      <c r="AF26" s="25" t="str">
        <f t="shared" si="23"/>
        <v>--</v>
      </c>
      <c r="AG26" s="26">
        <f t="shared" si="23"/>
        <v>3.5350365745289644E-2</v>
      </c>
      <c r="AI26">
        <v>52</v>
      </c>
      <c r="AK26">
        <v>10</v>
      </c>
      <c r="AM26">
        <f t="shared" si="24"/>
        <v>7</v>
      </c>
      <c r="AN26">
        <f t="shared" si="25"/>
        <v>29</v>
      </c>
      <c r="AO26">
        <f t="shared" si="26"/>
        <v>51</v>
      </c>
      <c r="AR26" s="21" t="s">
        <v>25</v>
      </c>
      <c r="AS26" s="22">
        <v>0</v>
      </c>
      <c r="AT26" s="22">
        <v>0</v>
      </c>
      <c r="AU26" s="22">
        <v>0</v>
      </c>
      <c r="AV26" s="22">
        <f t="shared" si="27"/>
        <v>0</v>
      </c>
      <c r="AW26" s="16"/>
      <c r="AX26" s="62">
        <v>0</v>
      </c>
      <c r="AY26" s="62">
        <v>0</v>
      </c>
      <c r="AZ26" s="62">
        <v>0</v>
      </c>
      <c r="BA26" s="62">
        <f t="shared" si="28"/>
        <v>0</v>
      </c>
      <c r="BB26" s="16"/>
      <c r="BC26" s="25" t="str">
        <f t="shared" si="29"/>
        <v>--</v>
      </c>
      <c r="BD26" s="25" t="str">
        <f t="shared" si="29"/>
        <v>--</v>
      </c>
      <c r="BE26" s="25" t="str">
        <f t="shared" si="29"/>
        <v>--</v>
      </c>
      <c r="BF26" s="26" t="str">
        <f t="shared" si="29"/>
        <v>--</v>
      </c>
      <c r="BH26">
        <v>52</v>
      </c>
      <c r="BJ26">
        <v>10</v>
      </c>
      <c r="BL26">
        <f t="shared" si="30"/>
        <v>10</v>
      </c>
      <c r="BM26">
        <f t="shared" si="31"/>
        <v>32</v>
      </c>
      <c r="BN26">
        <f t="shared" si="32"/>
        <v>54</v>
      </c>
    </row>
    <row r="27" spans="1:66" ht="12.75" customHeight="1" x14ac:dyDescent="0.6">
      <c r="A27" s="21" t="s">
        <v>26</v>
      </c>
      <c r="B27" s="22">
        <f t="shared" si="16"/>
        <v>575.56696938898369</v>
      </c>
      <c r="C27" s="22">
        <f t="shared" si="16"/>
        <v>0</v>
      </c>
      <c r="D27" s="22">
        <f t="shared" si="16"/>
        <v>0</v>
      </c>
      <c r="E27" s="22">
        <f t="shared" si="17"/>
        <v>575.56696938898369</v>
      </c>
      <c r="F27" s="16"/>
      <c r="G27" s="62">
        <f t="shared" si="18"/>
        <v>0</v>
      </c>
      <c r="H27" s="62">
        <f t="shared" si="18"/>
        <v>0</v>
      </c>
      <c r="I27" s="62">
        <f t="shared" si="18"/>
        <v>0</v>
      </c>
      <c r="J27" s="62">
        <f t="shared" si="19"/>
        <v>0</v>
      </c>
      <c r="K27" s="16"/>
      <c r="L27" s="25">
        <f t="shared" si="20"/>
        <v>0</v>
      </c>
      <c r="M27" s="25" t="str">
        <f t="shared" si="20"/>
        <v>--</v>
      </c>
      <c r="N27" s="25" t="str">
        <f t="shared" si="20"/>
        <v>--</v>
      </c>
      <c r="O27" s="26">
        <f t="shared" si="20"/>
        <v>0</v>
      </c>
      <c r="S27" s="21" t="s">
        <v>26</v>
      </c>
      <c r="T27" s="22">
        <v>575.56696938898369</v>
      </c>
      <c r="U27" s="22">
        <v>0</v>
      </c>
      <c r="V27" s="22">
        <v>0</v>
      </c>
      <c r="W27" s="22">
        <f t="shared" si="21"/>
        <v>575.56696938898369</v>
      </c>
      <c r="X27" s="16"/>
      <c r="Y27" s="62">
        <v>0</v>
      </c>
      <c r="Z27" s="62">
        <v>0</v>
      </c>
      <c r="AA27" s="62">
        <v>0</v>
      </c>
      <c r="AB27" s="62">
        <f t="shared" si="22"/>
        <v>0</v>
      </c>
      <c r="AC27" s="16"/>
      <c r="AD27" s="25">
        <f t="shared" si="23"/>
        <v>0</v>
      </c>
      <c r="AE27" s="25" t="str">
        <f t="shared" si="23"/>
        <v>--</v>
      </c>
      <c r="AF27" s="25" t="str">
        <f t="shared" si="23"/>
        <v>--</v>
      </c>
      <c r="AG27" s="26">
        <f t="shared" si="23"/>
        <v>0</v>
      </c>
      <c r="AI27">
        <v>53</v>
      </c>
      <c r="AK27">
        <v>10</v>
      </c>
      <c r="AM27">
        <f t="shared" si="24"/>
        <v>7</v>
      </c>
      <c r="AN27">
        <f t="shared" si="25"/>
        <v>29</v>
      </c>
      <c r="AO27">
        <f t="shared" si="26"/>
        <v>51</v>
      </c>
      <c r="AR27" s="21" t="s">
        <v>26</v>
      </c>
      <c r="AS27" s="22">
        <v>0</v>
      </c>
      <c r="AT27" s="22">
        <v>0</v>
      </c>
      <c r="AU27" s="22">
        <v>0</v>
      </c>
      <c r="AV27" s="22">
        <f t="shared" si="27"/>
        <v>0</v>
      </c>
      <c r="AW27" s="16"/>
      <c r="AX27" s="62">
        <v>0</v>
      </c>
      <c r="AY27" s="62">
        <v>0</v>
      </c>
      <c r="AZ27" s="62">
        <v>0</v>
      </c>
      <c r="BA27" s="62">
        <f t="shared" si="28"/>
        <v>0</v>
      </c>
      <c r="BB27" s="16"/>
      <c r="BC27" s="25" t="str">
        <f t="shared" si="29"/>
        <v>--</v>
      </c>
      <c r="BD27" s="25" t="str">
        <f t="shared" si="29"/>
        <v>--</v>
      </c>
      <c r="BE27" s="25" t="str">
        <f t="shared" si="29"/>
        <v>--</v>
      </c>
      <c r="BF27" s="26" t="str">
        <f t="shared" si="29"/>
        <v>--</v>
      </c>
      <c r="BH27">
        <v>53</v>
      </c>
      <c r="BJ27">
        <v>10</v>
      </c>
      <c r="BL27">
        <f t="shared" si="30"/>
        <v>10</v>
      </c>
      <c r="BM27">
        <f t="shared" si="31"/>
        <v>32</v>
      </c>
      <c r="BN27">
        <f t="shared" si="32"/>
        <v>54</v>
      </c>
    </row>
    <row r="28" spans="1:66" ht="12.75" customHeight="1" x14ac:dyDescent="0.6">
      <c r="A28" s="30" t="s">
        <v>92</v>
      </c>
      <c r="B28" s="22">
        <f t="shared" si="16"/>
        <v>867.2857512478505</v>
      </c>
      <c r="C28" s="22">
        <f t="shared" si="16"/>
        <v>0</v>
      </c>
      <c r="D28" s="22">
        <f t="shared" si="16"/>
        <v>0</v>
      </c>
      <c r="E28" s="22">
        <f t="shared" si="17"/>
        <v>867.2857512478505</v>
      </c>
      <c r="F28" s="16"/>
      <c r="G28" s="62">
        <f t="shared" si="18"/>
        <v>36.204817055650494</v>
      </c>
      <c r="H28" s="62">
        <f t="shared" si="18"/>
        <v>0</v>
      </c>
      <c r="I28" s="62">
        <f t="shared" si="18"/>
        <v>0</v>
      </c>
      <c r="J28" s="62">
        <f t="shared" si="19"/>
        <v>36.204817055650494</v>
      </c>
      <c r="K28" s="16"/>
      <c r="L28" s="25">
        <f t="shared" si="20"/>
        <v>4.1744969294790109E-2</v>
      </c>
      <c r="M28" s="25" t="str">
        <f t="shared" si="20"/>
        <v>--</v>
      </c>
      <c r="N28" s="25" t="str">
        <f t="shared" si="20"/>
        <v>--</v>
      </c>
      <c r="O28" s="26">
        <f t="shared" si="20"/>
        <v>4.1744969294790109E-2</v>
      </c>
      <c r="S28" s="30" t="s">
        <v>92</v>
      </c>
      <c r="T28" s="22">
        <v>867.2857512478505</v>
      </c>
      <c r="U28" s="22">
        <v>0</v>
      </c>
      <c r="V28" s="22">
        <v>0</v>
      </c>
      <c r="W28" s="22">
        <f t="shared" si="21"/>
        <v>867.2857512478505</v>
      </c>
      <c r="X28" s="16"/>
      <c r="Y28" s="62">
        <v>36.204817055650494</v>
      </c>
      <c r="Z28" s="62">
        <v>0</v>
      </c>
      <c r="AA28" s="62">
        <v>0</v>
      </c>
      <c r="AB28" s="62">
        <f t="shared" si="22"/>
        <v>36.204817055650494</v>
      </c>
      <c r="AC28" s="16"/>
      <c r="AD28" s="25">
        <f t="shared" si="23"/>
        <v>4.1744969294790109E-2</v>
      </c>
      <c r="AE28" s="25" t="str">
        <f t="shared" si="23"/>
        <v>--</v>
      </c>
      <c r="AF28" s="25" t="str">
        <f t="shared" si="23"/>
        <v>--</v>
      </c>
      <c r="AG28" s="26">
        <f t="shared" si="23"/>
        <v>4.1744969294790109E-2</v>
      </c>
      <c r="AI28">
        <v>55</v>
      </c>
      <c r="AK28">
        <v>10</v>
      </c>
      <c r="AM28">
        <f t="shared" si="24"/>
        <v>7</v>
      </c>
      <c r="AN28">
        <f t="shared" si="25"/>
        <v>29</v>
      </c>
      <c r="AO28">
        <f t="shared" si="26"/>
        <v>51</v>
      </c>
      <c r="AR28" s="30" t="s">
        <v>92</v>
      </c>
      <c r="AS28" s="22">
        <v>0</v>
      </c>
      <c r="AT28" s="22">
        <v>0</v>
      </c>
      <c r="AU28" s="22">
        <v>0</v>
      </c>
      <c r="AV28" s="22">
        <f t="shared" si="27"/>
        <v>0</v>
      </c>
      <c r="AW28" s="16"/>
      <c r="AX28" s="62">
        <v>0</v>
      </c>
      <c r="AY28" s="62">
        <v>0</v>
      </c>
      <c r="AZ28" s="62">
        <v>0</v>
      </c>
      <c r="BA28" s="62">
        <f t="shared" si="28"/>
        <v>0</v>
      </c>
      <c r="BB28" s="16"/>
      <c r="BC28" s="25" t="str">
        <f t="shared" si="29"/>
        <v>--</v>
      </c>
      <c r="BD28" s="25" t="str">
        <f t="shared" si="29"/>
        <v>--</v>
      </c>
      <c r="BE28" s="25" t="str">
        <f t="shared" si="29"/>
        <v>--</v>
      </c>
      <c r="BF28" s="26" t="str">
        <f t="shared" si="29"/>
        <v>--</v>
      </c>
      <c r="BH28">
        <v>55</v>
      </c>
      <c r="BJ28">
        <v>10</v>
      </c>
      <c r="BL28">
        <f t="shared" si="30"/>
        <v>10</v>
      </c>
      <c r="BM28">
        <f t="shared" si="31"/>
        <v>32</v>
      </c>
      <c r="BN28">
        <f t="shared" si="32"/>
        <v>54</v>
      </c>
    </row>
    <row r="29" spans="1:66" ht="12.75" customHeight="1" x14ac:dyDescent="0.6">
      <c r="A29" s="30" t="s">
        <v>104</v>
      </c>
      <c r="B29" s="22">
        <f t="shared" si="16"/>
        <v>21.972376456398493</v>
      </c>
      <c r="C29" s="22">
        <f t="shared" si="16"/>
        <v>0</v>
      </c>
      <c r="D29" s="22">
        <f t="shared" si="16"/>
        <v>0</v>
      </c>
      <c r="E29" s="22">
        <f t="shared" si="17"/>
        <v>21.972376456398493</v>
      </c>
      <c r="F29" s="16"/>
      <c r="G29" s="62">
        <f t="shared" si="18"/>
        <v>0.50146556370944706</v>
      </c>
      <c r="H29" s="62">
        <f t="shared" si="18"/>
        <v>0</v>
      </c>
      <c r="I29" s="62">
        <f t="shared" si="18"/>
        <v>0</v>
      </c>
      <c r="J29" s="62">
        <f t="shared" si="19"/>
        <v>0.50146556370944706</v>
      </c>
      <c r="K29" s="16"/>
      <c r="L29" s="25">
        <f t="shared" si="20"/>
        <v>2.2822545604229222E-2</v>
      </c>
      <c r="M29" s="25" t="str">
        <f t="shared" si="20"/>
        <v>--</v>
      </c>
      <c r="N29" s="25" t="str">
        <f t="shared" si="20"/>
        <v>--</v>
      </c>
      <c r="O29" s="26">
        <f t="shared" si="20"/>
        <v>2.2822545604229222E-2</v>
      </c>
      <c r="S29" s="30" t="s">
        <v>104</v>
      </c>
      <c r="T29" s="22">
        <v>21.972376456398493</v>
      </c>
      <c r="U29" s="22">
        <v>0</v>
      </c>
      <c r="V29" s="22">
        <v>0</v>
      </c>
      <c r="W29" s="22">
        <f t="shared" si="21"/>
        <v>21.972376456398493</v>
      </c>
      <c r="X29" s="16"/>
      <c r="Y29" s="62">
        <v>0.50146556370944706</v>
      </c>
      <c r="Z29" s="62">
        <v>0</v>
      </c>
      <c r="AA29" s="62">
        <v>0</v>
      </c>
      <c r="AB29" s="62">
        <f t="shared" si="22"/>
        <v>0.50146556370944706</v>
      </c>
      <c r="AC29" s="16"/>
      <c r="AD29" s="25">
        <f t="shared" si="23"/>
        <v>2.2822545604229222E-2</v>
      </c>
      <c r="AE29" s="25" t="str">
        <f t="shared" si="23"/>
        <v>--</v>
      </c>
      <c r="AF29" s="25" t="str">
        <f t="shared" si="23"/>
        <v>--</v>
      </c>
      <c r="AG29" s="26">
        <f t="shared" si="23"/>
        <v>2.2822545604229222E-2</v>
      </c>
      <c r="AI29">
        <v>57</v>
      </c>
      <c r="AK29">
        <v>10</v>
      </c>
      <c r="AM29">
        <f t="shared" si="24"/>
        <v>7</v>
      </c>
      <c r="AN29">
        <f t="shared" si="25"/>
        <v>29</v>
      </c>
      <c r="AO29">
        <f t="shared" si="26"/>
        <v>51</v>
      </c>
      <c r="AR29" s="30" t="s">
        <v>104</v>
      </c>
      <c r="AS29" s="22">
        <v>0</v>
      </c>
      <c r="AT29" s="22">
        <v>0</v>
      </c>
      <c r="AU29" s="22">
        <v>0</v>
      </c>
      <c r="AV29" s="22">
        <f t="shared" si="27"/>
        <v>0</v>
      </c>
      <c r="AW29" s="16"/>
      <c r="AX29" s="62">
        <v>0</v>
      </c>
      <c r="AY29" s="62">
        <v>0</v>
      </c>
      <c r="AZ29" s="62">
        <v>0</v>
      </c>
      <c r="BA29" s="62">
        <f t="shared" si="28"/>
        <v>0</v>
      </c>
      <c r="BB29" s="16"/>
      <c r="BC29" s="25" t="str">
        <f t="shared" si="29"/>
        <v>--</v>
      </c>
      <c r="BD29" s="25" t="str">
        <f t="shared" si="29"/>
        <v>--</v>
      </c>
      <c r="BE29" s="25" t="str">
        <f t="shared" si="29"/>
        <v>--</v>
      </c>
      <c r="BF29" s="26" t="str">
        <f t="shared" si="29"/>
        <v>--</v>
      </c>
      <c r="BH29">
        <v>57</v>
      </c>
      <c r="BJ29">
        <v>10</v>
      </c>
      <c r="BL29">
        <f t="shared" si="30"/>
        <v>10</v>
      </c>
      <c r="BM29">
        <f t="shared" si="31"/>
        <v>32</v>
      </c>
      <c r="BN29">
        <f t="shared" si="32"/>
        <v>54</v>
      </c>
    </row>
    <row r="30" spans="1:66" ht="12.75" customHeight="1" x14ac:dyDescent="0.6">
      <c r="A30" s="21" t="s">
        <v>17</v>
      </c>
      <c r="B30" s="22">
        <f>B26</f>
        <v>1464.8250970932327</v>
      </c>
      <c r="C30" s="22">
        <f>C26</f>
        <v>0</v>
      </c>
      <c r="D30" s="22">
        <f>D26</f>
        <v>0</v>
      </c>
      <c r="E30" s="22">
        <f>E26</f>
        <v>1464.8250970932327</v>
      </c>
      <c r="F30" s="16"/>
      <c r="G30" s="62">
        <f>SUM(G24:G29)</f>
        <v>156.57734654517756</v>
      </c>
      <c r="H30" s="62">
        <f>SUM(H24:H29)</f>
        <v>0</v>
      </c>
      <c r="I30" s="62">
        <f>SUM(I24:I29)</f>
        <v>0</v>
      </c>
      <c r="J30" s="62">
        <f>SUM(J24:J29)</f>
        <v>156.57734654517756</v>
      </c>
      <c r="K30" s="16"/>
      <c r="L30" s="25">
        <f t="shared" si="20"/>
        <v>0.10689149636764572</v>
      </c>
      <c r="M30" s="25" t="str">
        <f t="shared" si="20"/>
        <v>--</v>
      </c>
      <c r="N30" s="25" t="str">
        <f t="shared" si="20"/>
        <v>--</v>
      </c>
      <c r="O30" s="26">
        <f t="shared" si="20"/>
        <v>0.10689149636764572</v>
      </c>
      <c r="S30" s="21" t="s">
        <v>17</v>
      </c>
      <c r="T30" s="22">
        <f>T26</f>
        <v>1464.8250970932327</v>
      </c>
      <c r="U30" s="22">
        <f>U26</f>
        <v>0</v>
      </c>
      <c r="V30" s="22">
        <f>V26</f>
        <v>0</v>
      </c>
      <c r="W30" s="22">
        <f>W26</f>
        <v>1464.8250970932327</v>
      </c>
      <c r="X30" s="16"/>
      <c r="Y30" s="62">
        <f>SUM(Y24:Y29)</f>
        <v>156.57734654517756</v>
      </c>
      <c r="Z30" s="62">
        <f>SUM(Z24:Z29)</f>
        <v>0</v>
      </c>
      <c r="AA30" s="62">
        <f>SUM(AA24:AA29)</f>
        <v>0</v>
      </c>
      <c r="AB30" s="62">
        <f>SUM(AB24:AB29)</f>
        <v>156.57734654517756</v>
      </c>
      <c r="AC30" s="16"/>
      <c r="AD30" s="25">
        <f t="shared" si="23"/>
        <v>0.10689149636764572</v>
      </c>
      <c r="AE30" s="25" t="str">
        <f t="shared" si="23"/>
        <v>--</v>
      </c>
      <c r="AF30" s="25" t="str">
        <f t="shared" si="23"/>
        <v>--</v>
      </c>
      <c r="AG30" s="26">
        <f t="shared" si="23"/>
        <v>0.10689149636764572</v>
      </c>
      <c r="AR30" s="21" t="s">
        <v>17</v>
      </c>
      <c r="AS30" s="22">
        <f>AS26</f>
        <v>0</v>
      </c>
      <c r="AT30" s="22">
        <f>AT26</f>
        <v>0</v>
      </c>
      <c r="AU30" s="22">
        <f>AU26</f>
        <v>0</v>
      </c>
      <c r="AV30" s="22">
        <f>AV26</f>
        <v>0</v>
      </c>
      <c r="AW30" s="16"/>
      <c r="AX30" s="62">
        <f>SUM(AX24:AX29)</f>
        <v>0</v>
      </c>
      <c r="AY30" s="62">
        <f>SUM(AY24:AY29)</f>
        <v>0</v>
      </c>
      <c r="AZ30" s="62">
        <f>SUM(AZ24:AZ29)</f>
        <v>0</v>
      </c>
      <c r="BA30" s="62">
        <f>SUM(BA24:BA29)</f>
        <v>0</v>
      </c>
      <c r="BB30" s="16"/>
      <c r="BC30" s="25" t="str">
        <f t="shared" si="29"/>
        <v>--</v>
      </c>
      <c r="BD30" s="25" t="str">
        <f t="shared" si="29"/>
        <v>--</v>
      </c>
      <c r="BE30" s="25" t="str">
        <f t="shared" si="29"/>
        <v>--</v>
      </c>
      <c r="BF30" s="26" t="str">
        <f t="shared" si="29"/>
        <v>--</v>
      </c>
    </row>
    <row r="31" spans="1:66" ht="5.15" customHeight="1" x14ac:dyDescent="0.6">
      <c r="A31" s="21"/>
      <c r="B31" s="22"/>
      <c r="C31" s="22"/>
      <c r="D31" s="22"/>
      <c r="E31" s="22"/>
      <c r="F31" s="16"/>
      <c r="G31" s="62"/>
      <c r="H31" s="62"/>
      <c r="I31" s="62"/>
      <c r="J31" s="62"/>
      <c r="K31" s="16"/>
      <c r="L31" s="16"/>
      <c r="M31" s="16"/>
      <c r="N31" s="16"/>
      <c r="O31" s="20"/>
      <c r="S31" s="21"/>
      <c r="T31" s="22"/>
      <c r="U31" s="22"/>
      <c r="V31" s="22"/>
      <c r="W31" s="22"/>
      <c r="X31" s="16"/>
      <c r="Y31" s="62"/>
      <c r="Z31" s="62"/>
      <c r="AA31" s="62"/>
      <c r="AB31" s="62"/>
      <c r="AC31" s="16"/>
      <c r="AD31" s="16"/>
      <c r="AE31" s="16"/>
      <c r="AF31" s="16"/>
      <c r="AG31" s="20"/>
      <c r="AR31" s="21"/>
      <c r="AS31" s="22"/>
      <c r="AT31" s="22"/>
      <c r="AU31" s="22"/>
      <c r="AV31" s="22"/>
      <c r="AW31" s="16"/>
      <c r="AX31" s="62"/>
      <c r="AY31" s="62"/>
      <c r="AZ31" s="62"/>
      <c r="BA31" s="62"/>
      <c r="BB31" s="16"/>
      <c r="BC31" s="16"/>
      <c r="BD31" s="16"/>
      <c r="BE31" s="16"/>
      <c r="BF31" s="20"/>
    </row>
    <row r="32" spans="1:66" ht="12.75" customHeight="1" x14ac:dyDescent="0.6">
      <c r="A32" s="21" t="s">
        <v>31</v>
      </c>
      <c r="B32" s="22">
        <f>SUM(B14,B21,B30)</f>
        <v>38781.013319819343</v>
      </c>
      <c r="C32" s="22">
        <f>SUM(C14,C21,C30)</f>
        <v>0</v>
      </c>
      <c r="D32" s="22">
        <f>SUM(D14,D21,D30)</f>
        <v>0</v>
      </c>
      <c r="E32" s="22">
        <f>SUM(E14,E21,E30)</f>
        <v>38781.013319819343</v>
      </c>
      <c r="F32" s="16"/>
      <c r="G32" s="62">
        <f>SUM(G14,G21,G30)</f>
        <v>4222.7025022828184</v>
      </c>
      <c r="H32" s="62">
        <f>SUM(H14,H21,H30)</f>
        <v>0</v>
      </c>
      <c r="I32" s="62">
        <f>SUM(I14,I21,I30)</f>
        <v>0</v>
      </c>
      <c r="J32" s="62">
        <f>SUM(J14,J21,J30)</f>
        <v>4222.7025022828184</v>
      </c>
      <c r="K32" s="16"/>
      <c r="L32" s="25">
        <f>IF(B32&lt;&gt;0,G32/B32,"--")</f>
        <v>0.10888582171535917</v>
      </c>
      <c r="M32" s="25" t="str">
        <f>IF(C32&lt;&gt;0,H32/C32,"--")</f>
        <v>--</v>
      </c>
      <c r="N32" s="25" t="str">
        <f>IF(D32&lt;&gt;0,I32/D32,"--")</f>
        <v>--</v>
      </c>
      <c r="O32" s="26">
        <f>IF(E32&lt;&gt;0,J32/E32,"--")</f>
        <v>0.10888582171535917</v>
      </c>
      <c r="S32" s="21" t="s">
        <v>31</v>
      </c>
      <c r="T32" s="22">
        <f>SUM(T14,T21,T30)</f>
        <v>37667.470286747026</v>
      </c>
      <c r="U32" s="22">
        <f>SUM(U14,U21,U30)</f>
        <v>0</v>
      </c>
      <c r="V32" s="22">
        <f>SUM(V14,V21,V30)</f>
        <v>0</v>
      </c>
      <c r="W32" s="22">
        <f>SUM(W14,W21,W30)</f>
        <v>37667.470286747026</v>
      </c>
      <c r="X32" s="16"/>
      <c r="Y32" s="62">
        <f>SUM(Y14,Y21,Y30)</f>
        <v>4099.8622694275937</v>
      </c>
      <c r="Z32" s="62">
        <f>SUM(Z14,Z21,Z30)</f>
        <v>0</v>
      </c>
      <c r="AA32" s="62">
        <f>SUM(AA14,AA21,AA30)</f>
        <v>0</v>
      </c>
      <c r="AB32" s="62">
        <f>SUM(AB14,AB21,AB30)</f>
        <v>4099.8622694275937</v>
      </c>
      <c r="AC32" s="16"/>
      <c r="AD32" s="25">
        <f>IF(T32&lt;&gt;0,Y32/T32,"--")</f>
        <v>0.10884357877545323</v>
      </c>
      <c r="AE32" s="25" t="str">
        <f>IF(U32&lt;&gt;0,Z32/U32,"--")</f>
        <v>--</v>
      </c>
      <c r="AF32" s="25" t="str">
        <f>IF(V32&lt;&gt;0,AA32/V32,"--")</f>
        <v>--</v>
      </c>
      <c r="AG32" s="26">
        <f>IF(W32&lt;&gt;0,AB32/W32,"--")</f>
        <v>0.10884357877545323</v>
      </c>
      <c r="AR32" s="21" t="s">
        <v>31</v>
      </c>
      <c r="AS32" s="22">
        <f>SUM(AS14,AS21,AS30)</f>
        <v>1113.5430330723211</v>
      </c>
      <c r="AT32" s="22">
        <f>SUM(AT14,AT21,AT30)</f>
        <v>0</v>
      </c>
      <c r="AU32" s="22">
        <f>SUM(AU14,AU21,AU30)</f>
        <v>0</v>
      </c>
      <c r="AV32" s="22">
        <f>SUM(AV14,AV21,AV30)</f>
        <v>1113.5430330723211</v>
      </c>
      <c r="AW32" s="16"/>
      <c r="AX32" s="62">
        <f>SUM(AX14,AX21,AX30)</f>
        <v>122.84023285522527</v>
      </c>
      <c r="AY32" s="62">
        <f>SUM(AY14,AY21,AY30)</f>
        <v>0</v>
      </c>
      <c r="AZ32" s="62">
        <f>SUM(AZ14,AZ21,AZ30)</f>
        <v>0</v>
      </c>
      <c r="BA32" s="62">
        <f>SUM(BA14,BA21,BA30)</f>
        <v>122.84023285522527</v>
      </c>
      <c r="BB32" s="16"/>
      <c r="BC32" s="25">
        <f>IF(AS32&lt;&gt;0,AX32/AS32,"--")</f>
        <v>0.11031476037015192</v>
      </c>
      <c r="BD32" s="25" t="str">
        <f>IF(AT32&lt;&gt;0,AY32/AT32,"--")</f>
        <v>--</v>
      </c>
      <c r="BE32" s="25" t="str">
        <f>IF(AU32&lt;&gt;0,AZ32/AU32,"--")</f>
        <v>--</v>
      </c>
      <c r="BF32" s="26">
        <f>IF(AV32&lt;&gt;0,BA32/AV32,"--")</f>
        <v>0.11031476037015192</v>
      </c>
    </row>
    <row r="33" spans="1:66" ht="5.15" customHeight="1" x14ac:dyDescent="0.6">
      <c r="A33" s="21"/>
      <c r="B33" s="22"/>
      <c r="C33" s="22"/>
      <c r="D33" s="22"/>
      <c r="E33" s="22"/>
      <c r="F33" s="16"/>
      <c r="G33" s="62"/>
      <c r="H33" s="62"/>
      <c r="I33" s="62"/>
      <c r="J33" s="62"/>
      <c r="K33" s="16"/>
      <c r="L33" s="16"/>
      <c r="M33" s="16"/>
      <c r="N33" s="16"/>
      <c r="O33" s="20"/>
      <c r="S33" s="21"/>
      <c r="T33" s="22"/>
      <c r="U33" s="22"/>
      <c r="V33" s="22"/>
      <c r="W33" s="22"/>
      <c r="X33" s="16"/>
      <c r="Y33" s="62"/>
      <c r="Z33" s="62"/>
      <c r="AA33" s="62"/>
      <c r="AB33" s="62"/>
      <c r="AC33" s="16"/>
      <c r="AD33" s="16"/>
      <c r="AE33" s="16"/>
      <c r="AF33" s="16"/>
      <c r="AG33" s="20"/>
      <c r="AR33" s="21"/>
      <c r="AS33" s="22"/>
      <c r="AT33" s="22"/>
      <c r="AU33" s="22"/>
      <c r="AV33" s="22"/>
      <c r="AW33" s="16"/>
      <c r="AX33" s="62"/>
      <c r="AY33" s="62"/>
      <c r="AZ33" s="62"/>
      <c r="BA33" s="62"/>
      <c r="BB33" s="16"/>
      <c r="BC33" s="16"/>
      <c r="BD33" s="16"/>
      <c r="BE33" s="16"/>
      <c r="BF33" s="20"/>
    </row>
    <row r="34" spans="1:66" ht="12.75" customHeight="1" x14ac:dyDescent="0.6">
      <c r="A34" s="95" t="s">
        <v>32</v>
      </c>
      <c r="B34" s="22"/>
      <c r="C34" s="22"/>
      <c r="D34" s="22"/>
      <c r="E34" s="22"/>
      <c r="F34" s="16"/>
      <c r="G34" s="62"/>
      <c r="H34" s="62"/>
      <c r="I34" s="62"/>
      <c r="J34" s="62"/>
      <c r="K34" s="16"/>
      <c r="L34" s="16"/>
      <c r="M34" s="16"/>
      <c r="N34" s="16"/>
      <c r="O34" s="20"/>
      <c r="S34" s="95" t="s">
        <v>32</v>
      </c>
      <c r="T34" s="22"/>
      <c r="U34" s="22"/>
      <c r="V34" s="22"/>
      <c r="W34" s="22"/>
      <c r="X34" s="16"/>
      <c r="Y34" s="62"/>
      <c r="Z34" s="62"/>
      <c r="AA34" s="62"/>
      <c r="AB34" s="62"/>
      <c r="AC34" s="16"/>
      <c r="AD34" s="16"/>
      <c r="AE34" s="16"/>
      <c r="AF34" s="16"/>
      <c r="AG34" s="20"/>
      <c r="AR34" s="95" t="s">
        <v>32</v>
      </c>
      <c r="AS34" s="22"/>
      <c r="AT34" s="22"/>
      <c r="AU34" s="22"/>
      <c r="AV34" s="22"/>
      <c r="AW34" s="16"/>
      <c r="AX34" s="62"/>
      <c r="AY34" s="62"/>
      <c r="AZ34" s="62"/>
      <c r="BA34" s="62"/>
      <c r="BB34" s="16"/>
      <c r="BC34" s="16"/>
      <c r="BD34" s="16"/>
      <c r="BE34" s="16"/>
      <c r="BF34" s="20"/>
    </row>
    <row r="35" spans="1:66" ht="12.75" customHeight="1" x14ac:dyDescent="0.6">
      <c r="A35" s="31" t="s">
        <v>119</v>
      </c>
      <c r="B35" s="22"/>
      <c r="C35" s="22"/>
      <c r="D35" s="22"/>
      <c r="E35" s="22"/>
      <c r="F35" s="16"/>
      <c r="G35" s="62"/>
      <c r="H35" s="62"/>
      <c r="I35" s="62"/>
      <c r="J35" s="62"/>
      <c r="K35" s="16"/>
      <c r="L35" s="16"/>
      <c r="M35" s="16"/>
      <c r="N35" s="16"/>
      <c r="O35" s="20"/>
      <c r="S35" s="31" t="s">
        <v>119</v>
      </c>
      <c r="T35" s="22"/>
      <c r="U35" s="22"/>
      <c r="V35" s="22"/>
      <c r="W35" s="22"/>
      <c r="X35" s="16"/>
      <c r="Y35" s="62"/>
      <c r="Z35" s="62"/>
      <c r="AA35" s="62"/>
      <c r="AB35" s="62"/>
      <c r="AC35" s="16"/>
      <c r="AD35" s="16"/>
      <c r="AE35" s="16"/>
      <c r="AF35" s="16"/>
      <c r="AG35" s="20"/>
      <c r="AR35" s="31" t="s">
        <v>119</v>
      </c>
      <c r="AS35" s="22"/>
      <c r="AT35" s="22"/>
      <c r="AU35" s="22"/>
      <c r="AV35" s="22"/>
      <c r="AW35" s="16"/>
      <c r="AX35" s="62"/>
      <c r="AY35" s="62"/>
      <c r="AZ35" s="62"/>
      <c r="BA35" s="62"/>
      <c r="BB35" s="16"/>
      <c r="BC35" s="16"/>
      <c r="BD35" s="16"/>
      <c r="BE35" s="16"/>
      <c r="BF35" s="20"/>
    </row>
    <row r="36" spans="1:66" ht="12.75" customHeight="1" x14ac:dyDescent="0.6">
      <c r="A36" s="21" t="s">
        <v>13</v>
      </c>
      <c r="B36" s="22">
        <f t="shared" ref="B36:D37" si="33">SUM(T36,AS36)</f>
        <v>193673.77529771641</v>
      </c>
      <c r="C36" s="22">
        <f t="shared" si="33"/>
        <v>314814.53883463691</v>
      </c>
      <c r="D36" s="22">
        <f t="shared" si="33"/>
        <v>5464.9476842145068</v>
      </c>
      <c r="E36" s="22">
        <f>SUM(B36:D36)</f>
        <v>513953.2618165678</v>
      </c>
      <c r="F36" s="16"/>
      <c r="G36" s="62">
        <f t="shared" ref="G36:I37" si="34">SUM(Y36,AX36)</f>
        <v>5301.6585814872797</v>
      </c>
      <c r="H36" s="62">
        <f t="shared" si="34"/>
        <v>17364.412575684757</v>
      </c>
      <c r="I36" s="62">
        <f t="shared" si="34"/>
        <v>565.30465823188217</v>
      </c>
      <c r="J36" s="62">
        <f>SUM(G36:I36)</f>
        <v>23231.375815403921</v>
      </c>
      <c r="K36" s="16"/>
      <c r="L36" s="25">
        <f t="shared" ref="L36:O38" si="35">IF(B36&lt;&gt;0,G36/B36,"--")</f>
        <v>2.7374168615949893E-2</v>
      </c>
      <c r="M36" s="25">
        <f t="shared" si="35"/>
        <v>5.5157594182160014E-2</v>
      </c>
      <c r="N36" s="25">
        <f t="shared" si="35"/>
        <v>0.10344191580548225</v>
      </c>
      <c r="O36" s="26">
        <f t="shared" si="35"/>
        <v>4.5201339385010655E-2</v>
      </c>
      <c r="S36" s="21" t="s">
        <v>13</v>
      </c>
      <c r="T36" s="22">
        <v>185258.51379827812</v>
      </c>
      <c r="U36" s="22">
        <v>256216.0211732224</v>
      </c>
      <c r="V36" s="22">
        <v>5011.5986463427198</v>
      </c>
      <c r="W36" s="22">
        <f>SUM(T36:V36)</f>
        <v>446486.13361784321</v>
      </c>
      <c r="X36" s="16"/>
      <c r="Y36" s="62">
        <v>5049.0111936520561</v>
      </c>
      <c r="Z36" s="62">
        <v>14119.687608760476</v>
      </c>
      <c r="AA36" s="62">
        <v>529.04533729059563</v>
      </c>
      <c r="AB36" s="62">
        <f>SUM(Y36:AA36)</f>
        <v>19697.744139703125</v>
      </c>
      <c r="AC36" s="16"/>
      <c r="AD36" s="25">
        <f t="shared" ref="AD36:AG38" si="36">IF(T36&lt;&gt;0,Y36/T36,"--")</f>
        <v>2.7253868608434147E-2</v>
      </c>
      <c r="AE36" s="25">
        <f t="shared" si="36"/>
        <v>5.5108527343863657E-2</v>
      </c>
      <c r="AF36" s="25">
        <f t="shared" si="36"/>
        <v>0.1055641871235386</v>
      </c>
      <c r="AG36" s="26">
        <f t="shared" si="36"/>
        <v>4.4117258424340756E-2</v>
      </c>
      <c r="AI36">
        <v>0</v>
      </c>
      <c r="AM36">
        <f>$AM$8</f>
        <v>7</v>
      </c>
      <c r="AN36">
        <f>$AN$8</f>
        <v>29</v>
      </c>
      <c r="AO36">
        <f>$AO$8</f>
        <v>51</v>
      </c>
      <c r="AR36" s="21" t="s">
        <v>13</v>
      </c>
      <c r="AS36" s="22">
        <v>8415.2614994382839</v>
      </c>
      <c r="AT36" s="22">
        <v>58598.517661414488</v>
      </c>
      <c r="AU36" s="22">
        <v>453.34903787178695</v>
      </c>
      <c r="AV36" s="22">
        <f>SUM(AS36:AU36)</f>
        <v>67467.12819872456</v>
      </c>
      <c r="AW36" s="16"/>
      <c r="AX36" s="62">
        <v>252.64738783522364</v>
      </c>
      <c r="AY36" s="62">
        <v>3244.7249669242806</v>
      </c>
      <c r="AZ36" s="62">
        <v>36.259320941286518</v>
      </c>
      <c r="BA36" s="62">
        <f>SUM(AX36:AZ36)</f>
        <v>3533.6316757007908</v>
      </c>
      <c r="BB36" s="16"/>
      <c r="BC36" s="25">
        <f t="shared" ref="BC36:BF38" si="37">IF(AS36&lt;&gt;0,AX36/AS36,"--")</f>
        <v>3.0022523703165705E-2</v>
      </c>
      <c r="BD36" s="25">
        <f t="shared" si="37"/>
        <v>5.5372133910835133E-2</v>
      </c>
      <c r="BE36" s="25">
        <f t="shared" si="37"/>
        <v>7.998102546219836E-2</v>
      </c>
      <c r="BF36" s="26">
        <f t="shared" si="37"/>
        <v>5.2375605276876049E-2</v>
      </c>
      <c r="BH36">
        <v>0</v>
      </c>
      <c r="BL36">
        <f>$BL$8</f>
        <v>10</v>
      </c>
      <c r="BM36">
        <f>$BM$8</f>
        <v>32</v>
      </c>
      <c r="BN36">
        <f>$BN$8</f>
        <v>54</v>
      </c>
    </row>
    <row r="37" spans="1:66" ht="12.75" customHeight="1" x14ac:dyDescent="0.6">
      <c r="A37" s="30" t="s">
        <v>120</v>
      </c>
      <c r="B37" s="22">
        <f t="shared" si="33"/>
        <v>193673.77529771638</v>
      </c>
      <c r="C37" s="22">
        <f t="shared" si="33"/>
        <v>314814.53883463691</v>
      </c>
      <c r="D37" s="22">
        <f t="shared" si="33"/>
        <v>5464.9476842145068</v>
      </c>
      <c r="E37" s="22">
        <f>SUM(B37:D37)</f>
        <v>513953.2618165678</v>
      </c>
      <c r="F37" s="16"/>
      <c r="G37" s="62">
        <f t="shared" si="34"/>
        <v>3190.2736137865795</v>
      </c>
      <c r="H37" s="62">
        <f t="shared" si="34"/>
        <v>8479.7090057135501</v>
      </c>
      <c r="I37" s="62">
        <f t="shared" si="34"/>
        <v>643.92598496912262</v>
      </c>
      <c r="J37" s="62">
        <f>SUM(G37:I37)</f>
        <v>12313.908604469252</v>
      </c>
      <c r="K37" s="16"/>
      <c r="L37" s="25">
        <f t="shared" si="35"/>
        <v>1.6472408868379178E-2</v>
      </c>
      <c r="M37" s="25">
        <f t="shared" si="35"/>
        <v>2.6935569866319609E-2</v>
      </c>
      <c r="N37" s="25">
        <f t="shared" si="35"/>
        <v>0.11782838961644626</v>
      </c>
      <c r="O37" s="26">
        <f t="shared" si="35"/>
        <v>2.395919924886894E-2</v>
      </c>
      <c r="S37" s="30" t="s">
        <v>120</v>
      </c>
      <c r="T37" s="22">
        <v>185258.51379827809</v>
      </c>
      <c r="U37" s="22">
        <v>256216.0211732224</v>
      </c>
      <c r="V37" s="22">
        <v>5011.5986463427198</v>
      </c>
      <c r="W37" s="22">
        <f>SUM(T37:V37)</f>
        <v>446486.13361784321</v>
      </c>
      <c r="X37" s="16"/>
      <c r="Y37" s="62">
        <v>3051.6539856335025</v>
      </c>
      <c r="Z37" s="62">
        <v>6901.3245391817563</v>
      </c>
      <c r="AA37" s="62">
        <v>590.50859790252468</v>
      </c>
      <c r="AB37" s="62">
        <f>SUM(Y37:AA37)</f>
        <v>10543.487122717783</v>
      </c>
      <c r="AC37" s="16"/>
      <c r="AD37" s="25">
        <f t="shared" si="36"/>
        <v>1.6472408868379178E-2</v>
      </c>
      <c r="AE37" s="25">
        <f t="shared" si="36"/>
        <v>2.6935569866319609E-2</v>
      </c>
      <c r="AF37" s="25">
        <f t="shared" si="36"/>
        <v>0.11782838961644626</v>
      </c>
      <c r="AG37" s="26">
        <f t="shared" si="36"/>
        <v>2.3614366334928943E-2</v>
      </c>
      <c r="AI37">
        <v>3</v>
      </c>
      <c r="AM37">
        <f>$AM$8</f>
        <v>7</v>
      </c>
      <c r="AN37">
        <f>$AN$8</f>
        <v>29</v>
      </c>
      <c r="AO37">
        <f>$AO$8</f>
        <v>51</v>
      </c>
      <c r="AR37" s="30" t="s">
        <v>120</v>
      </c>
      <c r="AS37" s="22">
        <v>8415.2614994382839</v>
      </c>
      <c r="AT37" s="22">
        <v>58598.517661414488</v>
      </c>
      <c r="AU37" s="22">
        <v>453.34903787178695</v>
      </c>
      <c r="AV37" s="22">
        <f>SUM(AS37:AU37)</f>
        <v>67467.12819872456</v>
      </c>
      <c r="AW37" s="16"/>
      <c r="AX37" s="62">
        <v>138.61962815307706</v>
      </c>
      <c r="AY37" s="62">
        <v>1578.3844665317938</v>
      </c>
      <c r="AZ37" s="62">
        <v>53.417387066597961</v>
      </c>
      <c r="BA37" s="62">
        <f>SUM(AX37:AZ37)</f>
        <v>1770.4214817514687</v>
      </c>
      <c r="BB37" s="16"/>
      <c r="BC37" s="25">
        <f t="shared" si="37"/>
        <v>1.6472408868379178E-2</v>
      </c>
      <c r="BD37" s="25">
        <f t="shared" si="37"/>
        <v>2.6935569866319616E-2</v>
      </c>
      <c r="BE37" s="25">
        <f t="shared" si="37"/>
        <v>0.11782838961644626</v>
      </c>
      <c r="BF37" s="26">
        <f t="shared" si="37"/>
        <v>2.624124561129516E-2</v>
      </c>
      <c r="BH37">
        <v>3</v>
      </c>
      <c r="BL37">
        <f>$BL$8</f>
        <v>10</v>
      </c>
      <c r="BM37">
        <f>$BM$8</f>
        <v>32</v>
      </c>
      <c r="BN37">
        <f>$BN$8</f>
        <v>54</v>
      </c>
    </row>
    <row r="38" spans="1:66" ht="12.75" customHeight="1" x14ac:dyDescent="0.6">
      <c r="A38" s="21" t="s">
        <v>17</v>
      </c>
      <c r="B38" s="22">
        <f>B36</f>
        <v>193673.77529771641</v>
      </c>
      <c r="C38" s="22">
        <f>C36</f>
        <v>314814.53883463691</v>
      </c>
      <c r="D38" s="22">
        <f>D36</f>
        <v>5464.9476842145068</v>
      </c>
      <c r="E38" s="22">
        <f>E36</f>
        <v>513953.2618165678</v>
      </c>
      <c r="F38" s="16"/>
      <c r="G38" s="62">
        <f>SUM(G36:G37)</f>
        <v>8491.9321952738592</v>
      </c>
      <c r="H38" s="62">
        <f>SUM(H36:H37)</f>
        <v>25844.121581398307</v>
      </c>
      <c r="I38" s="62">
        <f>SUM(I36:I37)</f>
        <v>1209.2306432010048</v>
      </c>
      <c r="J38" s="62">
        <f>SUM(J36:J37)</f>
        <v>35545.284419873176</v>
      </c>
      <c r="K38" s="16"/>
      <c r="L38" s="25">
        <f t="shared" si="35"/>
        <v>4.3846577484329068E-2</v>
      </c>
      <c r="M38" s="25">
        <f t="shared" si="35"/>
        <v>8.2093164048479619E-2</v>
      </c>
      <c r="N38" s="25">
        <f t="shared" si="35"/>
        <v>0.22127030542192849</v>
      </c>
      <c r="O38" s="26">
        <f t="shared" si="35"/>
        <v>6.9160538633879609E-2</v>
      </c>
      <c r="S38" s="21" t="s">
        <v>17</v>
      </c>
      <c r="T38" s="22">
        <f>T36</f>
        <v>185258.51379827812</v>
      </c>
      <c r="U38" s="22">
        <f>U36</f>
        <v>256216.0211732224</v>
      </c>
      <c r="V38" s="22">
        <f>V36</f>
        <v>5011.5986463427198</v>
      </c>
      <c r="W38" s="22">
        <f>W36</f>
        <v>446486.13361784321</v>
      </c>
      <c r="X38" s="16"/>
      <c r="Y38" s="62">
        <f>SUM(Y36:Y37)</f>
        <v>8100.6651792855591</v>
      </c>
      <c r="Z38" s="62">
        <f>SUM(Z36:Z37)</f>
        <v>21021.012147942231</v>
      </c>
      <c r="AA38" s="62">
        <f>SUM(AA36:AA37)</f>
        <v>1119.5539351931202</v>
      </c>
      <c r="AB38" s="62">
        <f>SUM(AB36:AB37)</f>
        <v>30241.231262420908</v>
      </c>
      <c r="AC38" s="16"/>
      <c r="AD38" s="25">
        <f t="shared" si="36"/>
        <v>4.3726277476813326E-2</v>
      </c>
      <c r="AE38" s="25">
        <f t="shared" si="36"/>
        <v>8.2044097210183256E-2</v>
      </c>
      <c r="AF38" s="25">
        <f t="shared" si="36"/>
        <v>0.22339257673998483</v>
      </c>
      <c r="AG38" s="26">
        <f t="shared" si="36"/>
        <v>6.7731624759269693E-2</v>
      </c>
      <c r="AR38" s="21" t="s">
        <v>17</v>
      </c>
      <c r="AS38" s="22">
        <f>AS36</f>
        <v>8415.2614994382839</v>
      </c>
      <c r="AT38" s="22">
        <f>AT36</f>
        <v>58598.517661414488</v>
      </c>
      <c r="AU38" s="22">
        <f>AU36</f>
        <v>453.34903787178695</v>
      </c>
      <c r="AV38" s="22">
        <f>AV36</f>
        <v>67467.12819872456</v>
      </c>
      <c r="AW38" s="16"/>
      <c r="AX38" s="62">
        <f>SUM(AX36:AX37)</f>
        <v>391.26701598830073</v>
      </c>
      <c r="AY38" s="62">
        <f>SUM(AY36:AY37)</f>
        <v>4823.1094334560748</v>
      </c>
      <c r="AZ38" s="62">
        <f>SUM(AZ36:AZ37)</f>
        <v>89.676708007884486</v>
      </c>
      <c r="BA38" s="62">
        <f>SUM(BA36:BA37)</f>
        <v>5304.0531574522593</v>
      </c>
      <c r="BB38" s="16"/>
      <c r="BC38" s="25">
        <f t="shared" si="37"/>
        <v>4.6494932571544884E-2</v>
      </c>
      <c r="BD38" s="25">
        <f t="shared" si="37"/>
        <v>8.2307703777154753E-2</v>
      </c>
      <c r="BE38" s="25">
        <f t="shared" si="37"/>
        <v>0.19780941507864463</v>
      </c>
      <c r="BF38" s="26">
        <f t="shared" si="37"/>
        <v>7.8616850888171205E-2</v>
      </c>
    </row>
    <row r="39" spans="1:66" ht="5.15" customHeight="1" x14ac:dyDescent="0.6">
      <c r="A39" s="21"/>
      <c r="B39" s="22"/>
      <c r="C39" s="22"/>
      <c r="D39" s="22"/>
      <c r="E39" s="22"/>
      <c r="F39" s="16"/>
      <c r="G39" s="62"/>
      <c r="H39" s="62"/>
      <c r="I39" s="62"/>
      <c r="J39" s="62"/>
      <c r="K39" s="16"/>
      <c r="L39" s="16"/>
      <c r="M39" s="16"/>
      <c r="N39" s="16"/>
      <c r="O39" s="20"/>
      <c r="S39" s="21"/>
      <c r="T39" s="22"/>
      <c r="U39" s="22"/>
      <c r="V39" s="22"/>
      <c r="W39" s="22"/>
      <c r="X39" s="16"/>
      <c r="Y39" s="62"/>
      <c r="Z39" s="62"/>
      <c r="AA39" s="62"/>
      <c r="AB39" s="62"/>
      <c r="AC39" s="16"/>
      <c r="AD39" s="16"/>
      <c r="AE39" s="16"/>
      <c r="AF39" s="16"/>
      <c r="AG39" s="20"/>
      <c r="AR39" s="21"/>
      <c r="AS39" s="22"/>
      <c r="AT39" s="22"/>
      <c r="AU39" s="22"/>
      <c r="AV39" s="22"/>
      <c r="AW39" s="16"/>
      <c r="AX39" s="62"/>
      <c r="AY39" s="62"/>
      <c r="AZ39" s="62"/>
      <c r="BA39" s="62"/>
      <c r="BB39" s="16"/>
      <c r="BC39" s="16"/>
      <c r="BD39" s="16"/>
      <c r="BE39" s="16"/>
      <c r="BF39" s="20"/>
    </row>
    <row r="40" spans="1:66" ht="12.75" customHeight="1" x14ac:dyDescent="0.6">
      <c r="A40" s="31" t="s">
        <v>121</v>
      </c>
      <c r="B40" s="22"/>
      <c r="C40" s="22"/>
      <c r="D40" s="22"/>
      <c r="E40" s="22"/>
      <c r="F40" s="16"/>
      <c r="G40" s="62"/>
      <c r="H40" s="62"/>
      <c r="I40" s="62"/>
      <c r="J40" s="62"/>
      <c r="K40" s="16"/>
      <c r="L40" s="16"/>
      <c r="M40" s="16"/>
      <c r="N40" s="16"/>
      <c r="O40" s="20"/>
      <c r="S40" s="31" t="s">
        <v>121</v>
      </c>
      <c r="T40" s="22"/>
      <c r="U40" s="22"/>
      <c r="V40" s="22"/>
      <c r="W40" s="22"/>
      <c r="X40" s="16"/>
      <c r="Y40" s="62"/>
      <c r="Z40" s="62"/>
      <c r="AA40" s="62"/>
      <c r="AB40" s="62"/>
      <c r="AC40" s="16"/>
      <c r="AD40" s="16"/>
      <c r="AE40" s="16"/>
      <c r="AF40" s="16"/>
      <c r="AG40" s="20"/>
      <c r="AR40" s="31" t="s">
        <v>121</v>
      </c>
      <c r="AS40" s="22"/>
      <c r="AT40" s="22"/>
      <c r="AU40" s="22"/>
      <c r="AV40" s="22"/>
      <c r="AW40" s="16"/>
      <c r="AX40" s="62"/>
      <c r="AY40" s="62"/>
      <c r="AZ40" s="62"/>
      <c r="BA40" s="62"/>
      <c r="BB40" s="16"/>
      <c r="BC40" s="16"/>
      <c r="BD40" s="16"/>
      <c r="BE40" s="16"/>
      <c r="BF40" s="20"/>
    </row>
    <row r="41" spans="1:66" ht="12.75" customHeight="1" x14ac:dyDescent="0.6">
      <c r="A41" s="21" t="s">
        <v>13</v>
      </c>
      <c r="B41" s="22">
        <f t="shared" ref="B41:D42" si="38">SUM(T41,AS41)</f>
        <v>0</v>
      </c>
      <c r="C41" s="22">
        <f t="shared" si="38"/>
        <v>8497.7653439874503</v>
      </c>
      <c r="D41" s="22">
        <f t="shared" si="38"/>
        <v>0</v>
      </c>
      <c r="E41" s="22">
        <f>SUM(B41:D41)</f>
        <v>8497.7653439874503</v>
      </c>
      <c r="F41" s="16"/>
      <c r="G41" s="62">
        <f t="shared" ref="G41:I42" si="39">SUM(Y41,AX41)</f>
        <v>0</v>
      </c>
      <c r="H41" s="62">
        <f t="shared" si="39"/>
        <v>752.09717226122723</v>
      </c>
      <c r="I41" s="62">
        <f t="shared" si="39"/>
        <v>0</v>
      </c>
      <c r="J41" s="62">
        <f>SUM(G41:I41)</f>
        <v>752.09717226122723</v>
      </c>
      <c r="K41" s="16"/>
      <c r="L41" s="25" t="str">
        <f t="shared" ref="L41:O43" si="40">IF(B41&lt;&gt;0,G41/B41,"--")</f>
        <v>--</v>
      </c>
      <c r="M41" s="25">
        <f t="shared" si="40"/>
        <v>8.8505288368943918E-2</v>
      </c>
      <c r="N41" s="25" t="str">
        <f t="shared" si="40"/>
        <v>--</v>
      </c>
      <c r="O41" s="26">
        <f t="shared" si="40"/>
        <v>8.8505288368943918E-2</v>
      </c>
      <c r="S41" s="21" t="s">
        <v>13</v>
      </c>
      <c r="T41" s="22">
        <v>0</v>
      </c>
      <c r="U41" s="22">
        <v>7226.8372404832662</v>
      </c>
      <c r="V41" s="22">
        <v>0</v>
      </c>
      <c r="W41" s="22">
        <f>SUM(T41:V41)</f>
        <v>7226.8372404832662</v>
      </c>
      <c r="X41" s="16"/>
      <c r="Y41" s="62">
        <v>0</v>
      </c>
      <c r="Z41" s="62">
        <v>661.48620604842517</v>
      </c>
      <c r="AA41" s="62">
        <v>0</v>
      </c>
      <c r="AB41" s="62">
        <f>SUM(Y41:AA41)</f>
        <v>661.48620604842517</v>
      </c>
      <c r="AC41" s="16"/>
      <c r="AD41" s="25" t="str">
        <f t="shared" ref="AD41:AG43" si="41">IF(T41&lt;&gt;0,Y41/T41,"--")</f>
        <v>--</v>
      </c>
      <c r="AE41" s="25">
        <f t="shared" si="41"/>
        <v>9.1531908639496479E-2</v>
      </c>
      <c r="AF41" s="25" t="str">
        <f t="shared" si="41"/>
        <v>--</v>
      </c>
      <c r="AG41" s="26">
        <f t="shared" si="41"/>
        <v>9.1531908639496479E-2</v>
      </c>
      <c r="AI41">
        <v>1</v>
      </c>
      <c r="AJ41">
        <v>2</v>
      </c>
      <c r="AM41">
        <f>$AM$8</f>
        <v>7</v>
      </c>
      <c r="AN41">
        <f>$AN$8</f>
        <v>29</v>
      </c>
      <c r="AO41">
        <f>$AO$8</f>
        <v>51</v>
      </c>
      <c r="AR41" s="21" t="s">
        <v>13</v>
      </c>
      <c r="AS41" s="22">
        <v>0</v>
      </c>
      <c r="AT41" s="22">
        <v>1270.928103504184</v>
      </c>
      <c r="AU41" s="22">
        <v>0</v>
      </c>
      <c r="AV41" s="22">
        <f>SUM(AS41:AU41)</f>
        <v>1270.928103504184</v>
      </c>
      <c r="AW41" s="16"/>
      <c r="AX41" s="62">
        <v>0</v>
      </c>
      <c r="AY41" s="62">
        <v>90.610966212802012</v>
      </c>
      <c r="AZ41" s="62">
        <v>0</v>
      </c>
      <c r="BA41" s="62">
        <f>SUM(AX41:AZ41)</f>
        <v>90.610966212802012</v>
      </c>
      <c r="BB41" s="16"/>
      <c r="BC41" s="25" t="str">
        <f t="shared" ref="BC41:BF43" si="42">IF(AS41&lt;&gt;0,AX41/AS41,"--")</f>
        <v>--</v>
      </c>
      <c r="BD41" s="25">
        <f t="shared" si="42"/>
        <v>7.1295115721314847E-2</v>
      </c>
      <c r="BE41" s="25" t="str">
        <f t="shared" si="42"/>
        <v>--</v>
      </c>
      <c r="BF41" s="26">
        <f t="shared" si="42"/>
        <v>7.1295115721314847E-2</v>
      </c>
      <c r="BH41">
        <v>1</v>
      </c>
      <c r="BI41">
        <v>2</v>
      </c>
      <c r="BL41">
        <f>$BL$8</f>
        <v>10</v>
      </c>
      <c r="BM41">
        <f>$BM$8</f>
        <v>32</v>
      </c>
      <c r="BN41">
        <f>$BN$8</f>
        <v>54</v>
      </c>
    </row>
    <row r="42" spans="1:66" ht="12.75" customHeight="1" x14ac:dyDescent="0.6">
      <c r="A42" s="30" t="s">
        <v>97</v>
      </c>
      <c r="B42" s="22">
        <f t="shared" si="38"/>
        <v>0</v>
      </c>
      <c r="C42" s="22">
        <f t="shared" si="38"/>
        <v>8497.7653439874503</v>
      </c>
      <c r="D42" s="22">
        <f t="shared" si="38"/>
        <v>0</v>
      </c>
      <c r="E42" s="22">
        <f>SUM(B42:D42)</f>
        <v>8497.7653439874503</v>
      </c>
      <c r="F42" s="16"/>
      <c r="G42" s="62">
        <f t="shared" si="39"/>
        <v>0</v>
      </c>
      <c r="H42" s="62">
        <f t="shared" si="39"/>
        <v>1777.524278323561</v>
      </c>
      <c r="I42" s="62">
        <f t="shared" si="39"/>
        <v>0</v>
      </c>
      <c r="J42" s="62">
        <f>SUM(G42:I42)</f>
        <v>1777.524278323561</v>
      </c>
      <c r="K42" s="16"/>
      <c r="L42" s="25" t="str">
        <f t="shared" si="40"/>
        <v>--</v>
      </c>
      <c r="M42" s="25">
        <f t="shared" si="40"/>
        <v>0.20917549571797003</v>
      </c>
      <c r="N42" s="25" t="str">
        <f t="shared" si="40"/>
        <v>--</v>
      </c>
      <c r="O42" s="26">
        <f t="shared" si="40"/>
        <v>0.20917549571797003</v>
      </c>
      <c r="S42" s="30" t="s">
        <v>97</v>
      </c>
      <c r="T42" s="22">
        <v>0</v>
      </c>
      <c r="U42" s="22">
        <v>7226.8372404832662</v>
      </c>
      <c r="V42" s="22">
        <v>0</v>
      </c>
      <c r="W42" s="22">
        <f>SUM(T42:V42)</f>
        <v>7226.8372404832662</v>
      </c>
      <c r="X42" s="16"/>
      <c r="Y42" s="62">
        <v>0</v>
      </c>
      <c r="Z42" s="62">
        <v>1417.398456684047</v>
      </c>
      <c r="AA42" s="62">
        <v>0</v>
      </c>
      <c r="AB42" s="62">
        <f>SUM(Y42:AA42)</f>
        <v>1417.398456684047</v>
      </c>
      <c r="AC42" s="16"/>
      <c r="AD42" s="25" t="str">
        <f t="shared" si="41"/>
        <v>--</v>
      </c>
      <c r="AE42" s="25">
        <f t="shared" si="41"/>
        <v>0.19612984345960779</v>
      </c>
      <c r="AF42" s="25" t="str">
        <f t="shared" si="41"/>
        <v>--</v>
      </c>
      <c r="AG42" s="26">
        <f t="shared" si="41"/>
        <v>0.19612984345960779</v>
      </c>
      <c r="AI42">
        <v>5</v>
      </c>
      <c r="AJ42">
        <v>7</v>
      </c>
      <c r="AM42">
        <f>$AM$8</f>
        <v>7</v>
      </c>
      <c r="AN42">
        <f>$AN$8</f>
        <v>29</v>
      </c>
      <c r="AO42">
        <f>$AO$8</f>
        <v>51</v>
      </c>
      <c r="AR42" s="30" t="s">
        <v>97</v>
      </c>
      <c r="AS42" s="22">
        <v>0</v>
      </c>
      <c r="AT42" s="22">
        <v>1270.9281035041845</v>
      </c>
      <c r="AU42" s="22">
        <v>0</v>
      </c>
      <c r="AV42" s="22">
        <f>SUM(AS42:AU42)</f>
        <v>1270.9281035041845</v>
      </c>
      <c r="AW42" s="16"/>
      <c r="AX42" s="62">
        <v>0</v>
      </c>
      <c r="AY42" s="62">
        <v>360.12582163951402</v>
      </c>
      <c r="AZ42" s="62">
        <v>0</v>
      </c>
      <c r="BA42" s="62">
        <f>SUM(AX42:AZ42)</f>
        <v>360.12582163951402</v>
      </c>
      <c r="BB42" s="16"/>
      <c r="BC42" s="25" t="str">
        <f t="shared" si="42"/>
        <v>--</v>
      </c>
      <c r="BD42" s="25">
        <f t="shared" si="42"/>
        <v>0.28335656489661398</v>
      </c>
      <c r="BE42" s="25" t="str">
        <f t="shared" si="42"/>
        <v>--</v>
      </c>
      <c r="BF42" s="26">
        <f t="shared" si="42"/>
        <v>0.28335656489661398</v>
      </c>
      <c r="BH42">
        <v>5</v>
      </c>
      <c r="BI42">
        <v>7</v>
      </c>
      <c r="BL42">
        <f>$BL$8</f>
        <v>10</v>
      </c>
      <c r="BM42">
        <f>$BM$8</f>
        <v>32</v>
      </c>
      <c r="BN42">
        <f>$BN$8</f>
        <v>54</v>
      </c>
    </row>
    <row r="43" spans="1:66" ht="12.75" customHeight="1" x14ac:dyDescent="0.6">
      <c r="A43" s="21" t="s">
        <v>17</v>
      </c>
      <c r="B43" s="22">
        <f>B41</f>
        <v>0</v>
      </c>
      <c r="C43" s="22">
        <f>C41</f>
        <v>8497.7653439874503</v>
      </c>
      <c r="D43" s="22">
        <f>D41</f>
        <v>0</v>
      </c>
      <c r="E43" s="22">
        <f>E41</f>
        <v>8497.7653439874503</v>
      </c>
      <c r="F43" s="16"/>
      <c r="G43" s="62">
        <f>SUM(G41:G42)</f>
        <v>0</v>
      </c>
      <c r="H43" s="62">
        <f>SUM(H41:H42)</f>
        <v>2529.6214505847884</v>
      </c>
      <c r="I43" s="62">
        <f>SUM(I41:I42)</f>
        <v>0</v>
      </c>
      <c r="J43" s="62">
        <f>SUM(J41:J42)</f>
        <v>2529.6214505847884</v>
      </c>
      <c r="K43" s="16"/>
      <c r="L43" s="25" t="str">
        <f t="shared" si="40"/>
        <v>--</v>
      </c>
      <c r="M43" s="25">
        <f t="shared" si="40"/>
        <v>0.29768078408691395</v>
      </c>
      <c r="N43" s="25" t="str">
        <f t="shared" si="40"/>
        <v>--</v>
      </c>
      <c r="O43" s="26">
        <f t="shared" si="40"/>
        <v>0.29768078408691395</v>
      </c>
      <c r="S43" s="21" t="s">
        <v>17</v>
      </c>
      <c r="T43" s="22">
        <f>T41</f>
        <v>0</v>
      </c>
      <c r="U43" s="22">
        <f>U41</f>
        <v>7226.8372404832662</v>
      </c>
      <c r="V43" s="22">
        <f>V41</f>
        <v>0</v>
      </c>
      <c r="W43" s="22">
        <f>W41</f>
        <v>7226.8372404832662</v>
      </c>
      <c r="X43" s="16"/>
      <c r="Y43" s="62">
        <f>SUM(Y41:Y42)</f>
        <v>0</v>
      </c>
      <c r="Z43" s="62">
        <f>SUM(Z41:Z42)</f>
        <v>2078.884662732472</v>
      </c>
      <c r="AA43" s="62">
        <f>SUM(AA41:AA42)</f>
        <v>0</v>
      </c>
      <c r="AB43" s="62">
        <f>SUM(AB41:AB42)</f>
        <v>2078.884662732472</v>
      </c>
      <c r="AC43" s="16"/>
      <c r="AD43" s="25" t="str">
        <f t="shared" si="41"/>
        <v>--</v>
      </c>
      <c r="AE43" s="25">
        <f t="shared" si="41"/>
        <v>0.28766175209910427</v>
      </c>
      <c r="AF43" s="25" t="str">
        <f t="shared" si="41"/>
        <v>--</v>
      </c>
      <c r="AG43" s="26">
        <f t="shared" si="41"/>
        <v>0.28766175209910427</v>
      </c>
      <c r="AR43" s="21" t="s">
        <v>17</v>
      </c>
      <c r="AS43" s="22">
        <f>AS41</f>
        <v>0</v>
      </c>
      <c r="AT43" s="22">
        <f>AT41</f>
        <v>1270.928103504184</v>
      </c>
      <c r="AU43" s="22">
        <f>AU41</f>
        <v>0</v>
      </c>
      <c r="AV43" s="22">
        <f>AV41</f>
        <v>1270.928103504184</v>
      </c>
      <c r="AW43" s="16"/>
      <c r="AX43" s="62">
        <f>SUM(AX41:AX42)</f>
        <v>0</v>
      </c>
      <c r="AY43" s="62">
        <f>SUM(AY41:AY42)</f>
        <v>450.73678785231601</v>
      </c>
      <c r="AZ43" s="62">
        <f>SUM(AZ41:AZ42)</f>
        <v>0</v>
      </c>
      <c r="BA43" s="62">
        <f>SUM(BA41:BA42)</f>
        <v>450.73678785231601</v>
      </c>
      <c r="BB43" s="16"/>
      <c r="BC43" s="25" t="str">
        <f t="shared" si="42"/>
        <v>--</v>
      </c>
      <c r="BD43" s="25">
        <f t="shared" si="42"/>
        <v>0.35465168061792895</v>
      </c>
      <c r="BE43" s="25" t="str">
        <f t="shared" si="42"/>
        <v>--</v>
      </c>
      <c r="BF43" s="26">
        <f t="shared" si="42"/>
        <v>0.35465168061792895</v>
      </c>
    </row>
    <row r="44" spans="1:66" ht="5.15" customHeight="1" x14ac:dyDescent="0.6">
      <c r="A44" s="21"/>
      <c r="B44" s="22"/>
      <c r="C44" s="22"/>
      <c r="D44" s="22"/>
      <c r="E44" s="22"/>
      <c r="F44" s="16"/>
      <c r="G44" s="62"/>
      <c r="H44" s="62"/>
      <c r="I44" s="62"/>
      <c r="J44" s="62"/>
      <c r="K44" s="16"/>
      <c r="L44" s="16"/>
      <c r="M44" s="16"/>
      <c r="N44" s="16"/>
      <c r="O44" s="20"/>
      <c r="S44" s="21"/>
      <c r="T44" s="22"/>
      <c r="U44" s="22"/>
      <c r="V44" s="22"/>
      <c r="W44" s="22"/>
      <c r="X44" s="16"/>
      <c r="Y44" s="62"/>
      <c r="Z44" s="62"/>
      <c r="AA44" s="62"/>
      <c r="AB44" s="62"/>
      <c r="AC44" s="16"/>
      <c r="AD44" s="16"/>
      <c r="AE44" s="16"/>
      <c r="AF44" s="16"/>
      <c r="AG44" s="20"/>
      <c r="AR44" s="21"/>
      <c r="AS44" s="22"/>
      <c r="AT44" s="22"/>
      <c r="AU44" s="22"/>
      <c r="AV44" s="22"/>
      <c r="AW44" s="16"/>
      <c r="AX44" s="62"/>
      <c r="AY44" s="62"/>
      <c r="AZ44" s="62"/>
      <c r="BA44" s="62"/>
      <c r="BB44" s="16"/>
      <c r="BC44" s="16"/>
      <c r="BD44" s="16"/>
      <c r="BE44" s="16"/>
      <c r="BF44" s="20"/>
    </row>
    <row r="45" spans="1:66" ht="12.75" customHeight="1" x14ac:dyDescent="0.6">
      <c r="A45" s="103" t="s">
        <v>33</v>
      </c>
      <c r="B45" s="32">
        <f>SUM(B38,B43)</f>
        <v>193673.77529771641</v>
      </c>
      <c r="C45" s="32">
        <f>SUM(C38,C43)</f>
        <v>323312.30417862436</v>
      </c>
      <c r="D45" s="32">
        <f>SUM(D38,D43)</f>
        <v>5464.9476842145068</v>
      </c>
      <c r="E45" s="32">
        <f>SUM(E38,E43)</f>
        <v>522451.02716055524</v>
      </c>
      <c r="F45" s="33"/>
      <c r="G45" s="84">
        <f>SUM(G38,G43)</f>
        <v>8491.9321952738592</v>
      </c>
      <c r="H45" s="84">
        <f>SUM(H38,H43)</f>
        <v>28373.743031983096</v>
      </c>
      <c r="I45" s="84">
        <f>SUM(I38,I43)</f>
        <v>1209.2306432010048</v>
      </c>
      <c r="J45" s="84">
        <f>SUM(J38,J43)</f>
        <v>38074.905870457966</v>
      </c>
      <c r="K45" s="33"/>
      <c r="L45" s="35">
        <f t="shared" ref="L45:O46" si="43">IF(B45&lt;&gt;0,G45/B45,"--")</f>
        <v>4.3846577484329068E-2</v>
      </c>
      <c r="M45" s="35">
        <f t="shared" si="43"/>
        <v>8.7759552189226625E-2</v>
      </c>
      <c r="N45" s="35">
        <f t="shared" si="43"/>
        <v>0.22127030542192849</v>
      </c>
      <c r="O45" s="36">
        <f t="shared" si="43"/>
        <v>7.2877463898175301E-2</v>
      </c>
      <c r="S45" s="103" t="s">
        <v>33</v>
      </c>
      <c r="T45" s="32">
        <f>SUM(T38,T43)</f>
        <v>185258.51379827812</v>
      </c>
      <c r="U45" s="32">
        <f>SUM(U38,U43)</f>
        <v>263442.85841370566</v>
      </c>
      <c r="V45" s="32">
        <f>SUM(V38,V43)</f>
        <v>5011.5986463427198</v>
      </c>
      <c r="W45" s="32">
        <f>SUM(W38,W43)</f>
        <v>453712.97085832647</v>
      </c>
      <c r="X45" s="33"/>
      <c r="Y45" s="84">
        <f>SUM(Y38,Y43)</f>
        <v>8100.6651792855591</v>
      </c>
      <c r="Z45" s="84">
        <f>SUM(Z38,Z43)</f>
        <v>23099.896810674702</v>
      </c>
      <c r="AA45" s="84">
        <f>SUM(AA38,AA43)</f>
        <v>1119.5539351931202</v>
      </c>
      <c r="AB45" s="84">
        <f>SUM(AB38,AB43)</f>
        <v>32320.115925153379</v>
      </c>
      <c r="AC45" s="33"/>
      <c r="AD45" s="35">
        <f t="shared" ref="AD45:AG46" si="44">IF(T45&lt;&gt;0,Y45/T45,"--")</f>
        <v>4.3726277476813326E-2</v>
      </c>
      <c r="AE45" s="35">
        <f t="shared" si="44"/>
        <v>8.7684657499422752E-2</v>
      </c>
      <c r="AF45" s="35">
        <f t="shared" si="44"/>
        <v>0.22339257673998483</v>
      </c>
      <c r="AG45" s="36">
        <f t="shared" si="44"/>
        <v>7.1234718866447069E-2</v>
      </c>
      <c r="AR45" s="103" t="s">
        <v>33</v>
      </c>
      <c r="AS45" s="32">
        <f>SUM(AS38,AS43)</f>
        <v>8415.2614994382839</v>
      </c>
      <c r="AT45" s="32">
        <f>SUM(AT38,AT43)</f>
        <v>59869.445764918673</v>
      </c>
      <c r="AU45" s="32">
        <f>SUM(AU38,AU43)</f>
        <v>453.34903787178695</v>
      </c>
      <c r="AV45" s="32">
        <f>SUM(AV38,AV43)</f>
        <v>68738.056302228739</v>
      </c>
      <c r="AW45" s="33"/>
      <c r="AX45" s="84">
        <f>SUM(AX38,AX43)</f>
        <v>391.26701598830073</v>
      </c>
      <c r="AY45" s="84">
        <f>SUM(AY38,AY43)</f>
        <v>5273.8462213083913</v>
      </c>
      <c r="AZ45" s="84">
        <f>SUM(AZ38,AZ43)</f>
        <v>89.676708007884486</v>
      </c>
      <c r="BA45" s="84">
        <f>SUM(BA38,BA43)</f>
        <v>5754.7899453045757</v>
      </c>
      <c r="BB45" s="33"/>
      <c r="BC45" s="35">
        <f t="shared" ref="BC45:BF46" si="45">IF(AS45&lt;&gt;0,AX45/AS45,"--")</f>
        <v>4.6494932571544884E-2</v>
      </c>
      <c r="BD45" s="35">
        <f t="shared" si="45"/>
        <v>8.808911046239673E-2</v>
      </c>
      <c r="BE45" s="35">
        <f t="shared" si="45"/>
        <v>0.19780941507864463</v>
      </c>
      <c r="BF45" s="36">
        <f t="shared" si="45"/>
        <v>8.3720580052508473E-2</v>
      </c>
    </row>
    <row r="46" spans="1:66" ht="12.75" customHeight="1" x14ac:dyDescent="0.6">
      <c r="A46" s="104" t="s">
        <v>17</v>
      </c>
      <c r="B46" s="22">
        <f>SUM(B32,B45)</f>
        <v>232454.78861753576</v>
      </c>
      <c r="C46" s="22">
        <f>SUM(C32,C45)</f>
        <v>323312.30417862436</v>
      </c>
      <c r="D46" s="22">
        <f>SUM(D32,D45)</f>
        <v>5464.9476842145068</v>
      </c>
      <c r="E46" s="22">
        <f>SUM(E32,E45)</f>
        <v>561232.04048037459</v>
      </c>
      <c r="F46" s="16"/>
      <c r="G46" s="62">
        <f>SUM(G32,G45)</f>
        <v>12714.634697556678</v>
      </c>
      <c r="H46" s="62">
        <f>SUM(H32,H45)</f>
        <v>28373.743031983096</v>
      </c>
      <c r="I46" s="62">
        <f>SUM(I32,I45)</f>
        <v>1209.2306432010048</v>
      </c>
      <c r="J46" s="62">
        <f>SUM(J32,J45)</f>
        <v>42297.608372740782</v>
      </c>
      <c r="K46" s="16"/>
      <c r="L46" s="25">
        <f t="shared" si="43"/>
        <v>5.4697237140923845E-2</v>
      </c>
      <c r="M46" s="25">
        <f t="shared" si="43"/>
        <v>8.7759552189226625E-2</v>
      </c>
      <c r="N46" s="25">
        <f t="shared" si="43"/>
        <v>0.22127030542192849</v>
      </c>
      <c r="O46" s="26">
        <f t="shared" si="43"/>
        <v>7.5365633680744684E-2</v>
      </c>
      <c r="S46" s="104" t="s">
        <v>17</v>
      </c>
      <c r="T46" s="22">
        <f>SUM(T32,T45)</f>
        <v>222925.98408502515</v>
      </c>
      <c r="U46" s="22">
        <f>SUM(U32,U45)</f>
        <v>263442.85841370566</v>
      </c>
      <c r="V46" s="22">
        <f>SUM(V32,V45)</f>
        <v>5011.5986463427198</v>
      </c>
      <c r="W46" s="22">
        <f>SUM(W32,W45)</f>
        <v>491380.44114507351</v>
      </c>
      <c r="X46" s="16"/>
      <c r="Y46" s="62">
        <f>SUM(Y32,Y45)</f>
        <v>12200.527448713154</v>
      </c>
      <c r="Z46" s="62">
        <f>SUM(Z32,Z45)</f>
        <v>23099.896810674702</v>
      </c>
      <c r="AA46" s="62">
        <f>SUM(AA32,AA45)</f>
        <v>1119.5539351931202</v>
      </c>
      <c r="AB46" s="62">
        <f>SUM(AB32,AB45)</f>
        <v>36419.978194580974</v>
      </c>
      <c r="AC46" s="16"/>
      <c r="AD46" s="25">
        <f t="shared" si="44"/>
        <v>5.4729050535714169E-2</v>
      </c>
      <c r="AE46" s="25">
        <f t="shared" si="44"/>
        <v>8.7684657499422752E-2</v>
      </c>
      <c r="AF46" s="25">
        <f t="shared" si="44"/>
        <v>0.22339257673998483</v>
      </c>
      <c r="AG46" s="26">
        <f t="shared" si="44"/>
        <v>7.4117679795538433E-2</v>
      </c>
      <c r="AR46" s="104" t="s">
        <v>17</v>
      </c>
      <c r="AS46" s="22">
        <f>SUM(AS32,AS45)</f>
        <v>9528.804532510605</v>
      </c>
      <c r="AT46" s="22">
        <f>SUM(AT32,AT45)</f>
        <v>59869.445764918673</v>
      </c>
      <c r="AU46" s="22">
        <f>SUM(AU32,AU45)</f>
        <v>453.34903787178695</v>
      </c>
      <c r="AV46" s="22">
        <f>SUM(AV32,AV45)</f>
        <v>69851.599335301056</v>
      </c>
      <c r="AW46" s="16"/>
      <c r="AX46" s="62">
        <f>SUM(AX32,AX45)</f>
        <v>514.10724884352601</v>
      </c>
      <c r="AY46" s="62">
        <f>SUM(AY32,AY45)</f>
        <v>5273.8462213083913</v>
      </c>
      <c r="AZ46" s="62">
        <f>SUM(AZ32,AZ45)</f>
        <v>89.676708007884486</v>
      </c>
      <c r="BA46" s="62">
        <f>SUM(BA32,BA45)</f>
        <v>5877.6301781598013</v>
      </c>
      <c r="BB46" s="16"/>
      <c r="BC46" s="25">
        <f t="shared" si="45"/>
        <v>5.3952964098432546E-2</v>
      </c>
      <c r="BD46" s="25">
        <f t="shared" si="45"/>
        <v>8.808911046239673E-2</v>
      </c>
      <c r="BE46" s="25">
        <f t="shared" si="45"/>
        <v>0.19780941507864463</v>
      </c>
      <c r="BF46" s="26">
        <f t="shared" si="45"/>
        <v>8.414453261042816E-2</v>
      </c>
    </row>
    <row r="47" spans="1:66" ht="5.15" customHeight="1" thickBot="1" x14ac:dyDescent="0.75">
      <c r="A47" s="105"/>
      <c r="B47" s="101"/>
      <c r="C47" s="101"/>
      <c r="D47" s="101"/>
      <c r="E47" s="101"/>
      <c r="F47" s="102"/>
      <c r="G47" s="98"/>
      <c r="H47" s="98"/>
      <c r="I47" s="98"/>
      <c r="J47" s="98"/>
      <c r="K47" s="102"/>
      <c r="L47" s="102"/>
      <c r="M47" s="102"/>
      <c r="N47" s="102"/>
      <c r="O47" s="106"/>
      <c r="S47" s="105"/>
      <c r="T47" s="101"/>
      <c r="U47" s="101"/>
      <c r="V47" s="101"/>
      <c r="W47" s="101"/>
      <c r="X47" s="102"/>
      <c r="Y47" s="98"/>
      <c r="Z47" s="98"/>
      <c r="AA47" s="98"/>
      <c r="AB47" s="98"/>
      <c r="AC47" s="102"/>
      <c r="AD47" s="102"/>
      <c r="AE47" s="102"/>
      <c r="AF47" s="102"/>
      <c r="AG47" s="106"/>
      <c r="AR47" s="105"/>
      <c r="AS47" s="101"/>
      <c r="AT47" s="101"/>
      <c r="AU47" s="101"/>
      <c r="AV47" s="101"/>
      <c r="AW47" s="102"/>
      <c r="AX47" s="98"/>
      <c r="AY47" s="98"/>
      <c r="AZ47" s="98"/>
      <c r="BA47" s="98"/>
      <c r="BB47" s="102"/>
      <c r="BC47" s="102"/>
      <c r="BD47" s="102"/>
      <c r="BE47" s="102"/>
      <c r="BF47" s="106"/>
    </row>
    <row r="48" spans="1:66" ht="15.5" x14ac:dyDescent="0.7">
      <c r="A48" s="4" t="s">
        <v>18</v>
      </c>
      <c r="B48" s="9" t="s">
        <v>1</v>
      </c>
      <c r="C48" s="10"/>
      <c r="D48" s="10"/>
      <c r="E48" s="10"/>
      <c r="F48" s="11"/>
      <c r="G48" s="9" t="s">
        <v>2</v>
      </c>
      <c r="H48" s="12"/>
      <c r="I48" s="12"/>
      <c r="J48" s="12"/>
      <c r="K48" s="11"/>
      <c r="L48" s="9" t="s">
        <v>3</v>
      </c>
      <c r="M48" s="12"/>
      <c r="N48" s="12"/>
      <c r="O48" s="13"/>
      <c r="S48" s="4" t="s">
        <v>18</v>
      </c>
      <c r="T48" s="9" t="s">
        <v>1</v>
      </c>
      <c r="U48" s="10"/>
      <c r="V48" s="10"/>
      <c r="W48" s="10"/>
      <c r="X48" s="11"/>
      <c r="Y48" s="9" t="s">
        <v>2</v>
      </c>
      <c r="Z48" s="12"/>
      <c r="AA48" s="12"/>
      <c r="AB48" s="12"/>
      <c r="AC48" s="11"/>
      <c r="AD48" s="9" t="s">
        <v>3</v>
      </c>
      <c r="AE48" s="12"/>
      <c r="AF48" s="12"/>
      <c r="AG48" s="13"/>
      <c r="AR48" s="4" t="s">
        <v>18</v>
      </c>
      <c r="AS48" s="9" t="s">
        <v>1</v>
      </c>
      <c r="AT48" s="10"/>
      <c r="AU48" s="10"/>
      <c r="AV48" s="10"/>
      <c r="AW48" s="11"/>
      <c r="AX48" s="9" t="s">
        <v>2</v>
      </c>
      <c r="AY48" s="12"/>
      <c r="AZ48" s="12"/>
      <c r="BA48" s="12"/>
      <c r="BB48" s="11"/>
      <c r="BC48" s="9" t="s">
        <v>3</v>
      </c>
      <c r="BD48" s="12"/>
      <c r="BE48" s="12"/>
      <c r="BF48" s="13"/>
    </row>
    <row r="49" spans="1:66" ht="12.75" customHeight="1" x14ac:dyDescent="0.6">
      <c r="A49" s="94" t="s">
        <v>23</v>
      </c>
      <c r="B49" s="15" t="s">
        <v>4</v>
      </c>
      <c r="C49" s="15" t="s">
        <v>5</v>
      </c>
      <c r="D49" s="15" t="s">
        <v>6</v>
      </c>
      <c r="E49" s="15" t="s">
        <v>173</v>
      </c>
      <c r="F49" s="16"/>
      <c r="G49" s="15" t="s">
        <v>4</v>
      </c>
      <c r="H49" s="15" t="s">
        <v>5</v>
      </c>
      <c r="I49" s="15" t="s">
        <v>6</v>
      </c>
      <c r="J49" s="15" t="s">
        <v>173</v>
      </c>
      <c r="K49" s="16"/>
      <c r="L49" s="15" t="s">
        <v>4</v>
      </c>
      <c r="M49" s="15" t="s">
        <v>5</v>
      </c>
      <c r="N49" s="15" t="s">
        <v>6</v>
      </c>
      <c r="O49" s="17" t="s">
        <v>173</v>
      </c>
      <c r="S49" s="94" t="s">
        <v>23</v>
      </c>
      <c r="T49" s="15" t="s">
        <v>4</v>
      </c>
      <c r="U49" s="15" t="s">
        <v>5</v>
      </c>
      <c r="V49" s="15" t="s">
        <v>6</v>
      </c>
      <c r="W49" s="15" t="s">
        <v>173</v>
      </c>
      <c r="X49" s="16"/>
      <c r="Y49" s="15" t="s">
        <v>4</v>
      </c>
      <c r="Z49" s="15" t="s">
        <v>5</v>
      </c>
      <c r="AA49" s="15" t="s">
        <v>6</v>
      </c>
      <c r="AB49" s="15" t="s">
        <v>173</v>
      </c>
      <c r="AC49" s="16"/>
      <c r="AD49" s="15" t="s">
        <v>4</v>
      </c>
      <c r="AE49" s="15" t="s">
        <v>5</v>
      </c>
      <c r="AF49" s="15" t="s">
        <v>6</v>
      </c>
      <c r="AG49" s="17" t="s">
        <v>173</v>
      </c>
      <c r="AR49" s="94" t="s">
        <v>23</v>
      </c>
      <c r="AS49" s="15" t="s">
        <v>4</v>
      </c>
      <c r="AT49" s="15" t="s">
        <v>5</v>
      </c>
      <c r="AU49" s="15" t="s">
        <v>6</v>
      </c>
      <c r="AV49" s="15" t="s">
        <v>173</v>
      </c>
      <c r="AW49" s="16"/>
      <c r="AX49" s="15" t="s">
        <v>4</v>
      </c>
      <c r="AY49" s="15" t="s">
        <v>5</v>
      </c>
      <c r="AZ49" s="15" t="s">
        <v>6</v>
      </c>
      <c r="BA49" s="15" t="s">
        <v>173</v>
      </c>
      <c r="BB49" s="16"/>
      <c r="BC49" s="15" t="s">
        <v>4</v>
      </c>
      <c r="BD49" s="15" t="s">
        <v>5</v>
      </c>
      <c r="BE49" s="15" t="s">
        <v>6</v>
      </c>
      <c r="BF49" s="17" t="s">
        <v>173</v>
      </c>
    </row>
    <row r="50" spans="1:66" x14ac:dyDescent="0.6">
      <c r="A50" s="21" t="s">
        <v>19</v>
      </c>
      <c r="B50" s="22">
        <f t="shared" ref="B50:D51" si="46">SUM(T50,AS50)</f>
        <v>4997.8371828817644</v>
      </c>
      <c r="C50" s="22">
        <f t="shared" si="46"/>
        <v>0</v>
      </c>
      <c r="D50" s="22">
        <f t="shared" si="46"/>
        <v>0</v>
      </c>
      <c r="E50" s="22">
        <f>SUM(B50:D50)</f>
        <v>4997.8371828817644</v>
      </c>
      <c r="F50" s="16"/>
      <c r="G50" s="62">
        <f t="shared" ref="G50:I51" si="47">SUM(Y50,AX50)</f>
        <v>271.33697921001993</v>
      </c>
      <c r="H50" s="62">
        <f t="shared" si="47"/>
        <v>0</v>
      </c>
      <c r="I50" s="62">
        <f t="shared" si="47"/>
        <v>0</v>
      </c>
      <c r="J50" s="62">
        <f>SUM(G50:I50)</f>
        <v>271.33697921001993</v>
      </c>
      <c r="K50" s="16"/>
      <c r="L50" s="25">
        <f t="shared" ref="L50:O52" si="48">IF(B50&lt;&gt;0,G50/B50,"--")</f>
        <v>5.4290880090968954E-2</v>
      </c>
      <c r="M50" s="25" t="str">
        <f t="shared" si="48"/>
        <v>--</v>
      </c>
      <c r="N50" s="25" t="str">
        <f t="shared" si="48"/>
        <v>--</v>
      </c>
      <c r="O50" s="26">
        <f t="shared" si="48"/>
        <v>5.4290880090968954E-2</v>
      </c>
      <c r="S50" s="21" t="s">
        <v>19</v>
      </c>
      <c r="T50" s="22">
        <v>4997.8371828817644</v>
      </c>
      <c r="U50" s="22">
        <v>0</v>
      </c>
      <c r="V50" s="22">
        <v>0</v>
      </c>
      <c r="W50" s="22">
        <f>SUM(T50:V50)</f>
        <v>4997.8371828817644</v>
      </c>
      <c r="X50" s="16"/>
      <c r="Y50" s="62">
        <v>271.33697921001993</v>
      </c>
      <c r="Z50" s="62">
        <v>0</v>
      </c>
      <c r="AA50" s="62">
        <v>0</v>
      </c>
      <c r="AB50" s="62">
        <f>SUM(Y50:AA50)</f>
        <v>271.33697921001993</v>
      </c>
      <c r="AC50" s="16"/>
      <c r="AD50" s="25">
        <f t="shared" ref="AD50:AG52" si="49">IF(T50&lt;&gt;0,Y50/T50,"--")</f>
        <v>5.4290880090968954E-2</v>
      </c>
      <c r="AE50" s="25" t="str">
        <f t="shared" si="49"/>
        <v>--</v>
      </c>
      <c r="AF50" s="25" t="str">
        <f t="shared" si="49"/>
        <v>--</v>
      </c>
      <c r="AG50" s="26">
        <f t="shared" si="49"/>
        <v>5.4290880090968954E-2</v>
      </c>
      <c r="AI50">
        <v>128</v>
      </c>
      <c r="AM50">
        <f>$AM$8</f>
        <v>7</v>
      </c>
      <c r="AN50">
        <f>$AN$8</f>
        <v>29</v>
      </c>
      <c r="AO50">
        <f>$AO$8</f>
        <v>51</v>
      </c>
      <c r="AR50" s="21" t="s">
        <v>19</v>
      </c>
      <c r="AS50" s="22">
        <v>0</v>
      </c>
      <c r="AT50" s="22">
        <v>0</v>
      </c>
      <c r="AU50" s="22">
        <v>0</v>
      </c>
      <c r="AV50" s="22">
        <f>SUM(AS50:AU50)</f>
        <v>0</v>
      </c>
      <c r="AW50" s="16"/>
      <c r="AX50" s="62">
        <v>0</v>
      </c>
      <c r="AY50" s="62">
        <v>0</v>
      </c>
      <c r="AZ50" s="62">
        <v>0</v>
      </c>
      <c r="BA50" s="62">
        <f>SUM(AX50:AZ50)</f>
        <v>0</v>
      </c>
      <c r="BB50" s="16"/>
      <c r="BC50" s="25" t="str">
        <f t="shared" ref="BC50:BF52" si="50">IF(AS50&lt;&gt;0,AX50/AS50,"--")</f>
        <v>--</v>
      </c>
      <c r="BD50" s="25" t="str">
        <f t="shared" si="50"/>
        <v>--</v>
      </c>
      <c r="BE50" s="25" t="str">
        <f t="shared" si="50"/>
        <v>--</v>
      </c>
      <c r="BF50" s="26" t="str">
        <f t="shared" si="50"/>
        <v>--</v>
      </c>
      <c r="BH50">
        <v>128</v>
      </c>
      <c r="BL50">
        <f>$BL$8</f>
        <v>10</v>
      </c>
      <c r="BM50">
        <f>$BM$8</f>
        <v>32</v>
      </c>
      <c r="BN50">
        <f>$BN$8</f>
        <v>54</v>
      </c>
    </row>
    <row r="51" spans="1:66" x14ac:dyDescent="0.6">
      <c r="A51" s="21" t="s">
        <v>20</v>
      </c>
      <c r="B51" s="22">
        <f t="shared" si="46"/>
        <v>0</v>
      </c>
      <c r="C51" s="22">
        <f t="shared" si="46"/>
        <v>0</v>
      </c>
      <c r="D51" s="22">
        <f t="shared" si="46"/>
        <v>0</v>
      </c>
      <c r="E51" s="22">
        <f>SUM(B51:D51)</f>
        <v>0</v>
      </c>
      <c r="F51" s="16"/>
      <c r="G51" s="62">
        <f t="shared" si="47"/>
        <v>0</v>
      </c>
      <c r="H51" s="62">
        <f t="shared" si="47"/>
        <v>0</v>
      </c>
      <c r="I51" s="62">
        <f t="shared" si="47"/>
        <v>0</v>
      </c>
      <c r="J51" s="62">
        <f>SUM(G51:I51)</f>
        <v>0</v>
      </c>
      <c r="K51" s="16"/>
      <c r="L51" s="25" t="str">
        <f t="shared" si="48"/>
        <v>--</v>
      </c>
      <c r="M51" s="25" t="str">
        <f t="shared" si="48"/>
        <v>--</v>
      </c>
      <c r="N51" s="25" t="str">
        <f t="shared" si="48"/>
        <v>--</v>
      </c>
      <c r="O51" s="26" t="str">
        <f t="shared" si="48"/>
        <v>--</v>
      </c>
      <c r="S51" s="21" t="s">
        <v>20</v>
      </c>
      <c r="T51" s="22">
        <v>0</v>
      </c>
      <c r="U51" s="22">
        <v>0</v>
      </c>
      <c r="V51" s="22">
        <v>0</v>
      </c>
      <c r="W51" s="22">
        <f>SUM(T51:V51)</f>
        <v>0</v>
      </c>
      <c r="X51" s="16"/>
      <c r="Y51" s="62">
        <v>0</v>
      </c>
      <c r="Z51" s="62">
        <v>0</v>
      </c>
      <c r="AA51" s="62">
        <v>0</v>
      </c>
      <c r="AB51" s="62">
        <f>SUM(Y51:AA51)</f>
        <v>0</v>
      </c>
      <c r="AC51" s="16"/>
      <c r="AD51" s="25" t="str">
        <f t="shared" si="49"/>
        <v>--</v>
      </c>
      <c r="AE51" s="25" t="str">
        <f t="shared" si="49"/>
        <v>--</v>
      </c>
      <c r="AF51" s="25" t="str">
        <f t="shared" si="49"/>
        <v>--</v>
      </c>
      <c r="AG51" s="26" t="str">
        <f t="shared" si="49"/>
        <v>--</v>
      </c>
      <c r="AI51">
        <v>130</v>
      </c>
      <c r="AM51">
        <f>$AM$8</f>
        <v>7</v>
      </c>
      <c r="AN51">
        <f>$AN$8</f>
        <v>29</v>
      </c>
      <c r="AO51">
        <f>$AO$8</f>
        <v>51</v>
      </c>
      <c r="AR51" s="21" t="s">
        <v>20</v>
      </c>
      <c r="AS51" s="22">
        <v>0</v>
      </c>
      <c r="AT51" s="22">
        <v>0</v>
      </c>
      <c r="AU51" s="22">
        <v>0</v>
      </c>
      <c r="AV51" s="22">
        <f>SUM(AS51:AU51)</f>
        <v>0</v>
      </c>
      <c r="AW51" s="16"/>
      <c r="AX51" s="62">
        <v>0</v>
      </c>
      <c r="AY51" s="62">
        <v>0</v>
      </c>
      <c r="AZ51" s="62">
        <v>0</v>
      </c>
      <c r="BA51" s="62">
        <f>SUM(AX51:AZ51)</f>
        <v>0</v>
      </c>
      <c r="BB51" s="16"/>
      <c r="BC51" s="25" t="str">
        <f t="shared" si="50"/>
        <v>--</v>
      </c>
      <c r="BD51" s="25" t="str">
        <f t="shared" si="50"/>
        <v>--</v>
      </c>
      <c r="BE51" s="25" t="str">
        <f t="shared" si="50"/>
        <v>--</v>
      </c>
      <c r="BF51" s="26" t="str">
        <f t="shared" si="50"/>
        <v>--</v>
      </c>
      <c r="BH51">
        <v>130</v>
      </c>
      <c r="BL51">
        <f>$BL$8</f>
        <v>10</v>
      </c>
      <c r="BM51">
        <f>$BM$8</f>
        <v>32</v>
      </c>
      <c r="BN51">
        <f>$BN$8</f>
        <v>54</v>
      </c>
    </row>
    <row r="52" spans="1:66" x14ac:dyDescent="0.6">
      <c r="A52" s="21" t="s">
        <v>31</v>
      </c>
      <c r="B52" s="22">
        <f>SUM(B50:B51)</f>
        <v>4997.8371828817644</v>
      </c>
      <c r="C52" s="22">
        <f>SUM(C50:C51)</f>
        <v>0</v>
      </c>
      <c r="D52" s="22">
        <f>SUM(D50:D51)</f>
        <v>0</v>
      </c>
      <c r="E52" s="22">
        <f>SUM(E50:E51)</f>
        <v>4997.8371828817644</v>
      </c>
      <c r="F52" s="16"/>
      <c r="G52" s="62">
        <f>SUM(G50:G51)</f>
        <v>271.33697921001993</v>
      </c>
      <c r="H52" s="62">
        <f>SUM(H50:H51)</f>
        <v>0</v>
      </c>
      <c r="I52" s="62">
        <f>SUM(I50:I51)</f>
        <v>0</v>
      </c>
      <c r="J52" s="62">
        <f>SUM(J50:J51)</f>
        <v>271.33697921001993</v>
      </c>
      <c r="K52" s="16"/>
      <c r="L52" s="25">
        <f t="shared" si="48"/>
        <v>5.4290880090968954E-2</v>
      </c>
      <c r="M52" s="25" t="str">
        <f t="shared" si="48"/>
        <v>--</v>
      </c>
      <c r="N52" s="25" t="str">
        <f t="shared" si="48"/>
        <v>--</v>
      </c>
      <c r="O52" s="26">
        <f t="shared" si="48"/>
        <v>5.4290880090968954E-2</v>
      </c>
      <c r="S52" s="21" t="s">
        <v>31</v>
      </c>
      <c r="T52" s="22">
        <f>SUM(T50:T51)</f>
        <v>4997.8371828817644</v>
      </c>
      <c r="U52" s="22">
        <f>SUM(U50:U51)</f>
        <v>0</v>
      </c>
      <c r="V52" s="22">
        <f>SUM(V50:V51)</f>
        <v>0</v>
      </c>
      <c r="W52" s="22">
        <f>SUM(W50:W51)</f>
        <v>4997.8371828817644</v>
      </c>
      <c r="X52" s="16"/>
      <c r="Y52" s="62">
        <f>SUM(Y50:Y51)</f>
        <v>271.33697921001993</v>
      </c>
      <c r="Z52" s="62">
        <f>SUM(Z50:Z51)</f>
        <v>0</v>
      </c>
      <c r="AA52" s="62">
        <f>SUM(AA50:AA51)</f>
        <v>0</v>
      </c>
      <c r="AB52" s="62">
        <f>SUM(AB50:AB51)</f>
        <v>271.33697921001993</v>
      </c>
      <c r="AC52" s="16"/>
      <c r="AD52" s="25">
        <f t="shared" si="49"/>
        <v>5.4290880090968954E-2</v>
      </c>
      <c r="AE52" s="25" t="str">
        <f t="shared" si="49"/>
        <v>--</v>
      </c>
      <c r="AF52" s="25" t="str">
        <f t="shared" si="49"/>
        <v>--</v>
      </c>
      <c r="AG52" s="26">
        <f t="shared" si="49"/>
        <v>5.4290880090968954E-2</v>
      </c>
      <c r="AR52" s="21" t="s">
        <v>31</v>
      </c>
      <c r="AS52" s="22">
        <f>SUM(AS50:AS51)</f>
        <v>0</v>
      </c>
      <c r="AT52" s="22">
        <f>SUM(AT50:AT51)</f>
        <v>0</v>
      </c>
      <c r="AU52" s="22">
        <f>SUM(AU50:AU51)</f>
        <v>0</v>
      </c>
      <c r="AV52" s="22">
        <f>SUM(AV50:AV51)</f>
        <v>0</v>
      </c>
      <c r="AW52" s="16"/>
      <c r="AX52" s="62">
        <f>SUM(AX50:AX51)</f>
        <v>0</v>
      </c>
      <c r="AY52" s="62">
        <f>SUM(AY50:AY51)</f>
        <v>0</v>
      </c>
      <c r="AZ52" s="62">
        <f>SUM(AZ50:AZ51)</f>
        <v>0</v>
      </c>
      <c r="BA52" s="62">
        <f>SUM(BA50:BA51)</f>
        <v>0</v>
      </c>
      <c r="BB52" s="16"/>
      <c r="BC52" s="25" t="str">
        <f t="shared" si="50"/>
        <v>--</v>
      </c>
      <c r="BD52" s="25" t="str">
        <f t="shared" si="50"/>
        <v>--</v>
      </c>
      <c r="BE52" s="25" t="str">
        <f t="shared" si="50"/>
        <v>--</v>
      </c>
      <c r="BF52" s="26" t="str">
        <f t="shared" si="50"/>
        <v>--</v>
      </c>
    </row>
    <row r="53" spans="1:66" x14ac:dyDescent="0.6">
      <c r="A53" s="95" t="s">
        <v>32</v>
      </c>
      <c r="B53" s="22"/>
      <c r="C53" s="22"/>
      <c r="D53" s="22"/>
      <c r="E53" s="22"/>
      <c r="F53" s="16"/>
      <c r="G53" s="62"/>
      <c r="H53" s="62"/>
      <c r="I53" s="62"/>
      <c r="J53" s="62"/>
      <c r="K53" s="16"/>
      <c r="L53" s="16"/>
      <c r="M53" s="16"/>
      <c r="N53" s="16"/>
      <c r="O53" s="20"/>
      <c r="S53" s="95" t="s">
        <v>32</v>
      </c>
      <c r="T53" s="22"/>
      <c r="U53" s="22"/>
      <c r="V53" s="22"/>
      <c r="W53" s="22"/>
      <c r="X53" s="16"/>
      <c r="Y53" s="62"/>
      <c r="Z53" s="62"/>
      <c r="AA53" s="62"/>
      <c r="AB53" s="62"/>
      <c r="AC53" s="16"/>
      <c r="AD53" s="16"/>
      <c r="AE53" s="16"/>
      <c r="AF53" s="16"/>
      <c r="AG53" s="20"/>
      <c r="AR53" s="95" t="s">
        <v>32</v>
      </c>
      <c r="AS53" s="22"/>
      <c r="AT53" s="22"/>
      <c r="AU53" s="22"/>
      <c r="AV53" s="22"/>
      <c r="AW53" s="16"/>
      <c r="AX53" s="62"/>
      <c r="AY53" s="62"/>
      <c r="AZ53" s="62"/>
      <c r="BA53" s="62"/>
      <c r="BB53" s="16"/>
      <c r="BC53" s="16"/>
      <c r="BD53" s="16"/>
      <c r="BE53" s="16"/>
      <c r="BF53" s="20"/>
    </row>
    <row r="54" spans="1:66" x14ac:dyDescent="0.6">
      <c r="A54" s="21" t="s">
        <v>19</v>
      </c>
      <c r="B54" s="22">
        <f t="shared" ref="B54:D55" si="51">SUM(T54,AS54)</f>
        <v>0</v>
      </c>
      <c r="C54" s="22">
        <f t="shared" si="51"/>
        <v>2743.0832393383857</v>
      </c>
      <c r="D54" s="22">
        <f t="shared" si="51"/>
        <v>0</v>
      </c>
      <c r="E54" s="22">
        <f>SUM(B54:D54)</f>
        <v>2743.0832393383857</v>
      </c>
      <c r="F54" s="16"/>
      <c r="G54" s="62">
        <f t="shared" ref="G54:I55" si="52">SUM(Y54,AX54)</f>
        <v>0</v>
      </c>
      <c r="H54" s="62">
        <f t="shared" si="52"/>
        <v>1975.4578745873443</v>
      </c>
      <c r="I54" s="62">
        <f t="shared" si="52"/>
        <v>0</v>
      </c>
      <c r="J54" s="62">
        <f>SUM(G54:I54)</f>
        <v>1975.4578745873443</v>
      </c>
      <c r="K54" s="16"/>
      <c r="L54" s="25" t="str">
        <f t="shared" ref="L54:O57" si="53">IF(B54&lt;&gt;0,G54/B54,"--")</f>
        <v>--</v>
      </c>
      <c r="M54" s="25">
        <f t="shared" si="53"/>
        <v>0.72015965328992793</v>
      </c>
      <c r="N54" s="25" t="str">
        <f t="shared" si="53"/>
        <v>--</v>
      </c>
      <c r="O54" s="26">
        <f t="shared" si="53"/>
        <v>0.72015965328992793</v>
      </c>
      <c r="S54" s="21" t="s">
        <v>19</v>
      </c>
      <c r="T54" s="22">
        <v>0</v>
      </c>
      <c r="U54" s="22">
        <v>2707.2020545531586</v>
      </c>
      <c r="V54" s="22">
        <v>0</v>
      </c>
      <c r="W54" s="22">
        <f>SUM(T54:V54)</f>
        <v>2707.2020545531586</v>
      </c>
      <c r="X54" s="16"/>
      <c r="Y54" s="62">
        <v>0</v>
      </c>
      <c r="Z54" s="62">
        <v>1956.7613360092084</v>
      </c>
      <c r="AA54" s="62">
        <v>0</v>
      </c>
      <c r="AB54" s="62">
        <f>SUM(Y54:AA54)</f>
        <v>1956.7613360092084</v>
      </c>
      <c r="AC54" s="16"/>
      <c r="AD54" s="25" t="str">
        <f t="shared" ref="AD54:AG57" si="54">IF(T54&lt;&gt;0,Y54/T54,"--")</f>
        <v>--</v>
      </c>
      <c r="AE54" s="25">
        <f t="shared" si="54"/>
        <v>0.72279840831170783</v>
      </c>
      <c r="AF54" s="25" t="str">
        <f t="shared" si="54"/>
        <v>--</v>
      </c>
      <c r="AG54" s="26">
        <f t="shared" si="54"/>
        <v>0.72279840831170783</v>
      </c>
      <c r="AI54">
        <v>105</v>
      </c>
      <c r="AM54">
        <f>$AM$8</f>
        <v>7</v>
      </c>
      <c r="AN54">
        <f>$AN$8</f>
        <v>29</v>
      </c>
      <c r="AO54">
        <f>$AO$8</f>
        <v>51</v>
      </c>
      <c r="AR54" s="21" t="s">
        <v>19</v>
      </c>
      <c r="AS54" s="22">
        <v>0</v>
      </c>
      <c r="AT54" s="22">
        <v>35.881184785227042</v>
      </c>
      <c r="AU54" s="22">
        <v>0</v>
      </c>
      <c r="AV54" s="22">
        <f>SUM(AS54:AU54)</f>
        <v>35.881184785227042</v>
      </c>
      <c r="AW54" s="16"/>
      <c r="AX54" s="62">
        <v>0</v>
      </c>
      <c r="AY54" s="62">
        <v>18.696538578135932</v>
      </c>
      <c r="AZ54" s="62">
        <v>0</v>
      </c>
      <c r="BA54" s="62">
        <f>SUM(AX54:AZ54)</f>
        <v>18.696538578135932</v>
      </c>
      <c r="BB54" s="16"/>
      <c r="BC54" s="25" t="str">
        <f t="shared" ref="BC54:BF57" si="55">IF(AS54&lt;&gt;0,AX54/AS54,"--")</f>
        <v>--</v>
      </c>
      <c r="BD54" s="25">
        <f t="shared" si="55"/>
        <v>0.52106803858476958</v>
      </c>
      <c r="BE54" s="25" t="str">
        <f t="shared" si="55"/>
        <v>--</v>
      </c>
      <c r="BF54" s="26">
        <f t="shared" si="55"/>
        <v>0.52106803858476958</v>
      </c>
      <c r="BH54">
        <v>105</v>
      </c>
      <c r="BL54">
        <f>$BL$8</f>
        <v>10</v>
      </c>
      <c r="BM54">
        <f>$BM$8</f>
        <v>32</v>
      </c>
      <c r="BN54">
        <f>$BN$8</f>
        <v>54</v>
      </c>
    </row>
    <row r="55" spans="1:66" x14ac:dyDescent="0.6">
      <c r="A55" s="21" t="s">
        <v>20</v>
      </c>
      <c r="B55" s="22">
        <f t="shared" si="51"/>
        <v>0</v>
      </c>
      <c r="C55" s="22">
        <f t="shared" si="51"/>
        <v>845.28327416367983</v>
      </c>
      <c r="D55" s="22">
        <f t="shared" si="51"/>
        <v>0</v>
      </c>
      <c r="E55" s="22">
        <f>SUM(B55:D55)</f>
        <v>845.28327416367983</v>
      </c>
      <c r="F55" s="16"/>
      <c r="G55" s="62">
        <f t="shared" si="52"/>
        <v>0</v>
      </c>
      <c r="H55" s="62">
        <f t="shared" si="52"/>
        <v>1295.7998961687294</v>
      </c>
      <c r="I55" s="62">
        <f t="shared" si="52"/>
        <v>0</v>
      </c>
      <c r="J55" s="62">
        <f>SUM(G55:I55)</f>
        <v>1295.7998961687294</v>
      </c>
      <c r="K55" s="16"/>
      <c r="L55" s="25" t="str">
        <f t="shared" si="53"/>
        <v>--</v>
      </c>
      <c r="M55" s="25">
        <f t="shared" si="53"/>
        <v>1.5329770927394595</v>
      </c>
      <c r="N55" s="25" t="str">
        <f t="shared" si="53"/>
        <v>--</v>
      </c>
      <c r="O55" s="26">
        <f t="shared" si="53"/>
        <v>1.5329770927394595</v>
      </c>
      <c r="S55" s="21" t="s">
        <v>20</v>
      </c>
      <c r="T55" s="22">
        <v>0</v>
      </c>
      <c r="U55" s="22">
        <v>845.28327416367983</v>
      </c>
      <c r="V55" s="22">
        <v>0</v>
      </c>
      <c r="W55" s="22">
        <f>SUM(T55:V55)</f>
        <v>845.28327416367983</v>
      </c>
      <c r="X55" s="16"/>
      <c r="Y55" s="62">
        <v>0</v>
      </c>
      <c r="Z55" s="62">
        <v>1295.7998961687294</v>
      </c>
      <c r="AA55" s="62">
        <v>0</v>
      </c>
      <c r="AB55" s="62">
        <f>SUM(Y55:AA55)</f>
        <v>1295.7998961687294</v>
      </c>
      <c r="AC55" s="16"/>
      <c r="AD55" s="25" t="str">
        <f t="shared" si="54"/>
        <v>--</v>
      </c>
      <c r="AE55" s="25">
        <f t="shared" si="54"/>
        <v>1.5329770927394595</v>
      </c>
      <c r="AF55" s="25" t="str">
        <f t="shared" si="54"/>
        <v>--</v>
      </c>
      <c r="AG55" s="26">
        <f t="shared" si="54"/>
        <v>1.5329770927394595</v>
      </c>
      <c r="AI55">
        <v>107</v>
      </c>
      <c r="AM55">
        <f>$AM$8</f>
        <v>7</v>
      </c>
      <c r="AN55">
        <f>$AN$8</f>
        <v>29</v>
      </c>
      <c r="AO55">
        <f>$AO$8</f>
        <v>51</v>
      </c>
      <c r="AR55" s="21" t="s">
        <v>20</v>
      </c>
      <c r="AS55" s="22">
        <v>0</v>
      </c>
      <c r="AT55" s="22">
        <v>0</v>
      </c>
      <c r="AU55" s="22">
        <v>0</v>
      </c>
      <c r="AV55" s="22">
        <f>SUM(AS55:AU55)</f>
        <v>0</v>
      </c>
      <c r="AW55" s="16"/>
      <c r="AX55" s="62">
        <v>0</v>
      </c>
      <c r="AY55" s="62">
        <v>0</v>
      </c>
      <c r="AZ55" s="62">
        <v>0</v>
      </c>
      <c r="BA55" s="62">
        <f>SUM(AX55:AZ55)</f>
        <v>0</v>
      </c>
      <c r="BB55" s="16"/>
      <c r="BC55" s="25" t="str">
        <f t="shared" si="55"/>
        <v>--</v>
      </c>
      <c r="BD55" s="25" t="str">
        <f t="shared" si="55"/>
        <v>--</v>
      </c>
      <c r="BE55" s="25" t="str">
        <f t="shared" si="55"/>
        <v>--</v>
      </c>
      <c r="BF55" s="26" t="str">
        <f t="shared" si="55"/>
        <v>--</v>
      </c>
      <c r="BH55">
        <v>107</v>
      </c>
      <c r="BL55">
        <f>$BL$8</f>
        <v>10</v>
      </c>
      <c r="BM55">
        <f>$BM$8</f>
        <v>32</v>
      </c>
      <c r="BN55">
        <f>$BN$8</f>
        <v>54</v>
      </c>
    </row>
    <row r="56" spans="1:66" x14ac:dyDescent="0.6">
      <c r="A56" s="96" t="s">
        <v>33</v>
      </c>
      <c r="B56" s="32">
        <f>SUM(B54:B55)</f>
        <v>0</v>
      </c>
      <c r="C56" s="32">
        <f>SUM(C54:C55)</f>
        <v>3588.3665135020656</v>
      </c>
      <c r="D56" s="32">
        <f>SUM(D54:D55)</f>
        <v>0</v>
      </c>
      <c r="E56" s="32">
        <f>SUM(E54:E55)</f>
        <v>3588.3665135020656</v>
      </c>
      <c r="F56" s="33"/>
      <c r="G56" s="84">
        <f>SUM(G54:G55)</f>
        <v>0</v>
      </c>
      <c r="H56" s="84">
        <f>SUM(H54:H55)</f>
        <v>3271.257770756074</v>
      </c>
      <c r="I56" s="84">
        <f>SUM(I54:I55)</f>
        <v>0</v>
      </c>
      <c r="J56" s="84">
        <f>SUM(J54:J55)</f>
        <v>3271.257770756074</v>
      </c>
      <c r="K56" s="33"/>
      <c r="L56" s="35" t="str">
        <f t="shared" si="53"/>
        <v>--</v>
      </c>
      <c r="M56" s="35">
        <f t="shared" si="53"/>
        <v>0.91162866403061227</v>
      </c>
      <c r="N56" s="35" t="str">
        <f t="shared" si="53"/>
        <v>--</v>
      </c>
      <c r="O56" s="36">
        <f t="shared" si="53"/>
        <v>0.91162866403061227</v>
      </c>
      <c r="S56" s="96" t="s">
        <v>33</v>
      </c>
      <c r="T56" s="32">
        <f>SUM(T54:T55)</f>
        <v>0</v>
      </c>
      <c r="U56" s="32">
        <f>SUM(U54:U55)</f>
        <v>3552.4853287168385</v>
      </c>
      <c r="V56" s="32">
        <f>SUM(V54:V55)</f>
        <v>0</v>
      </c>
      <c r="W56" s="32">
        <f>SUM(W54:W55)</f>
        <v>3552.4853287168385</v>
      </c>
      <c r="X56" s="33"/>
      <c r="Y56" s="84">
        <f>SUM(Y54:Y55)</f>
        <v>0</v>
      </c>
      <c r="Z56" s="84">
        <f>SUM(Z54:Z55)</f>
        <v>3252.5612321779381</v>
      </c>
      <c r="AA56" s="84">
        <f>SUM(AA54:AA55)</f>
        <v>0</v>
      </c>
      <c r="AB56" s="84">
        <f>SUM(AB54:AB55)</f>
        <v>3252.5612321779381</v>
      </c>
      <c r="AC56" s="33"/>
      <c r="AD56" s="35" t="str">
        <f t="shared" si="54"/>
        <v>--</v>
      </c>
      <c r="AE56" s="35">
        <f t="shared" si="54"/>
        <v>0.91557344540892638</v>
      </c>
      <c r="AF56" s="35" t="str">
        <f t="shared" si="54"/>
        <v>--</v>
      </c>
      <c r="AG56" s="36">
        <f t="shared" si="54"/>
        <v>0.91557344540892638</v>
      </c>
      <c r="AR56" s="96" t="s">
        <v>33</v>
      </c>
      <c r="AS56" s="32">
        <f>SUM(AS54:AS55)</f>
        <v>0</v>
      </c>
      <c r="AT56" s="32">
        <f>SUM(AT54:AT55)</f>
        <v>35.881184785227042</v>
      </c>
      <c r="AU56" s="32">
        <f>SUM(AU54:AU55)</f>
        <v>0</v>
      </c>
      <c r="AV56" s="32">
        <f>SUM(AV54:AV55)</f>
        <v>35.881184785227042</v>
      </c>
      <c r="AW56" s="33"/>
      <c r="AX56" s="84">
        <f>SUM(AX54:AX55)</f>
        <v>0</v>
      </c>
      <c r="AY56" s="84">
        <f>SUM(AY54:AY55)</f>
        <v>18.696538578135932</v>
      </c>
      <c r="AZ56" s="84">
        <f>SUM(AZ54:AZ55)</f>
        <v>0</v>
      </c>
      <c r="BA56" s="84">
        <f>SUM(BA54:BA55)</f>
        <v>18.696538578135932</v>
      </c>
      <c r="BB56" s="33"/>
      <c r="BC56" s="35" t="str">
        <f t="shared" si="55"/>
        <v>--</v>
      </c>
      <c r="BD56" s="35">
        <f t="shared" si="55"/>
        <v>0.52106803858476958</v>
      </c>
      <c r="BE56" s="35" t="str">
        <f t="shared" si="55"/>
        <v>--</v>
      </c>
      <c r="BF56" s="36">
        <f t="shared" si="55"/>
        <v>0.52106803858476958</v>
      </c>
    </row>
    <row r="57" spans="1:66" ht="13.75" thickBot="1" x14ac:dyDescent="0.75">
      <c r="A57" s="43" t="s">
        <v>17</v>
      </c>
      <c r="B57" s="127">
        <f>SUM(B52,B56)</f>
        <v>4997.8371828817644</v>
      </c>
      <c r="C57" s="127">
        <f>SUM(C52,C56)</f>
        <v>3588.3665135020656</v>
      </c>
      <c r="D57" s="127">
        <f>SUM(D52,D56)</f>
        <v>0</v>
      </c>
      <c r="E57" s="127">
        <f>SUM(E52,E56)</f>
        <v>8586.2036963838291</v>
      </c>
      <c r="F57" s="102"/>
      <c r="G57" s="98">
        <f>SUM(G52,G56)</f>
        <v>271.33697921001993</v>
      </c>
      <c r="H57" s="98">
        <f>SUM(H52,H56)</f>
        <v>3271.257770756074</v>
      </c>
      <c r="I57" s="98">
        <f>SUM(I52,I56)</f>
        <v>0</v>
      </c>
      <c r="J57" s="98">
        <f>SUM(J52,J56)</f>
        <v>3542.5947499660938</v>
      </c>
      <c r="K57" s="102"/>
      <c r="L57" s="47">
        <f t="shared" si="53"/>
        <v>5.4290880090968954E-2</v>
      </c>
      <c r="M57" s="47">
        <f t="shared" si="53"/>
        <v>0.91162866403061227</v>
      </c>
      <c r="N57" s="47" t="str">
        <f t="shared" si="53"/>
        <v>--</v>
      </c>
      <c r="O57" s="48">
        <f t="shared" si="53"/>
        <v>0.41259151019886647</v>
      </c>
      <c r="S57" s="43" t="s">
        <v>17</v>
      </c>
      <c r="T57" s="127">
        <f>SUM(T52,T56)</f>
        <v>4997.8371828817644</v>
      </c>
      <c r="U57" s="127">
        <f>SUM(U52,U56)</f>
        <v>3552.4853287168385</v>
      </c>
      <c r="V57" s="127">
        <f>SUM(V52,V56)</f>
        <v>0</v>
      </c>
      <c r="W57" s="127">
        <f>SUM(W52,W56)</f>
        <v>8550.3225115986024</v>
      </c>
      <c r="X57" s="102"/>
      <c r="Y57" s="98">
        <f>SUM(Y52,Y56)</f>
        <v>271.33697921001993</v>
      </c>
      <c r="Z57" s="98">
        <f>SUM(Z52,Z56)</f>
        <v>3252.5612321779381</v>
      </c>
      <c r="AA57" s="98">
        <f>SUM(AA52,AA56)</f>
        <v>0</v>
      </c>
      <c r="AB57" s="98">
        <f>SUM(AB52,AB56)</f>
        <v>3523.8982113879579</v>
      </c>
      <c r="AC57" s="102"/>
      <c r="AD57" s="47">
        <f t="shared" si="54"/>
        <v>5.4290880090968954E-2</v>
      </c>
      <c r="AE57" s="47">
        <f t="shared" si="54"/>
        <v>0.91557344540892638</v>
      </c>
      <c r="AF57" s="47" t="str">
        <f t="shared" si="54"/>
        <v>--</v>
      </c>
      <c r="AG57" s="48">
        <f t="shared" si="54"/>
        <v>0.41213629153844816</v>
      </c>
      <c r="AR57" s="43" t="s">
        <v>17</v>
      </c>
      <c r="AS57" s="127">
        <f>SUM(AS52,AS56)</f>
        <v>0</v>
      </c>
      <c r="AT57" s="127">
        <f>SUM(AT52,AT56)</f>
        <v>35.881184785227042</v>
      </c>
      <c r="AU57" s="127">
        <f>SUM(AU52,AU56)</f>
        <v>0</v>
      </c>
      <c r="AV57" s="127">
        <f>SUM(AV52,AV56)</f>
        <v>35.881184785227042</v>
      </c>
      <c r="AW57" s="102"/>
      <c r="AX57" s="98">
        <f>SUM(AX52,AX56)</f>
        <v>0</v>
      </c>
      <c r="AY57" s="98">
        <f>SUM(AY52,AY56)</f>
        <v>18.696538578135932</v>
      </c>
      <c r="AZ57" s="98">
        <f>SUM(AZ52,AZ56)</f>
        <v>0</v>
      </c>
      <c r="BA57" s="98">
        <f>SUM(BA52,BA56)</f>
        <v>18.696538578135932</v>
      </c>
      <c r="BB57" s="102"/>
      <c r="BC57" s="47" t="str">
        <f t="shared" si="55"/>
        <v>--</v>
      </c>
      <c r="BD57" s="47">
        <f t="shared" si="55"/>
        <v>0.52106803858476958</v>
      </c>
      <c r="BE57" s="47" t="str">
        <f t="shared" si="55"/>
        <v>--</v>
      </c>
      <c r="BF57" s="48">
        <f t="shared" si="55"/>
        <v>0.52106803858476958</v>
      </c>
    </row>
    <row r="58" spans="1:66" ht="5.15" customHeight="1" x14ac:dyDescent="0.6">
      <c r="A58" s="49"/>
      <c r="B58" s="50"/>
      <c r="C58" s="50"/>
      <c r="D58" s="50"/>
      <c r="E58" s="50"/>
      <c r="G58" s="62"/>
      <c r="H58" s="62"/>
      <c r="I58" s="62"/>
      <c r="J58" s="62"/>
      <c r="S58" s="49"/>
      <c r="T58" s="50"/>
      <c r="U58" s="50"/>
      <c r="V58" s="50"/>
      <c r="W58" s="50"/>
      <c r="Y58" s="62"/>
      <c r="Z58" s="62"/>
      <c r="AA58" s="62"/>
      <c r="AB58" s="62"/>
      <c r="AR58" s="49"/>
      <c r="AS58" s="50"/>
      <c r="AT58" s="50"/>
      <c r="AU58" s="50"/>
      <c r="AV58" s="50"/>
      <c r="AX58" s="62"/>
      <c r="AY58" s="62"/>
      <c r="AZ58" s="62"/>
      <c r="BA58" s="62"/>
    </row>
    <row r="59" spans="1:66" x14ac:dyDescent="0.6">
      <c r="A59" s="49" t="s">
        <v>21</v>
      </c>
      <c r="B59" s="50">
        <f>B46</f>
        <v>232454.78861753576</v>
      </c>
      <c r="C59" s="50">
        <f>C46</f>
        <v>323312.30417862436</v>
      </c>
      <c r="D59" s="50">
        <f>D46</f>
        <v>5464.9476842145068</v>
      </c>
      <c r="E59" s="50">
        <f>E46</f>
        <v>561232.04048037459</v>
      </c>
      <c r="G59" s="62">
        <f>SUM(G46,G57)</f>
        <v>12985.971676766698</v>
      </c>
      <c r="H59" s="62">
        <f>SUM(H46,H57)</f>
        <v>31645.00080273917</v>
      </c>
      <c r="I59" s="62">
        <f>SUM(I46,I57)</f>
        <v>1209.2306432010048</v>
      </c>
      <c r="J59" s="62">
        <f>SUM(J46,J57)</f>
        <v>45840.203122706873</v>
      </c>
      <c r="L59" s="25">
        <f>IF(B59&lt;&gt;0,G59/B59,"--")</f>
        <v>5.5864504895757915E-2</v>
      </c>
      <c r="M59" s="25">
        <f>IF(C59&lt;&gt;0,H59/C59,"--")</f>
        <v>9.7877502321272208E-2</v>
      </c>
      <c r="N59" s="25">
        <f>IF(D59&lt;&gt;0,I59/D59,"--")</f>
        <v>0.22127030542192849</v>
      </c>
      <c r="O59" s="25">
        <f>IF(E59&lt;&gt;0,J59/E59,"--")</f>
        <v>8.1677808493383464E-2</v>
      </c>
      <c r="S59" s="49" t="s">
        <v>21</v>
      </c>
      <c r="T59" s="50">
        <f>T46</f>
        <v>222925.98408502515</v>
      </c>
      <c r="U59" s="50">
        <f>U46</f>
        <v>263442.85841370566</v>
      </c>
      <c r="V59" s="50">
        <f>V46</f>
        <v>5011.5986463427198</v>
      </c>
      <c r="W59" s="50">
        <f>W46</f>
        <v>491380.44114507351</v>
      </c>
      <c r="Y59" s="62">
        <f>SUM(Y46,Y57)</f>
        <v>12471.864427923174</v>
      </c>
      <c r="Z59" s="62">
        <f>SUM(Z46,Z57)</f>
        <v>26352.458042852639</v>
      </c>
      <c r="AA59" s="62">
        <f>SUM(AA46,AA57)</f>
        <v>1119.5539351931202</v>
      </c>
      <c r="AB59" s="62">
        <f>SUM(AB46,AB57)</f>
        <v>39943.876405968935</v>
      </c>
      <c r="AD59" s="25">
        <f>IF(T59&lt;&gt;0,Y59/T59,"--")</f>
        <v>5.5946212278091094E-2</v>
      </c>
      <c r="AE59" s="25">
        <f>IF(U59&lt;&gt;0,Z59/U59,"--")</f>
        <v>0.10003102077441492</v>
      </c>
      <c r="AF59" s="25">
        <f>IF(V59&lt;&gt;0,AA59/V59,"--")</f>
        <v>0.22339257673998483</v>
      </c>
      <c r="AG59" s="25">
        <f>IF(W59&lt;&gt;0,AB59/W59,"--")</f>
        <v>8.1289105266149658E-2</v>
      </c>
      <c r="AM59">
        <f>$AM$8</f>
        <v>7</v>
      </c>
      <c r="AN59">
        <f>$AN$8</f>
        <v>29</v>
      </c>
      <c r="AO59">
        <f>$AO$8</f>
        <v>51</v>
      </c>
      <c r="AR59" s="49" t="s">
        <v>21</v>
      </c>
      <c r="AS59" s="50">
        <f>AS46</f>
        <v>9528.804532510605</v>
      </c>
      <c r="AT59" s="50">
        <f>AT46</f>
        <v>59869.445764918673</v>
      </c>
      <c r="AU59" s="50">
        <f>AU46</f>
        <v>453.34903787178695</v>
      </c>
      <c r="AV59" s="50">
        <f>AV46</f>
        <v>69851.599335301056</v>
      </c>
      <c r="AX59" s="62">
        <f>SUM(AX46,AX57)</f>
        <v>514.10724884352601</v>
      </c>
      <c r="AY59" s="62">
        <f>SUM(AY46,AY57)</f>
        <v>5292.5427598865272</v>
      </c>
      <c r="AZ59" s="62">
        <f>SUM(AZ46,AZ57)</f>
        <v>89.676708007884486</v>
      </c>
      <c r="BA59" s="62">
        <f>SUM(BA46,BA57)</f>
        <v>5896.3267167379372</v>
      </c>
      <c r="BC59" s="25">
        <f>IF(AS59&lt;&gt;0,AX59/AS59,"--")</f>
        <v>5.3952964098432546E-2</v>
      </c>
      <c r="BD59" s="25">
        <f>IF(AT59&lt;&gt;0,AY59/AT59,"--")</f>
        <v>8.8401398948439333E-2</v>
      </c>
      <c r="BE59" s="25">
        <f>IF(AU59&lt;&gt;0,AZ59/AU59,"--")</f>
        <v>0.19780941507864463</v>
      </c>
      <c r="BF59" s="25">
        <f>IF(AV59&lt;&gt;0,BA59/AV59,"--")</f>
        <v>8.4412193462234691E-2</v>
      </c>
      <c r="BL59">
        <f>$BL$8</f>
        <v>10</v>
      </c>
      <c r="BM59">
        <f>$BM$8</f>
        <v>32</v>
      </c>
      <c r="BN59">
        <f>$BN$8</f>
        <v>54</v>
      </c>
    </row>
    <row r="60" spans="1:66" hidden="1" x14ac:dyDescent="0.6">
      <c r="A60" s="16"/>
      <c r="B60" s="50"/>
      <c r="C60" s="50"/>
      <c r="D60" s="50"/>
      <c r="E60" s="50"/>
      <c r="G60" s="62"/>
      <c r="H60" s="62"/>
      <c r="I60" s="62"/>
      <c r="J60" s="62"/>
      <c r="S60" s="16"/>
      <c r="T60" s="50"/>
      <c r="U60" s="50"/>
      <c r="V60" s="50"/>
      <c r="W60" s="50"/>
      <c r="Y60" s="62"/>
      <c r="Z60" s="62"/>
      <c r="AA60" s="62"/>
      <c r="AB60" s="62"/>
      <c r="AR60" s="16"/>
      <c r="AS60" s="50"/>
      <c r="AT60" s="50"/>
      <c r="AU60" s="50"/>
      <c r="AV60" s="50"/>
      <c r="AX60" s="62"/>
      <c r="AY60" s="62"/>
      <c r="AZ60" s="62"/>
      <c r="BA60" s="62"/>
    </row>
    <row r="61" spans="1:66" hidden="1" x14ac:dyDescent="0.6">
      <c r="A61" s="107" t="s">
        <v>115</v>
      </c>
      <c r="B61" s="85">
        <f>B10-SUM(B11:B13)</f>
        <v>0</v>
      </c>
      <c r="C61" s="85">
        <f>C10-SUM(C11:C13)</f>
        <v>0</v>
      </c>
      <c r="D61" s="85">
        <f>D10-SUM(D11:D13)</f>
        <v>0</v>
      </c>
      <c r="E61" s="50"/>
      <c r="G61" s="72">
        <f>G59-Y59-AX59</f>
        <v>-2.1600499167107046E-12</v>
      </c>
      <c r="H61" s="72">
        <f>H59-Z59-AY59</f>
        <v>0</v>
      </c>
      <c r="I61" s="72">
        <f>I59-AA59-AZ59</f>
        <v>1.1368683772161603E-13</v>
      </c>
      <c r="J61" s="72">
        <f>J59-AB59-BA59</f>
        <v>0</v>
      </c>
      <c r="K61" s="108"/>
      <c r="L61" s="86"/>
      <c r="M61" s="86"/>
      <c r="N61" s="86"/>
      <c r="S61" s="107" t="s">
        <v>115</v>
      </c>
      <c r="T61" s="85">
        <f>T10-SUM(T11:T13)</f>
        <v>0</v>
      </c>
      <c r="U61" s="85">
        <f>U10-SUM(U11:U13)</f>
        <v>0</v>
      </c>
      <c r="V61" s="85">
        <f>V10-SUM(V11:V13)</f>
        <v>0</v>
      </c>
      <c r="W61" s="50"/>
      <c r="Y61" s="85">
        <v>0</v>
      </c>
      <c r="Z61" s="85">
        <v>0</v>
      </c>
      <c r="AA61" s="85">
        <v>0</v>
      </c>
      <c r="AD61" s="85">
        <v>-2.7755575615628914E-17</v>
      </c>
      <c r="AE61" s="85">
        <v>0</v>
      </c>
      <c r="AF61" s="85">
        <v>0</v>
      </c>
      <c r="AI61">
        <v>127</v>
      </c>
      <c r="AM61">
        <f>$AM$8</f>
        <v>7</v>
      </c>
      <c r="AN61">
        <f>$AN$8</f>
        <v>29</v>
      </c>
      <c r="AO61">
        <f>$AO$8</f>
        <v>51</v>
      </c>
      <c r="AR61" s="107" t="s">
        <v>115</v>
      </c>
      <c r="AS61" s="85">
        <f>AS10-SUM(AS11:AS13)</f>
        <v>0</v>
      </c>
      <c r="AT61" s="85">
        <f>AT10-SUM(AT11:AT13)</f>
        <v>0</v>
      </c>
      <c r="AU61" s="85">
        <f>AU10-SUM(AU11:AU13)</f>
        <v>0</v>
      </c>
      <c r="AV61" s="50"/>
      <c r="AX61" s="85">
        <v>0</v>
      </c>
      <c r="AY61" s="85">
        <v>0</v>
      </c>
      <c r="AZ61" s="85">
        <v>0</v>
      </c>
      <c r="BC61" s="85">
        <v>0</v>
      </c>
      <c r="BD61" s="85">
        <v>0</v>
      </c>
      <c r="BE61" s="85">
        <v>0</v>
      </c>
      <c r="BH61">
        <v>127</v>
      </c>
      <c r="BL61">
        <f>$BL$8</f>
        <v>10</v>
      </c>
      <c r="BM61">
        <f>$BM$8</f>
        <v>32</v>
      </c>
      <c r="BN61">
        <f>$BN$8</f>
        <v>54</v>
      </c>
    </row>
    <row r="62" spans="1:66" hidden="1" x14ac:dyDescent="0.6">
      <c r="A62" s="16"/>
      <c r="B62" s="85">
        <f>B17-SUM(B18:B20)</f>
        <v>0</v>
      </c>
      <c r="C62" s="85">
        <f>C17-SUM(C18:C20)</f>
        <v>0</v>
      </c>
      <c r="D62" s="85">
        <f>D17-SUM(D18:D20)</f>
        <v>0</v>
      </c>
      <c r="E62" s="50"/>
      <c r="G62" s="86"/>
      <c r="H62" s="86"/>
      <c r="I62" s="86"/>
      <c r="J62" s="108"/>
      <c r="K62" s="108"/>
      <c r="L62" s="86"/>
      <c r="M62" s="86"/>
      <c r="N62" s="86"/>
      <c r="S62" s="16"/>
      <c r="T62" s="85">
        <f>T17-SUM(T18:T20)</f>
        <v>0</v>
      </c>
      <c r="U62" s="85">
        <f>U17-SUM(U18:U20)</f>
        <v>0</v>
      </c>
      <c r="V62" s="85">
        <f>V17-SUM(V18:V20)</f>
        <v>0</v>
      </c>
      <c r="W62" s="50"/>
      <c r="Y62" s="85">
        <v>0</v>
      </c>
      <c r="Z62" s="85">
        <v>0</v>
      </c>
      <c r="AA62" s="85">
        <v>0</v>
      </c>
      <c r="AD62" s="85">
        <v>0</v>
      </c>
      <c r="AE62" s="85">
        <v>-1.3877787807814457E-17</v>
      </c>
      <c r="AF62" s="85">
        <v>0</v>
      </c>
      <c r="AI62">
        <v>104</v>
      </c>
      <c r="AM62">
        <f>$AM$8</f>
        <v>7</v>
      </c>
      <c r="AN62">
        <f>$AN$8</f>
        <v>29</v>
      </c>
      <c r="AO62">
        <f>$AO$8</f>
        <v>51</v>
      </c>
      <c r="AR62" s="16"/>
      <c r="AS62" s="85">
        <f>AS17-SUM(AS18:AS20)</f>
        <v>0</v>
      </c>
      <c r="AT62" s="85">
        <f>AT17-SUM(AT18:AT20)</f>
        <v>0</v>
      </c>
      <c r="AU62" s="85">
        <f>AU17-SUM(AU18:AU20)</f>
        <v>0</v>
      </c>
      <c r="AV62" s="50"/>
      <c r="AX62" s="85">
        <v>0</v>
      </c>
      <c r="AY62" s="85">
        <v>0</v>
      </c>
      <c r="AZ62" s="85">
        <v>0</v>
      </c>
      <c r="BC62" s="85">
        <v>0</v>
      </c>
      <c r="BD62" s="85">
        <v>0</v>
      </c>
      <c r="BE62" s="85">
        <v>0</v>
      </c>
      <c r="BH62">
        <v>104</v>
      </c>
      <c r="BL62">
        <f>$BL$8</f>
        <v>10</v>
      </c>
      <c r="BM62">
        <f>$BM$8</f>
        <v>32</v>
      </c>
      <c r="BN62">
        <f>$BN$8</f>
        <v>54</v>
      </c>
    </row>
    <row r="63" spans="1:66" hidden="1" x14ac:dyDescent="0.6">
      <c r="A63" s="16"/>
      <c r="B63" s="85">
        <f>B26-SUM(B27:B29)</f>
        <v>0</v>
      </c>
      <c r="C63" s="85">
        <f>C26-SUM(C27:C29)</f>
        <v>0</v>
      </c>
      <c r="D63" s="85">
        <f>D26-SUM(D27:D29)</f>
        <v>0</v>
      </c>
      <c r="E63" s="50"/>
      <c r="G63" s="189">
        <f>SUM(B61:D63,G61:J61,T61:AF63,AS61:BE63)</f>
        <v>-2.046404712352512E-12</v>
      </c>
      <c r="H63" s="190" t="s">
        <v>187</v>
      </c>
      <c r="I63" s="86"/>
      <c r="J63" s="108"/>
      <c r="K63" s="108"/>
      <c r="L63" s="86"/>
      <c r="M63" s="86"/>
      <c r="N63" s="86"/>
      <c r="S63" s="16"/>
      <c r="T63" s="85">
        <f>T26-SUM(T27:T29)</f>
        <v>0</v>
      </c>
      <c r="U63" s="85">
        <f>U26-SUM(U27:U29)</f>
        <v>0</v>
      </c>
      <c r="V63" s="85">
        <f>V26-SUM(V27:V29)</f>
        <v>0</v>
      </c>
      <c r="W63" s="50"/>
      <c r="Y63" s="85">
        <v>0</v>
      </c>
      <c r="Z63" s="85">
        <v>0</v>
      </c>
      <c r="AA63" s="85">
        <v>0</v>
      </c>
      <c r="AD63" s="85">
        <v>0</v>
      </c>
      <c r="AE63" s="85">
        <v>0</v>
      </c>
      <c r="AF63" s="85">
        <v>0</v>
      </c>
      <c r="AI63">
        <v>64</v>
      </c>
      <c r="AJ63">
        <v>13</v>
      </c>
      <c r="AM63">
        <f>$AM$8</f>
        <v>7</v>
      </c>
      <c r="AN63">
        <f>$AN$8</f>
        <v>29</v>
      </c>
      <c r="AO63">
        <f>$AO$8</f>
        <v>51</v>
      </c>
      <c r="AR63" s="16"/>
      <c r="AS63" s="85">
        <f>AS26-SUM(AS27:AS29)</f>
        <v>0</v>
      </c>
      <c r="AT63" s="85">
        <f>AT26-SUM(AT27:AT29)</f>
        <v>0</v>
      </c>
      <c r="AU63" s="85">
        <f>AU26-SUM(AU27:AU29)</f>
        <v>0</v>
      </c>
      <c r="AV63" s="50"/>
      <c r="AX63" s="85">
        <v>0</v>
      </c>
      <c r="AY63" s="85">
        <v>0</v>
      </c>
      <c r="AZ63" s="85">
        <v>0</v>
      </c>
      <c r="BC63" s="85">
        <v>0</v>
      </c>
      <c r="BD63" s="85">
        <v>0</v>
      </c>
      <c r="BE63" s="85">
        <v>0</v>
      </c>
      <c r="BH63">
        <v>64</v>
      </c>
      <c r="BI63">
        <v>13</v>
      </c>
      <c r="BL63">
        <f>$BL$8</f>
        <v>10</v>
      </c>
      <c r="BM63">
        <f>$BM$8</f>
        <v>32</v>
      </c>
      <c r="BN63">
        <f>$BN$8</f>
        <v>54</v>
      </c>
    </row>
    <row r="64" spans="1:66" x14ac:dyDescent="0.6">
      <c r="A64" s="33"/>
      <c r="B64" s="33"/>
      <c r="C64" s="33"/>
      <c r="D64" s="33"/>
      <c r="E64" s="33"/>
    </row>
    <row r="65" spans="1:5" x14ac:dyDescent="0.6">
      <c r="A65" s="54" t="s">
        <v>22</v>
      </c>
    </row>
    <row r="66" spans="1:5" x14ac:dyDescent="0.6">
      <c r="A66" s="109" t="s">
        <v>264</v>
      </c>
    </row>
    <row r="67" spans="1:5" x14ac:dyDescent="0.6">
      <c r="A67" s="56" t="s">
        <v>122</v>
      </c>
    </row>
    <row r="68" spans="1:5" x14ac:dyDescent="0.6">
      <c r="A68" s="55" t="s">
        <v>98</v>
      </c>
    </row>
    <row r="69" spans="1:5" x14ac:dyDescent="0.6">
      <c r="A69" s="55" t="s">
        <v>123</v>
      </c>
    </row>
    <row r="70" spans="1:5" x14ac:dyDescent="0.6">
      <c r="A70" s="56" t="s">
        <v>124</v>
      </c>
    </row>
    <row r="71" spans="1:5" x14ac:dyDescent="0.6">
      <c r="A71" s="55" t="s">
        <v>125</v>
      </c>
      <c r="B71" s="41"/>
      <c r="C71" s="41"/>
      <c r="D71" s="41"/>
      <c r="E71" s="41"/>
    </row>
    <row r="72" spans="1:5" x14ac:dyDescent="0.6">
      <c r="A72" s="55" t="s">
        <v>126</v>
      </c>
      <c r="B72" s="50"/>
      <c r="C72" s="50"/>
      <c r="D72" s="50"/>
      <c r="E72" s="50"/>
    </row>
    <row r="73" spans="1:5" x14ac:dyDescent="0.6">
      <c r="A73" s="55" t="s">
        <v>127</v>
      </c>
      <c r="B73" s="50"/>
      <c r="C73" s="50"/>
      <c r="D73" s="50"/>
      <c r="E73" s="50"/>
    </row>
    <row r="74" spans="1:5" x14ac:dyDescent="0.6">
      <c r="A74" s="55"/>
      <c r="B74" s="50"/>
      <c r="C74" s="50"/>
      <c r="D74" s="50"/>
      <c r="E74" s="50"/>
    </row>
    <row r="75" spans="1:5" x14ac:dyDescent="0.6">
      <c r="A75" s="55"/>
      <c r="B75" s="50"/>
      <c r="C75" s="50"/>
      <c r="D75" s="50"/>
      <c r="E75" s="50"/>
    </row>
    <row r="76" spans="1:5" x14ac:dyDescent="0.6">
      <c r="A76" s="55"/>
      <c r="B76" s="50"/>
      <c r="C76" s="50"/>
      <c r="D76" s="50"/>
      <c r="E76" s="50"/>
    </row>
    <row r="77" spans="1:5" x14ac:dyDescent="0.6">
      <c r="A77" s="55"/>
      <c r="B77" s="50"/>
      <c r="C77" s="50"/>
      <c r="D77" s="50"/>
      <c r="E77" s="50"/>
    </row>
    <row r="78" spans="1:5" x14ac:dyDescent="0.6">
      <c r="A78" s="16"/>
      <c r="B78" s="50"/>
      <c r="C78" s="50"/>
      <c r="D78" s="50"/>
      <c r="E78" s="50"/>
    </row>
    <row r="79" spans="1:5" x14ac:dyDescent="0.6">
      <c r="A79" s="16"/>
      <c r="B79" s="50"/>
      <c r="C79" s="50"/>
      <c r="D79" s="50"/>
      <c r="E79" s="50"/>
    </row>
    <row r="80" spans="1:5" x14ac:dyDescent="0.6">
      <c r="A80" s="16"/>
      <c r="B80" s="50"/>
      <c r="C80" s="50"/>
      <c r="D80" s="50"/>
      <c r="E80" s="50"/>
    </row>
    <row r="81" spans="2:5" x14ac:dyDescent="0.6">
      <c r="B81" s="50"/>
      <c r="C81" s="50"/>
      <c r="D81" s="50"/>
      <c r="E81" s="50"/>
    </row>
    <row r="82" spans="2:5" x14ac:dyDescent="0.6">
      <c r="B82" s="50"/>
      <c r="C82" s="50"/>
      <c r="D82" s="50"/>
      <c r="E82" s="50"/>
    </row>
    <row r="83" spans="2:5" x14ac:dyDescent="0.6">
      <c r="B83" s="50"/>
      <c r="C83" s="50"/>
      <c r="D83" s="50"/>
      <c r="E83" s="50"/>
    </row>
    <row r="84" spans="2:5" x14ac:dyDescent="0.6">
      <c r="B84" s="50"/>
      <c r="C84" s="50"/>
      <c r="D84" s="50"/>
      <c r="E84" s="50"/>
    </row>
    <row r="85" spans="2:5" x14ac:dyDescent="0.6">
      <c r="B85" s="50"/>
      <c r="C85" s="50"/>
      <c r="D85" s="50"/>
      <c r="E85" s="50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2" manualBreakCount="2">
    <brk id="47" min="18" max="32" man="1"/>
    <brk id="47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E35"/>
  <sheetViews>
    <sheetView zoomScale="70" workbookViewId="0"/>
  </sheetViews>
  <sheetFormatPr defaultRowHeight="13" x14ac:dyDescent="0.6"/>
  <cols>
    <col min="1" max="4" width="10.6796875" customWidth="1"/>
  </cols>
  <sheetData>
    <row r="1" spans="1:5" ht="18" x14ac:dyDescent="0.8">
      <c r="A1" s="249" t="s">
        <v>222</v>
      </c>
      <c r="B1" s="88"/>
      <c r="C1" s="88"/>
      <c r="D1" s="88"/>
      <c r="E1" s="3"/>
    </row>
    <row r="2" spans="1:5" ht="18" x14ac:dyDescent="0.8">
      <c r="A2" s="250" t="s">
        <v>223</v>
      </c>
      <c r="B2" s="88"/>
      <c r="C2" s="88"/>
      <c r="D2" s="88"/>
      <c r="E2" s="3"/>
    </row>
    <row r="3" spans="1:5" ht="12.75" customHeight="1" x14ac:dyDescent="0.8">
      <c r="A3" s="251"/>
    </row>
    <row r="4" spans="1:5" ht="12.75" customHeight="1" x14ac:dyDescent="0.6">
      <c r="A4" s="252" t="s">
        <v>224</v>
      </c>
      <c r="B4" s="176"/>
      <c r="C4" s="176"/>
      <c r="D4" s="177"/>
    </row>
    <row r="5" spans="1:5" x14ac:dyDescent="0.6">
      <c r="A5" s="253"/>
      <c r="B5" s="254" t="s">
        <v>225</v>
      </c>
      <c r="C5" s="254" t="s">
        <v>226</v>
      </c>
      <c r="D5" s="255" t="s">
        <v>227</v>
      </c>
    </row>
    <row r="6" spans="1:5" x14ac:dyDescent="0.6">
      <c r="A6" s="253"/>
      <c r="B6" s="254"/>
      <c r="C6" s="254"/>
      <c r="D6" s="256" t="s">
        <v>228</v>
      </c>
    </row>
    <row r="7" spans="1:5" x14ac:dyDescent="0.6">
      <c r="A7" s="253" t="s">
        <v>229</v>
      </c>
      <c r="B7" s="257" t="s">
        <v>134</v>
      </c>
      <c r="C7" s="258" t="s">
        <v>135</v>
      </c>
      <c r="D7" s="259" t="s">
        <v>15</v>
      </c>
    </row>
    <row r="8" spans="1:5" x14ac:dyDescent="0.6">
      <c r="A8" s="260" t="s">
        <v>230</v>
      </c>
      <c r="B8" s="89" t="s">
        <v>231</v>
      </c>
      <c r="C8" s="89" t="s">
        <v>133</v>
      </c>
      <c r="D8" s="261" t="s">
        <v>133</v>
      </c>
    </row>
    <row r="9" spans="1:5" x14ac:dyDescent="0.6">
      <c r="A9" s="253" t="s">
        <v>232</v>
      </c>
      <c r="B9" s="22">
        <v>1000</v>
      </c>
      <c r="C9" s="262">
        <v>0.5</v>
      </c>
      <c r="D9" s="263">
        <f>B9*C9</f>
        <v>500</v>
      </c>
    </row>
    <row r="10" spans="1:5" x14ac:dyDescent="0.6">
      <c r="A10" s="260" t="s">
        <v>233</v>
      </c>
      <c r="B10" s="32">
        <v>500</v>
      </c>
      <c r="C10" s="264">
        <v>0.25</v>
      </c>
      <c r="D10" s="265">
        <f>B10*C10</f>
        <v>125</v>
      </c>
    </row>
    <row r="11" spans="1:5" x14ac:dyDescent="0.6">
      <c r="A11" s="266" t="s">
        <v>15</v>
      </c>
      <c r="B11" s="22">
        <f>SUM(B9:B10)</f>
        <v>1500</v>
      </c>
      <c r="C11" s="16"/>
      <c r="D11" s="263">
        <f>SUM(D9:D10)</f>
        <v>625</v>
      </c>
    </row>
    <row r="12" spans="1:5" x14ac:dyDescent="0.6">
      <c r="A12" s="253"/>
      <c r="B12" s="16"/>
      <c r="C12" s="16"/>
      <c r="D12" s="179"/>
    </row>
    <row r="13" spans="1:5" x14ac:dyDescent="0.6">
      <c r="A13" s="260"/>
      <c r="B13" s="267"/>
      <c r="C13" s="268" t="s">
        <v>234</v>
      </c>
      <c r="D13" s="269">
        <f>D11/B11</f>
        <v>0.41666666666666669</v>
      </c>
      <c r="E13" s="56" t="s">
        <v>235</v>
      </c>
    </row>
    <row r="14" spans="1:5" ht="6" customHeight="1" x14ac:dyDescent="0.6"/>
    <row r="15" spans="1:5" x14ac:dyDescent="0.6">
      <c r="A15" s="252" t="s">
        <v>236</v>
      </c>
      <c r="B15" s="176"/>
      <c r="C15" s="176"/>
      <c r="D15" s="177"/>
    </row>
    <row r="16" spans="1:5" x14ac:dyDescent="0.6">
      <c r="A16" s="253"/>
      <c r="B16" s="254" t="s">
        <v>237</v>
      </c>
      <c r="C16" s="254" t="s">
        <v>238</v>
      </c>
      <c r="D16" s="255" t="s">
        <v>239</v>
      </c>
    </row>
    <row r="17" spans="1:5" x14ac:dyDescent="0.6">
      <c r="A17" s="253"/>
      <c r="B17" s="254"/>
      <c r="C17" s="254"/>
      <c r="D17" s="256" t="s">
        <v>240</v>
      </c>
    </row>
    <row r="18" spans="1:5" x14ac:dyDescent="0.6">
      <c r="A18" s="253" t="s">
        <v>229</v>
      </c>
      <c r="B18" s="257" t="s">
        <v>134</v>
      </c>
      <c r="C18" s="258" t="s">
        <v>135</v>
      </c>
      <c r="D18" s="259" t="s">
        <v>15</v>
      </c>
    </row>
    <row r="19" spans="1:5" x14ac:dyDescent="0.6">
      <c r="A19" s="260" t="s">
        <v>230</v>
      </c>
      <c r="B19" s="89" t="s">
        <v>231</v>
      </c>
      <c r="C19" s="89" t="s">
        <v>133</v>
      </c>
      <c r="D19" s="261" t="s">
        <v>133</v>
      </c>
    </row>
    <row r="20" spans="1:5" x14ac:dyDescent="0.6">
      <c r="A20" s="253" t="s">
        <v>232</v>
      </c>
      <c r="B20" s="22">
        <v>900</v>
      </c>
      <c r="C20" s="262">
        <v>0.5</v>
      </c>
      <c r="D20" s="263">
        <f>B20*C20</f>
        <v>450</v>
      </c>
    </row>
    <row r="21" spans="1:5" x14ac:dyDescent="0.6">
      <c r="A21" s="260" t="s">
        <v>233</v>
      </c>
      <c r="B21" s="32">
        <v>100</v>
      </c>
      <c r="C21" s="264">
        <v>0.25</v>
      </c>
      <c r="D21" s="265">
        <f>B21*C21</f>
        <v>25</v>
      </c>
    </row>
    <row r="22" spans="1:5" x14ac:dyDescent="0.6">
      <c r="A22" s="266" t="s">
        <v>15</v>
      </c>
      <c r="B22" s="22">
        <f>SUM(B20:B21)</f>
        <v>1000</v>
      </c>
      <c r="C22" s="16"/>
      <c r="D22" s="263">
        <f>SUM(D20:D21)</f>
        <v>475</v>
      </c>
    </row>
    <row r="23" spans="1:5" x14ac:dyDescent="0.6">
      <c r="A23" s="253"/>
      <c r="B23" s="16"/>
      <c r="C23" s="16"/>
      <c r="D23" s="179"/>
    </row>
    <row r="24" spans="1:5" x14ac:dyDescent="0.6">
      <c r="A24" s="260"/>
      <c r="B24" s="267"/>
      <c r="C24" s="268" t="s">
        <v>234</v>
      </c>
      <c r="D24" s="269">
        <f>D22/B22</f>
        <v>0.47499999999999998</v>
      </c>
      <c r="E24" s="56" t="s">
        <v>241</v>
      </c>
    </row>
    <row r="25" spans="1:5" ht="6" customHeight="1" x14ac:dyDescent="0.6"/>
    <row r="26" spans="1:5" x14ac:dyDescent="0.6">
      <c r="A26" s="270" t="s">
        <v>242</v>
      </c>
      <c r="B26" s="176"/>
      <c r="C26" s="176"/>
      <c r="D26" s="177"/>
    </row>
    <row r="27" spans="1:5" x14ac:dyDescent="0.6">
      <c r="A27" s="253"/>
      <c r="B27" s="254" t="s">
        <v>243</v>
      </c>
      <c r="C27" s="254" t="s">
        <v>244</v>
      </c>
      <c r="D27" s="255" t="s">
        <v>245</v>
      </c>
    </row>
    <row r="28" spans="1:5" x14ac:dyDescent="0.6">
      <c r="A28" s="253"/>
      <c r="B28" s="254"/>
      <c r="C28" s="254"/>
      <c r="D28" s="256" t="s">
        <v>246</v>
      </c>
    </row>
    <row r="29" spans="1:5" x14ac:dyDescent="0.6">
      <c r="A29" s="253" t="s">
        <v>229</v>
      </c>
      <c r="B29" s="257" t="s">
        <v>134</v>
      </c>
      <c r="C29" s="258" t="s">
        <v>135</v>
      </c>
      <c r="D29" s="259" t="s">
        <v>15</v>
      </c>
    </row>
    <row r="30" spans="1:5" x14ac:dyDescent="0.6">
      <c r="A30" s="260" t="s">
        <v>230</v>
      </c>
      <c r="B30" s="89" t="s">
        <v>231</v>
      </c>
      <c r="C30" s="89" t="s">
        <v>133</v>
      </c>
      <c r="D30" s="261" t="s">
        <v>133</v>
      </c>
    </row>
    <row r="31" spans="1:5" x14ac:dyDescent="0.6">
      <c r="A31" s="253" t="s">
        <v>232</v>
      </c>
      <c r="B31" s="22">
        <v>100</v>
      </c>
      <c r="C31" s="262">
        <v>0.5</v>
      </c>
      <c r="D31" s="263">
        <f>B31*C31</f>
        <v>50</v>
      </c>
    </row>
    <row r="32" spans="1:5" x14ac:dyDescent="0.6">
      <c r="A32" s="260" t="s">
        <v>233</v>
      </c>
      <c r="B32" s="32">
        <v>400</v>
      </c>
      <c r="C32" s="264">
        <v>0.25</v>
      </c>
      <c r="D32" s="265">
        <f>B32*C32</f>
        <v>100</v>
      </c>
    </row>
    <row r="33" spans="1:5" x14ac:dyDescent="0.6">
      <c r="A33" s="266" t="s">
        <v>15</v>
      </c>
      <c r="B33" s="22">
        <f>SUM(B31:B32)</f>
        <v>500</v>
      </c>
      <c r="C33" s="16"/>
      <c r="D33" s="263">
        <f>SUM(D31:D32)</f>
        <v>150</v>
      </c>
    </row>
    <row r="34" spans="1:5" x14ac:dyDescent="0.6">
      <c r="A34" s="253"/>
      <c r="B34" s="16"/>
      <c r="C34" s="16"/>
      <c r="D34" s="179"/>
    </row>
    <row r="35" spans="1:5" x14ac:dyDescent="0.6">
      <c r="A35" s="260"/>
      <c r="B35" s="267"/>
      <c r="C35" s="268" t="s">
        <v>234</v>
      </c>
      <c r="D35" s="269">
        <f>D33/B33</f>
        <v>0.3</v>
      </c>
      <c r="E35" s="56" t="s">
        <v>247</v>
      </c>
    </row>
  </sheetData>
  <phoneticPr fontId="0" type="noConversion"/>
  <printOptions horizontalCentered="1"/>
  <pageMargins left="0.75" right="0.75" top="1" bottom="1" header="0.5" footer="0.5"/>
  <pageSetup orientation="landscape" r:id="rId1"/>
  <headerFooter alignWithMargins="0">
    <oddFooter>&amp;L&amp;F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A1:BP75"/>
  <sheetViews>
    <sheetView zoomScale="70" zoomScaleNormal="70" workbookViewId="0"/>
  </sheetViews>
  <sheetFormatPr defaultRowHeight="13" x14ac:dyDescent="0.6"/>
  <cols>
    <col min="1" max="1" width="36.86328125" customWidth="1"/>
    <col min="2" max="5" width="10.6796875" customWidth="1"/>
    <col min="6" max="6" width="2.6796875" customWidth="1"/>
    <col min="7" max="10" width="10.6796875" customWidth="1"/>
    <col min="11" max="11" width="2.6796875" customWidth="1"/>
    <col min="12" max="15" width="8.6796875" customWidth="1"/>
    <col min="18" max="23" width="0" hidden="1" customWidth="1"/>
    <col min="24" max="24" width="3.6796875" hidden="1" customWidth="1"/>
    <col min="25" max="68" width="0" hidden="1" customWidth="1"/>
  </cols>
  <sheetData>
    <row r="1" spans="1:68" s="3" customFormat="1" ht="15.5" x14ac:dyDescent="0.7">
      <c r="A1" s="1" t="str">
        <f>VLOOKUP(BP6,TabName,5,FALSE)</f>
        <v>Table 4.28 - Cost of Forwarded UAA Mail -- Standard Mail, Automation (1), PARS Environment, FY 21</v>
      </c>
      <c r="B1" s="2"/>
      <c r="C1" s="2"/>
      <c r="D1" s="2"/>
      <c r="E1" s="2"/>
      <c r="S1" s="1" t="s">
        <v>181</v>
      </c>
      <c r="AR1" s="131" t="s">
        <v>182</v>
      </c>
    </row>
    <row r="2" spans="1:68" s="3" customFormat="1" ht="8.15" customHeight="1" thickBot="1" x14ac:dyDescent="0.85">
      <c r="A2" s="1"/>
      <c r="B2" s="2"/>
      <c r="C2" s="2"/>
      <c r="D2" s="2"/>
      <c r="E2" s="2"/>
    </row>
    <row r="3" spans="1:68" s="3" customFormat="1" ht="15.5" x14ac:dyDescent="0.7">
      <c r="A3" s="4" t="s">
        <v>0</v>
      </c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7"/>
      <c r="S3" s="4" t="s">
        <v>0</v>
      </c>
      <c r="T3" s="5"/>
      <c r="U3" s="5"/>
      <c r="V3" s="5"/>
      <c r="W3" s="5"/>
      <c r="X3" s="6"/>
      <c r="Y3" s="6"/>
      <c r="Z3" s="6"/>
      <c r="AA3" s="6"/>
      <c r="AB3" s="6"/>
      <c r="AC3" s="6"/>
      <c r="AD3" s="6"/>
      <c r="AE3" s="6"/>
      <c r="AF3" s="6"/>
      <c r="AG3" s="7"/>
      <c r="AR3" s="4" t="s">
        <v>0</v>
      </c>
      <c r="AS3" s="5"/>
      <c r="AT3" s="5"/>
      <c r="AU3" s="5"/>
      <c r="AV3" s="5"/>
      <c r="AW3" s="6"/>
      <c r="AX3" s="6"/>
      <c r="AY3" s="6"/>
      <c r="AZ3" s="6"/>
      <c r="BA3" s="6"/>
      <c r="BB3" s="6"/>
      <c r="BC3" s="6"/>
      <c r="BD3" s="6"/>
      <c r="BE3" s="6"/>
      <c r="BF3" s="7"/>
    </row>
    <row r="4" spans="1:68" s="3" customFormat="1" ht="12.75" customHeight="1" x14ac:dyDescent="0.6">
      <c r="A4" s="8"/>
      <c r="B4" s="9" t="s">
        <v>1</v>
      </c>
      <c r="C4" s="10"/>
      <c r="D4" s="10"/>
      <c r="E4" s="10"/>
      <c r="F4" s="11"/>
      <c r="G4" s="9" t="s">
        <v>2</v>
      </c>
      <c r="H4" s="12"/>
      <c r="I4" s="12"/>
      <c r="J4" s="12"/>
      <c r="K4" s="11"/>
      <c r="L4" s="9" t="s">
        <v>3</v>
      </c>
      <c r="M4" s="12"/>
      <c r="N4" s="12"/>
      <c r="O4" s="13"/>
      <c r="S4" s="8"/>
      <c r="T4" s="9" t="s">
        <v>1</v>
      </c>
      <c r="U4" s="10"/>
      <c r="V4" s="10"/>
      <c r="W4" s="10"/>
      <c r="X4" s="11"/>
      <c r="Y4" s="9" t="s">
        <v>2</v>
      </c>
      <c r="Z4" s="12"/>
      <c r="AA4" s="12"/>
      <c r="AB4" s="12"/>
      <c r="AC4" s="11"/>
      <c r="AD4" s="9" t="s">
        <v>3</v>
      </c>
      <c r="AE4" s="12"/>
      <c r="AF4" s="12"/>
      <c r="AG4" s="13"/>
      <c r="AI4"/>
      <c r="AJ4"/>
      <c r="AK4" t="s">
        <v>37</v>
      </c>
      <c r="AL4" t="s">
        <v>37</v>
      </c>
      <c r="AM4" s="18" t="s">
        <v>8</v>
      </c>
      <c r="AN4" s="18" t="s">
        <v>9</v>
      </c>
      <c r="AO4" s="18" t="s">
        <v>10</v>
      </c>
      <c r="AP4" s="18"/>
      <c r="AR4" s="8"/>
      <c r="AS4" s="9" t="s">
        <v>1</v>
      </c>
      <c r="AT4" s="10"/>
      <c r="AU4" s="10"/>
      <c r="AV4" s="10"/>
      <c r="AW4" s="11"/>
      <c r="AX4" s="9" t="s">
        <v>2</v>
      </c>
      <c r="AY4" s="12"/>
      <c r="AZ4" s="12"/>
      <c r="BA4" s="12"/>
      <c r="BB4" s="11"/>
      <c r="BC4" s="9" t="s">
        <v>3</v>
      </c>
      <c r="BD4" s="12"/>
      <c r="BE4" s="12"/>
      <c r="BF4" s="13"/>
      <c r="BH4"/>
      <c r="BI4"/>
      <c r="BJ4" t="s">
        <v>37</v>
      </c>
      <c r="BK4" t="s">
        <v>37</v>
      </c>
      <c r="BL4" s="18" t="s">
        <v>8</v>
      </c>
      <c r="BM4" s="18" t="s">
        <v>9</v>
      </c>
      <c r="BN4" s="18" t="s">
        <v>10</v>
      </c>
    </row>
    <row r="5" spans="1:68" ht="25.5" customHeight="1" x14ac:dyDescent="0.6">
      <c r="A5" s="14"/>
      <c r="B5" s="15" t="s">
        <v>4</v>
      </c>
      <c r="C5" s="15" t="s">
        <v>5</v>
      </c>
      <c r="D5" s="15" t="s">
        <v>6</v>
      </c>
      <c r="E5" s="15" t="s">
        <v>7</v>
      </c>
      <c r="F5" s="16"/>
      <c r="G5" s="15" t="s">
        <v>4</v>
      </c>
      <c r="H5" s="15" t="s">
        <v>5</v>
      </c>
      <c r="I5" s="15" t="s">
        <v>6</v>
      </c>
      <c r="J5" s="15" t="s">
        <v>7</v>
      </c>
      <c r="K5" s="16"/>
      <c r="L5" s="15" t="s">
        <v>4</v>
      </c>
      <c r="M5" s="15" t="s">
        <v>5</v>
      </c>
      <c r="N5" s="15" t="s">
        <v>6</v>
      </c>
      <c r="O5" s="17" t="s">
        <v>7</v>
      </c>
      <c r="S5" s="14"/>
      <c r="T5" s="15" t="s">
        <v>4</v>
      </c>
      <c r="U5" s="15" t="s">
        <v>5</v>
      </c>
      <c r="V5" s="15" t="s">
        <v>6</v>
      </c>
      <c r="W5" s="15" t="s">
        <v>7</v>
      </c>
      <c r="X5" s="16"/>
      <c r="Y5" s="15" t="s">
        <v>4</v>
      </c>
      <c r="Z5" s="15" t="s">
        <v>5</v>
      </c>
      <c r="AA5" s="15" t="s">
        <v>6</v>
      </c>
      <c r="AB5" s="15" t="s">
        <v>7</v>
      </c>
      <c r="AC5" s="16"/>
      <c r="AD5" s="15" t="s">
        <v>4</v>
      </c>
      <c r="AE5" s="15" t="s">
        <v>5</v>
      </c>
      <c r="AF5" s="15" t="s">
        <v>6</v>
      </c>
      <c r="AG5" s="17" t="s">
        <v>7</v>
      </c>
      <c r="AI5" s="56" t="s">
        <v>35</v>
      </c>
      <c r="AJ5" s="56" t="s">
        <v>36</v>
      </c>
      <c r="AK5" s="56" t="s">
        <v>35</v>
      </c>
      <c r="AL5" s="56" t="s">
        <v>36</v>
      </c>
      <c r="AM5" t="s">
        <v>12</v>
      </c>
      <c r="AN5" t="s">
        <v>12</v>
      </c>
      <c r="AO5" t="s">
        <v>12</v>
      </c>
      <c r="AR5" s="14"/>
      <c r="AS5" s="15" t="s">
        <v>4</v>
      </c>
      <c r="AT5" s="15" t="s">
        <v>5</v>
      </c>
      <c r="AU5" s="15" t="s">
        <v>6</v>
      </c>
      <c r="AV5" s="15" t="s">
        <v>7</v>
      </c>
      <c r="AW5" s="16"/>
      <c r="AX5" s="15" t="s">
        <v>4</v>
      </c>
      <c r="AY5" s="15" t="s">
        <v>5</v>
      </c>
      <c r="AZ5" s="15" t="s">
        <v>6</v>
      </c>
      <c r="BA5" s="15" t="s">
        <v>7</v>
      </c>
      <c r="BB5" s="16"/>
      <c r="BC5" s="15" t="s">
        <v>4</v>
      </c>
      <c r="BD5" s="15" t="s">
        <v>5</v>
      </c>
      <c r="BE5" s="15" t="s">
        <v>6</v>
      </c>
      <c r="BF5" s="17" t="s">
        <v>7</v>
      </c>
      <c r="BH5" s="56" t="s">
        <v>35</v>
      </c>
      <c r="BI5" s="56" t="s">
        <v>36</v>
      </c>
      <c r="BJ5" s="56" t="s">
        <v>35</v>
      </c>
      <c r="BK5" s="56" t="s">
        <v>36</v>
      </c>
      <c r="BL5" t="s">
        <v>12</v>
      </c>
      <c r="BM5" t="s">
        <v>12</v>
      </c>
      <c r="BN5" t="s">
        <v>12</v>
      </c>
      <c r="BP5" s="18" t="s">
        <v>11</v>
      </c>
    </row>
    <row r="6" spans="1:68" x14ac:dyDescent="0.6">
      <c r="A6" s="94" t="s">
        <v>23</v>
      </c>
      <c r="B6" s="15"/>
      <c r="C6" s="15"/>
      <c r="D6" s="15"/>
      <c r="E6" s="15"/>
      <c r="F6" s="16"/>
      <c r="G6" s="15"/>
      <c r="H6" s="15"/>
      <c r="I6" s="15"/>
      <c r="J6" s="15"/>
      <c r="K6" s="16"/>
      <c r="L6" s="15"/>
      <c r="M6" s="15"/>
      <c r="N6" s="15"/>
      <c r="O6" s="17"/>
      <c r="S6" s="94" t="s">
        <v>23</v>
      </c>
      <c r="T6" s="15"/>
      <c r="U6" s="15"/>
      <c r="V6" s="15"/>
      <c r="W6" s="15"/>
      <c r="X6" s="16"/>
      <c r="Y6" s="15"/>
      <c r="Z6" s="15"/>
      <c r="AA6" s="15"/>
      <c r="AB6" s="15"/>
      <c r="AC6" s="16"/>
      <c r="AD6" s="15"/>
      <c r="AE6" s="15"/>
      <c r="AF6" s="15"/>
      <c r="AG6" s="17"/>
      <c r="AR6" s="94" t="s">
        <v>23</v>
      </c>
      <c r="AS6" s="15"/>
      <c r="AT6" s="15"/>
      <c r="AU6" s="15"/>
      <c r="AV6" s="15"/>
      <c r="AW6" s="16"/>
      <c r="AX6" s="15"/>
      <c r="AY6" s="15"/>
      <c r="AZ6" s="15"/>
      <c r="BA6" s="15"/>
      <c r="BB6" s="16"/>
      <c r="BC6" s="15"/>
      <c r="BD6" s="15"/>
      <c r="BE6" s="15"/>
      <c r="BF6" s="17"/>
      <c r="BP6">
        <v>28</v>
      </c>
    </row>
    <row r="7" spans="1:68" x14ac:dyDescent="0.6">
      <c r="A7" s="31" t="s">
        <v>102</v>
      </c>
      <c r="B7" s="15"/>
      <c r="C7" s="15"/>
      <c r="D7" s="15"/>
      <c r="E7" s="15"/>
      <c r="F7" s="16"/>
      <c r="G7" s="15"/>
      <c r="H7" s="15"/>
      <c r="I7" s="15"/>
      <c r="J7" s="15"/>
      <c r="K7" s="16"/>
      <c r="L7" s="15"/>
      <c r="M7" s="15"/>
      <c r="N7" s="15"/>
      <c r="O7" s="17"/>
      <c r="S7" s="31" t="s">
        <v>102</v>
      </c>
      <c r="T7" s="15"/>
      <c r="U7" s="15"/>
      <c r="V7" s="15"/>
      <c r="W7" s="15"/>
      <c r="X7" s="16"/>
      <c r="Y7" s="15"/>
      <c r="Z7" s="15"/>
      <c r="AA7" s="15"/>
      <c r="AB7" s="15"/>
      <c r="AC7" s="16"/>
      <c r="AD7" s="15"/>
      <c r="AE7" s="15"/>
      <c r="AF7" s="15"/>
      <c r="AG7" s="17"/>
      <c r="AR7" s="31" t="s">
        <v>102</v>
      </c>
      <c r="AS7" s="15"/>
      <c r="AT7" s="15"/>
      <c r="AU7" s="15"/>
      <c r="AV7" s="15"/>
      <c r="AW7" s="16"/>
      <c r="AX7" s="15"/>
      <c r="AY7" s="15"/>
      <c r="AZ7" s="15"/>
      <c r="BA7" s="15"/>
      <c r="BB7" s="16"/>
      <c r="BC7" s="15"/>
      <c r="BD7" s="15"/>
      <c r="BE7" s="15"/>
      <c r="BF7" s="17"/>
    </row>
    <row r="8" spans="1:68" x14ac:dyDescent="0.6">
      <c r="A8" s="21" t="s">
        <v>13</v>
      </c>
      <c r="B8" s="76">
        <f t="shared" ref="B8:D13" si="0">SUM(T8,AS8)</f>
        <v>397.37929819751508</v>
      </c>
      <c r="C8" s="76">
        <f t="shared" si="0"/>
        <v>0</v>
      </c>
      <c r="D8" s="76">
        <f t="shared" si="0"/>
        <v>0</v>
      </c>
      <c r="E8" s="65">
        <f t="shared" ref="E8:E13" si="1">SUM(B8:D8)</f>
        <v>397.37929819751508</v>
      </c>
      <c r="F8" s="61"/>
      <c r="G8" s="62">
        <f t="shared" ref="G8:I13" si="2">SUM(Y8,AX8)</f>
        <v>24.368971152568989</v>
      </c>
      <c r="H8" s="62">
        <f t="shared" si="2"/>
        <v>0</v>
      </c>
      <c r="I8" s="62">
        <f t="shared" si="2"/>
        <v>0</v>
      </c>
      <c r="J8" s="62">
        <f t="shared" ref="J8:J13" si="3">SUM(G8:I8)</f>
        <v>24.368971152568989</v>
      </c>
      <c r="K8" s="61"/>
      <c r="L8" s="25">
        <f t="shared" ref="L8:O14" si="4">IF(B8&lt;&gt;0,G8/B8,"--")</f>
        <v>6.1324209044368819E-2</v>
      </c>
      <c r="M8" s="25" t="str">
        <f t="shared" si="4"/>
        <v>--</v>
      </c>
      <c r="N8" s="25" t="str">
        <f t="shared" si="4"/>
        <v>--</v>
      </c>
      <c r="O8" s="26">
        <f t="shared" si="4"/>
        <v>6.1324209044368819E-2</v>
      </c>
      <c r="S8" s="21" t="s">
        <v>13</v>
      </c>
      <c r="T8" s="76">
        <v>237.0149020444513</v>
      </c>
      <c r="U8" s="76">
        <v>0</v>
      </c>
      <c r="V8" s="76">
        <v>0</v>
      </c>
      <c r="W8" s="65">
        <f t="shared" ref="W8:W13" si="5">SUM(T8:V8)</f>
        <v>237.0149020444513</v>
      </c>
      <c r="X8" s="61"/>
      <c r="Y8" s="62">
        <v>14.808917537785355</v>
      </c>
      <c r="Z8" s="62">
        <v>0</v>
      </c>
      <c r="AA8" s="62">
        <v>0</v>
      </c>
      <c r="AB8" s="62">
        <f t="shared" ref="AB8:AB13" si="6">SUM(Y8:AA8)</f>
        <v>14.808917537785355</v>
      </c>
      <c r="AC8" s="61"/>
      <c r="AD8" s="25">
        <f t="shared" ref="AD8:AG14" si="7">IF(T8&lt;&gt;0,Y8/T8,"--")</f>
        <v>6.2480955459112843E-2</v>
      </c>
      <c r="AE8" s="25" t="str">
        <f t="shared" si="7"/>
        <v>--</v>
      </c>
      <c r="AF8" s="25" t="str">
        <f t="shared" si="7"/>
        <v>--</v>
      </c>
      <c r="AG8" s="26">
        <f t="shared" si="7"/>
        <v>6.2480955459112843E-2</v>
      </c>
      <c r="AI8">
        <v>28</v>
      </c>
      <c r="AM8" s="27">
        <f>VLOOKUP($BP$6,FMap,5,FALSE)</f>
        <v>8</v>
      </c>
      <c r="AN8" s="28">
        <f>VLOOKUP($BP$6,FMap,6,FALSE)</f>
        <v>30</v>
      </c>
      <c r="AO8" s="29">
        <f>VLOOKUP($BP$6,FMap,7,FALSE)</f>
        <v>52</v>
      </c>
      <c r="AP8" s="41"/>
      <c r="AR8" s="21" t="s">
        <v>13</v>
      </c>
      <c r="AS8" s="76">
        <v>160.36439615306378</v>
      </c>
      <c r="AT8" s="76">
        <v>0</v>
      </c>
      <c r="AU8" s="76">
        <v>0</v>
      </c>
      <c r="AV8" s="65">
        <f t="shared" ref="AV8:AV13" si="8">SUM(AS8:AU8)</f>
        <v>160.36439615306378</v>
      </c>
      <c r="AW8" s="61"/>
      <c r="AX8" s="62">
        <v>9.5600536147836337</v>
      </c>
      <c r="AY8" s="62">
        <v>0</v>
      </c>
      <c r="AZ8" s="62">
        <v>0</v>
      </c>
      <c r="BA8" s="62">
        <f t="shared" ref="BA8:BA13" si="9">SUM(AX8:AZ8)</f>
        <v>9.5600536147836337</v>
      </c>
      <c r="BB8" s="61"/>
      <c r="BC8" s="25">
        <f t="shared" ref="BC8:BF14" si="10">IF(AS8&lt;&gt;0,AX8/AS8,"--")</f>
        <v>5.9614564355412181E-2</v>
      </c>
      <c r="BD8" s="25" t="str">
        <f t="shared" si="10"/>
        <v>--</v>
      </c>
      <c r="BE8" s="25" t="str">
        <f t="shared" si="10"/>
        <v>--</v>
      </c>
      <c r="BF8" s="26">
        <f t="shared" si="10"/>
        <v>5.9614564355412181E-2</v>
      </c>
      <c r="BH8">
        <v>28</v>
      </c>
      <c r="BL8" s="27">
        <f>VLOOKUP($BP$6,FMap,8,FALSE)</f>
        <v>11</v>
      </c>
      <c r="BM8" s="28">
        <f>VLOOKUP($BP$6,FMap,9,FALSE)</f>
        <v>33</v>
      </c>
      <c r="BN8" s="29">
        <f>VLOOKUP($BP$6,FMap,10,FALSE)</f>
        <v>55</v>
      </c>
    </row>
    <row r="9" spans="1:68" x14ac:dyDescent="0.6">
      <c r="A9" s="30" t="s">
        <v>24</v>
      </c>
      <c r="B9" s="76">
        <f t="shared" si="0"/>
        <v>397.37929819751508</v>
      </c>
      <c r="C9" s="76">
        <f t="shared" si="0"/>
        <v>0</v>
      </c>
      <c r="D9" s="76">
        <f t="shared" si="0"/>
        <v>0</v>
      </c>
      <c r="E9" s="65">
        <f t="shared" si="1"/>
        <v>397.37929819751508</v>
      </c>
      <c r="F9" s="61"/>
      <c r="G9" s="62">
        <f t="shared" si="2"/>
        <v>2.6336836528167189</v>
      </c>
      <c r="H9" s="62">
        <f t="shared" si="2"/>
        <v>0</v>
      </c>
      <c r="I9" s="62">
        <f t="shared" si="2"/>
        <v>0</v>
      </c>
      <c r="J9" s="62">
        <f t="shared" si="3"/>
        <v>2.6336836528167189</v>
      </c>
      <c r="K9" s="61"/>
      <c r="L9" s="25">
        <f t="shared" si="4"/>
        <v>6.6276317482136717E-3</v>
      </c>
      <c r="M9" s="25" t="str">
        <f t="shared" si="4"/>
        <v>--</v>
      </c>
      <c r="N9" s="25" t="str">
        <f t="shared" si="4"/>
        <v>--</v>
      </c>
      <c r="O9" s="26">
        <f t="shared" si="4"/>
        <v>6.6276317482136717E-3</v>
      </c>
      <c r="S9" s="30" t="s">
        <v>24</v>
      </c>
      <c r="T9" s="76">
        <v>237.0149020444513</v>
      </c>
      <c r="U9" s="76">
        <v>0</v>
      </c>
      <c r="V9" s="76">
        <v>0</v>
      </c>
      <c r="W9" s="65">
        <f t="shared" si="5"/>
        <v>237.0149020444513</v>
      </c>
      <c r="X9" s="61"/>
      <c r="Y9" s="62">
        <v>1.570847489589559</v>
      </c>
      <c r="Z9" s="62">
        <v>0</v>
      </c>
      <c r="AA9" s="62">
        <v>0</v>
      </c>
      <c r="AB9" s="62">
        <f t="shared" si="6"/>
        <v>1.570847489589559</v>
      </c>
      <c r="AC9" s="61"/>
      <c r="AD9" s="25">
        <f t="shared" si="7"/>
        <v>6.6276317482136717E-3</v>
      </c>
      <c r="AE9" s="25" t="str">
        <f t="shared" si="7"/>
        <v>--</v>
      </c>
      <c r="AF9" s="25" t="str">
        <f t="shared" si="7"/>
        <v>--</v>
      </c>
      <c r="AG9" s="26">
        <f t="shared" si="7"/>
        <v>6.6276317482136717E-3</v>
      </c>
      <c r="AI9">
        <v>29</v>
      </c>
      <c r="AM9">
        <f>$AM$8</f>
        <v>8</v>
      </c>
      <c r="AN9">
        <f>$AN$8</f>
        <v>30</v>
      </c>
      <c r="AO9">
        <f>$AO$8</f>
        <v>52</v>
      </c>
      <c r="AR9" s="30" t="s">
        <v>24</v>
      </c>
      <c r="AS9" s="76">
        <v>160.36439615306378</v>
      </c>
      <c r="AT9" s="76">
        <v>0</v>
      </c>
      <c r="AU9" s="76">
        <v>0</v>
      </c>
      <c r="AV9" s="65">
        <f t="shared" si="8"/>
        <v>160.36439615306378</v>
      </c>
      <c r="AW9" s="61"/>
      <c r="AX9" s="62">
        <v>1.0628361632271599</v>
      </c>
      <c r="AY9" s="62">
        <v>0</v>
      </c>
      <c r="AZ9" s="62">
        <v>0</v>
      </c>
      <c r="BA9" s="62">
        <f t="shared" si="9"/>
        <v>1.0628361632271599</v>
      </c>
      <c r="BB9" s="61"/>
      <c r="BC9" s="25">
        <f t="shared" si="10"/>
        <v>6.6276317482136717E-3</v>
      </c>
      <c r="BD9" s="25" t="str">
        <f t="shared" si="10"/>
        <v>--</v>
      </c>
      <c r="BE9" s="25" t="str">
        <f t="shared" si="10"/>
        <v>--</v>
      </c>
      <c r="BF9" s="26">
        <f t="shared" si="10"/>
        <v>6.6276317482136717E-3</v>
      </c>
      <c r="BH9">
        <v>29</v>
      </c>
      <c r="BL9">
        <f>$BL$8</f>
        <v>11</v>
      </c>
      <c r="BM9">
        <f>$BM$8</f>
        <v>33</v>
      </c>
      <c r="BN9">
        <f>$BN$8</f>
        <v>55</v>
      </c>
    </row>
    <row r="10" spans="1:68" x14ac:dyDescent="0.6">
      <c r="A10" s="21" t="s">
        <v>25</v>
      </c>
      <c r="B10" s="76">
        <f t="shared" si="0"/>
        <v>7947.5859639502951</v>
      </c>
      <c r="C10" s="76">
        <f t="shared" si="0"/>
        <v>0</v>
      </c>
      <c r="D10" s="76">
        <f t="shared" si="0"/>
        <v>0</v>
      </c>
      <c r="E10" s="65">
        <f t="shared" si="1"/>
        <v>7947.5859639502951</v>
      </c>
      <c r="F10" s="61"/>
      <c r="G10" s="62">
        <f t="shared" si="2"/>
        <v>485.8935811615799</v>
      </c>
      <c r="H10" s="62">
        <f t="shared" si="2"/>
        <v>0</v>
      </c>
      <c r="I10" s="62">
        <f t="shared" si="2"/>
        <v>0</v>
      </c>
      <c r="J10" s="62">
        <f t="shared" si="3"/>
        <v>485.8935811615799</v>
      </c>
      <c r="K10" s="61"/>
      <c r="L10" s="25">
        <f t="shared" si="4"/>
        <v>6.1137253924092153E-2</v>
      </c>
      <c r="M10" s="25" t="str">
        <f t="shared" si="4"/>
        <v>--</v>
      </c>
      <c r="N10" s="25" t="str">
        <f t="shared" si="4"/>
        <v>--</v>
      </c>
      <c r="O10" s="26">
        <f t="shared" si="4"/>
        <v>6.1137253924092153E-2</v>
      </c>
      <c r="S10" s="21" t="s">
        <v>25</v>
      </c>
      <c r="T10" s="65">
        <v>4740.2980408890216</v>
      </c>
      <c r="U10" s="65">
        <v>0</v>
      </c>
      <c r="V10" s="65">
        <v>0</v>
      </c>
      <c r="W10" s="65">
        <f t="shared" si="5"/>
        <v>4740.2980408890216</v>
      </c>
      <c r="X10" s="61"/>
      <c r="Y10" s="62">
        <v>289.80880500170872</v>
      </c>
      <c r="Z10" s="62">
        <v>0</v>
      </c>
      <c r="AA10" s="62">
        <v>0</v>
      </c>
      <c r="AB10" s="62">
        <f t="shared" si="6"/>
        <v>289.80880500170872</v>
      </c>
      <c r="AC10" s="61"/>
      <c r="AD10" s="25">
        <f t="shared" si="7"/>
        <v>6.1137253924092159E-2</v>
      </c>
      <c r="AE10" s="25" t="str">
        <f t="shared" si="7"/>
        <v>--</v>
      </c>
      <c r="AF10" s="25" t="str">
        <f t="shared" si="7"/>
        <v>--</v>
      </c>
      <c r="AG10" s="26">
        <f t="shared" si="7"/>
        <v>6.1137253924092159E-2</v>
      </c>
      <c r="AI10">
        <v>30</v>
      </c>
      <c r="AK10">
        <v>10</v>
      </c>
      <c r="AM10">
        <f>$AM$8</f>
        <v>8</v>
      </c>
      <c r="AN10">
        <f>$AN$8</f>
        <v>30</v>
      </c>
      <c r="AO10">
        <f>$AO$8</f>
        <v>52</v>
      </c>
      <c r="AR10" s="21" t="s">
        <v>25</v>
      </c>
      <c r="AS10" s="65">
        <v>3207.2879230612734</v>
      </c>
      <c r="AT10" s="65">
        <v>0</v>
      </c>
      <c r="AU10" s="65">
        <v>0</v>
      </c>
      <c r="AV10" s="65">
        <f t="shared" si="8"/>
        <v>3207.2879230612734</v>
      </c>
      <c r="AW10" s="61"/>
      <c r="AX10" s="62">
        <v>196.08477615987118</v>
      </c>
      <c r="AY10" s="62">
        <v>0</v>
      </c>
      <c r="AZ10" s="62">
        <v>0</v>
      </c>
      <c r="BA10" s="62">
        <f t="shared" si="9"/>
        <v>196.08477615987118</v>
      </c>
      <c r="BB10" s="61"/>
      <c r="BC10" s="25">
        <f t="shared" si="10"/>
        <v>6.1137253924092146E-2</v>
      </c>
      <c r="BD10" s="25" t="str">
        <f t="shared" si="10"/>
        <v>--</v>
      </c>
      <c r="BE10" s="25" t="str">
        <f t="shared" si="10"/>
        <v>--</v>
      </c>
      <c r="BF10" s="26">
        <f t="shared" si="10"/>
        <v>6.1137253924092146E-2</v>
      </c>
      <c r="BH10">
        <v>30</v>
      </c>
      <c r="BJ10">
        <v>10</v>
      </c>
      <c r="BL10">
        <f>$BL$8</f>
        <v>11</v>
      </c>
      <c r="BM10">
        <f>$BM$8</f>
        <v>33</v>
      </c>
      <c r="BN10">
        <f>$BN$8</f>
        <v>55</v>
      </c>
    </row>
    <row r="11" spans="1:68" x14ac:dyDescent="0.6">
      <c r="A11" s="21" t="s">
        <v>26</v>
      </c>
      <c r="B11" s="76">
        <f t="shared" si="0"/>
        <v>3061.3529781417574</v>
      </c>
      <c r="C11" s="76">
        <f t="shared" si="0"/>
        <v>0</v>
      </c>
      <c r="D11" s="76">
        <f t="shared" si="0"/>
        <v>0</v>
      </c>
      <c r="E11" s="65">
        <f t="shared" si="1"/>
        <v>3061.3529781417574</v>
      </c>
      <c r="F11" s="61"/>
      <c r="G11" s="62">
        <f t="shared" si="2"/>
        <v>0</v>
      </c>
      <c r="H11" s="62">
        <f t="shared" si="2"/>
        <v>0</v>
      </c>
      <c r="I11" s="62">
        <f t="shared" si="2"/>
        <v>0</v>
      </c>
      <c r="J11" s="62">
        <f t="shared" si="3"/>
        <v>0</v>
      </c>
      <c r="K11" s="61"/>
      <c r="L11" s="25">
        <f t="shared" si="4"/>
        <v>0</v>
      </c>
      <c r="M11" s="25" t="str">
        <f t="shared" si="4"/>
        <v>--</v>
      </c>
      <c r="N11" s="25" t="str">
        <f t="shared" si="4"/>
        <v>--</v>
      </c>
      <c r="O11" s="26">
        <f t="shared" si="4"/>
        <v>0</v>
      </c>
      <c r="S11" s="21" t="s">
        <v>26</v>
      </c>
      <c r="T11" s="65">
        <v>1825.8090230636021</v>
      </c>
      <c r="U11" s="65">
        <v>0</v>
      </c>
      <c r="V11" s="65">
        <v>0</v>
      </c>
      <c r="W11" s="65">
        <f t="shared" si="5"/>
        <v>1825.8090230636021</v>
      </c>
      <c r="X11" s="61"/>
      <c r="Y11" s="62">
        <v>0</v>
      </c>
      <c r="Z11" s="62">
        <v>0</v>
      </c>
      <c r="AA11" s="62">
        <v>0</v>
      </c>
      <c r="AB11" s="62">
        <f t="shared" si="6"/>
        <v>0</v>
      </c>
      <c r="AC11" s="61"/>
      <c r="AD11" s="25">
        <f t="shared" si="7"/>
        <v>0</v>
      </c>
      <c r="AE11" s="25" t="str">
        <f t="shared" si="7"/>
        <v>--</v>
      </c>
      <c r="AF11" s="25" t="str">
        <f t="shared" si="7"/>
        <v>--</v>
      </c>
      <c r="AG11" s="26">
        <f t="shared" si="7"/>
        <v>0</v>
      </c>
      <c r="AI11">
        <v>31</v>
      </c>
      <c r="AK11">
        <v>10</v>
      </c>
      <c r="AM11">
        <f>$AM$8</f>
        <v>8</v>
      </c>
      <c r="AN11">
        <f>$AN$8</f>
        <v>30</v>
      </c>
      <c r="AO11">
        <f>$AO$8</f>
        <v>52</v>
      </c>
      <c r="AR11" s="21" t="s">
        <v>26</v>
      </c>
      <c r="AS11" s="65">
        <v>1235.543955078155</v>
      </c>
      <c r="AT11" s="65">
        <v>0</v>
      </c>
      <c r="AU11" s="65">
        <v>0</v>
      </c>
      <c r="AV11" s="65">
        <f t="shared" si="8"/>
        <v>1235.543955078155</v>
      </c>
      <c r="AW11" s="61"/>
      <c r="AX11" s="62">
        <v>0</v>
      </c>
      <c r="AY11" s="62">
        <v>0</v>
      </c>
      <c r="AZ11" s="62">
        <v>0</v>
      </c>
      <c r="BA11" s="62">
        <f t="shared" si="9"/>
        <v>0</v>
      </c>
      <c r="BB11" s="61"/>
      <c r="BC11" s="25">
        <f t="shared" si="10"/>
        <v>0</v>
      </c>
      <c r="BD11" s="25" t="str">
        <f t="shared" si="10"/>
        <v>--</v>
      </c>
      <c r="BE11" s="25" t="str">
        <f t="shared" si="10"/>
        <v>--</v>
      </c>
      <c r="BF11" s="26">
        <f t="shared" si="10"/>
        <v>0</v>
      </c>
      <c r="BH11">
        <v>31</v>
      </c>
      <c r="BJ11">
        <v>10</v>
      </c>
      <c r="BL11">
        <f>$BL$8</f>
        <v>11</v>
      </c>
      <c r="BM11">
        <f>$BM$8</f>
        <v>33</v>
      </c>
      <c r="BN11">
        <f>$BN$8</f>
        <v>55</v>
      </c>
    </row>
    <row r="12" spans="1:68" x14ac:dyDescent="0.6">
      <c r="A12" s="30" t="s">
        <v>92</v>
      </c>
      <c r="B12" s="76">
        <f t="shared" si="0"/>
        <v>4758.1948587465113</v>
      </c>
      <c r="C12" s="76">
        <f t="shared" si="0"/>
        <v>0</v>
      </c>
      <c r="D12" s="76">
        <f t="shared" si="0"/>
        <v>0</v>
      </c>
      <c r="E12" s="65">
        <f t="shared" si="1"/>
        <v>4758.1948587465113</v>
      </c>
      <c r="F12" s="61"/>
      <c r="G12" s="62">
        <f t="shared" si="2"/>
        <v>204.71488318535518</v>
      </c>
      <c r="H12" s="62">
        <f t="shared" si="2"/>
        <v>0</v>
      </c>
      <c r="I12" s="62">
        <f t="shared" si="2"/>
        <v>0</v>
      </c>
      <c r="J12" s="62">
        <f t="shared" si="3"/>
        <v>204.71488318535518</v>
      </c>
      <c r="K12" s="61"/>
      <c r="L12" s="25">
        <f t="shared" si="4"/>
        <v>4.302364431524875E-2</v>
      </c>
      <c r="M12" s="25" t="str">
        <f t="shared" si="4"/>
        <v>--</v>
      </c>
      <c r="N12" s="25" t="str">
        <f t="shared" si="4"/>
        <v>--</v>
      </c>
      <c r="O12" s="26">
        <f t="shared" si="4"/>
        <v>4.302364431524875E-2</v>
      </c>
      <c r="S12" s="30" t="s">
        <v>92</v>
      </c>
      <c r="T12" s="65">
        <v>2837.8155569200562</v>
      </c>
      <c r="U12" s="65">
        <v>0</v>
      </c>
      <c r="V12" s="65">
        <v>0</v>
      </c>
      <c r="W12" s="65">
        <f t="shared" si="5"/>
        <v>2837.8155569200562</v>
      </c>
      <c r="X12" s="61"/>
      <c r="Y12" s="62">
        <v>122.30421848257708</v>
      </c>
      <c r="Z12" s="62">
        <v>0</v>
      </c>
      <c r="AA12" s="62">
        <v>0</v>
      </c>
      <c r="AB12" s="62">
        <f t="shared" si="6"/>
        <v>122.30421848257708</v>
      </c>
      <c r="AC12" s="61"/>
      <c r="AD12" s="25">
        <f t="shared" si="7"/>
        <v>4.3098015367607802E-2</v>
      </c>
      <c r="AE12" s="25" t="str">
        <f t="shared" si="7"/>
        <v>--</v>
      </c>
      <c r="AF12" s="25" t="str">
        <f t="shared" si="7"/>
        <v>--</v>
      </c>
      <c r="AG12" s="26">
        <f t="shared" si="7"/>
        <v>4.3098015367607802E-2</v>
      </c>
      <c r="AI12">
        <f>AI11+1</f>
        <v>32</v>
      </c>
      <c r="AJ12">
        <v>33</v>
      </c>
      <c r="AK12">
        <v>10</v>
      </c>
      <c r="AM12">
        <f>$AM$8</f>
        <v>8</v>
      </c>
      <c r="AN12">
        <f>$AN$8</f>
        <v>30</v>
      </c>
      <c r="AO12">
        <f>$AO$8</f>
        <v>52</v>
      </c>
      <c r="AR12" s="30" t="s">
        <v>92</v>
      </c>
      <c r="AS12" s="65">
        <v>1920.379301826455</v>
      </c>
      <c r="AT12" s="65">
        <v>0</v>
      </c>
      <c r="AU12" s="65">
        <v>0</v>
      </c>
      <c r="AV12" s="65">
        <f t="shared" si="8"/>
        <v>1920.379301826455</v>
      </c>
      <c r="AW12" s="61"/>
      <c r="AX12" s="62">
        <v>82.410664702778092</v>
      </c>
      <c r="AY12" s="62">
        <v>0</v>
      </c>
      <c r="AZ12" s="62">
        <v>0</v>
      </c>
      <c r="BA12" s="62">
        <f t="shared" si="9"/>
        <v>82.410664702778092</v>
      </c>
      <c r="BB12" s="61"/>
      <c r="BC12" s="25">
        <f t="shared" si="10"/>
        <v>4.2913743459116679E-2</v>
      </c>
      <c r="BD12" s="25" t="str">
        <f t="shared" si="10"/>
        <v>--</v>
      </c>
      <c r="BE12" s="25" t="str">
        <f t="shared" si="10"/>
        <v>--</v>
      </c>
      <c r="BF12" s="26">
        <f t="shared" si="10"/>
        <v>4.2913743459116679E-2</v>
      </c>
      <c r="BH12">
        <f>BH11+1</f>
        <v>32</v>
      </c>
      <c r="BI12">
        <v>33</v>
      </c>
      <c r="BJ12">
        <v>10</v>
      </c>
      <c r="BL12">
        <f>$BL$8</f>
        <v>11</v>
      </c>
      <c r="BM12">
        <f>$BM$8</f>
        <v>33</v>
      </c>
      <c r="BN12">
        <f>$BN$8</f>
        <v>55</v>
      </c>
    </row>
    <row r="13" spans="1:68" x14ac:dyDescent="0.6">
      <c r="A13" s="30" t="s">
        <v>93</v>
      </c>
      <c r="B13" s="76">
        <f t="shared" si="0"/>
        <v>128.03812706202677</v>
      </c>
      <c r="C13" s="76">
        <f t="shared" si="0"/>
        <v>0</v>
      </c>
      <c r="D13" s="76">
        <f t="shared" si="0"/>
        <v>0</v>
      </c>
      <c r="E13" s="65">
        <f t="shared" si="1"/>
        <v>128.03812706202677</v>
      </c>
      <c r="F13" s="61"/>
      <c r="G13" s="62">
        <f t="shared" si="2"/>
        <v>36.280443860092106</v>
      </c>
      <c r="H13" s="62">
        <f t="shared" si="2"/>
        <v>0</v>
      </c>
      <c r="I13" s="62">
        <f t="shared" si="2"/>
        <v>0</v>
      </c>
      <c r="J13" s="62">
        <f t="shared" si="3"/>
        <v>36.280443860092106</v>
      </c>
      <c r="K13" s="61"/>
      <c r="L13" s="25">
        <f t="shared" si="4"/>
        <v>0.28335656489661404</v>
      </c>
      <c r="M13" s="25" t="str">
        <f t="shared" si="4"/>
        <v>--</v>
      </c>
      <c r="N13" s="25" t="str">
        <f t="shared" si="4"/>
        <v>--</v>
      </c>
      <c r="O13" s="26">
        <f t="shared" si="4"/>
        <v>0.28335656489661404</v>
      </c>
      <c r="S13" s="30" t="s">
        <v>93</v>
      </c>
      <c r="T13" s="65">
        <v>76.673460905363186</v>
      </c>
      <c r="U13" s="65">
        <v>0</v>
      </c>
      <c r="V13" s="65">
        <v>0</v>
      </c>
      <c r="W13" s="65">
        <f t="shared" si="5"/>
        <v>76.673460905363186</v>
      </c>
      <c r="X13" s="61"/>
      <c r="Y13" s="62">
        <v>21.725928500878545</v>
      </c>
      <c r="Z13" s="62">
        <v>0</v>
      </c>
      <c r="AA13" s="62">
        <v>0</v>
      </c>
      <c r="AB13" s="62">
        <f t="shared" si="6"/>
        <v>21.725928500878545</v>
      </c>
      <c r="AC13" s="61"/>
      <c r="AD13" s="25">
        <f t="shared" si="7"/>
        <v>0.28335656489661409</v>
      </c>
      <c r="AE13" s="25" t="str">
        <f t="shared" si="7"/>
        <v>--</v>
      </c>
      <c r="AF13" s="25" t="str">
        <f t="shared" si="7"/>
        <v>--</v>
      </c>
      <c r="AG13" s="26">
        <f t="shared" si="7"/>
        <v>0.28335656489661409</v>
      </c>
      <c r="AI13">
        <v>35</v>
      </c>
      <c r="AK13">
        <v>10</v>
      </c>
      <c r="AM13">
        <f>$AM$8</f>
        <v>8</v>
      </c>
      <c r="AN13">
        <f>$AN$8</f>
        <v>30</v>
      </c>
      <c r="AO13">
        <f>$AO$8</f>
        <v>52</v>
      </c>
      <c r="AR13" s="30" t="s">
        <v>93</v>
      </c>
      <c r="AS13" s="65">
        <v>51.364666156663596</v>
      </c>
      <c r="AT13" s="65">
        <v>0</v>
      </c>
      <c r="AU13" s="65">
        <v>0</v>
      </c>
      <c r="AV13" s="65">
        <f t="shared" si="8"/>
        <v>51.364666156663596</v>
      </c>
      <c r="AW13" s="61"/>
      <c r="AX13" s="62">
        <v>14.554515359213564</v>
      </c>
      <c r="AY13" s="62">
        <v>0</v>
      </c>
      <c r="AZ13" s="62">
        <v>0</v>
      </c>
      <c r="BA13" s="62">
        <f t="shared" si="9"/>
        <v>14.554515359213564</v>
      </c>
      <c r="BB13" s="61"/>
      <c r="BC13" s="25">
        <f t="shared" si="10"/>
        <v>0.28335656489661404</v>
      </c>
      <c r="BD13" s="25" t="str">
        <f t="shared" si="10"/>
        <v>--</v>
      </c>
      <c r="BE13" s="25" t="str">
        <f t="shared" si="10"/>
        <v>--</v>
      </c>
      <c r="BF13" s="26">
        <f t="shared" si="10"/>
        <v>0.28335656489661404</v>
      </c>
      <c r="BH13">
        <v>35</v>
      </c>
      <c r="BJ13">
        <v>10</v>
      </c>
      <c r="BL13">
        <f>$BL$8</f>
        <v>11</v>
      </c>
      <c r="BM13">
        <f>$BM$8</f>
        <v>33</v>
      </c>
      <c r="BN13">
        <f>$BN$8</f>
        <v>55</v>
      </c>
    </row>
    <row r="14" spans="1:68" x14ac:dyDescent="0.6">
      <c r="A14" s="21" t="s">
        <v>17</v>
      </c>
      <c r="B14" s="65">
        <f>B10</f>
        <v>7947.5859639502951</v>
      </c>
      <c r="C14" s="65">
        <f>C10</f>
        <v>0</v>
      </c>
      <c r="D14" s="65">
        <f>D10</f>
        <v>0</v>
      </c>
      <c r="E14" s="65">
        <f>E10</f>
        <v>7947.5859639502951</v>
      </c>
      <c r="F14" s="61"/>
      <c r="G14" s="62">
        <f>SUM(G8:G13)</f>
        <v>753.8915630124128</v>
      </c>
      <c r="H14" s="62">
        <f>SUM(H8:H13)</f>
        <v>0</v>
      </c>
      <c r="I14" s="62">
        <f>SUM(I8:I13)</f>
        <v>0</v>
      </c>
      <c r="J14" s="62">
        <f>SUM(J8:J13)</f>
        <v>753.8915630124128</v>
      </c>
      <c r="K14" s="61"/>
      <c r="L14" s="25">
        <f t="shared" si="4"/>
        <v>9.4857931255102265E-2</v>
      </c>
      <c r="M14" s="25" t="str">
        <f t="shared" si="4"/>
        <v>--</v>
      </c>
      <c r="N14" s="25" t="str">
        <f t="shared" si="4"/>
        <v>--</v>
      </c>
      <c r="O14" s="26">
        <f t="shared" si="4"/>
        <v>9.4857931255102265E-2</v>
      </c>
      <c r="S14" s="21" t="s">
        <v>17</v>
      </c>
      <c r="T14" s="65">
        <f>T10</f>
        <v>4740.2980408890216</v>
      </c>
      <c r="U14" s="65">
        <f>U10</f>
        <v>0</v>
      </c>
      <c r="V14" s="65">
        <f>V10</f>
        <v>0</v>
      </c>
      <c r="W14" s="65">
        <f>W10</f>
        <v>4740.2980408890216</v>
      </c>
      <c r="X14" s="61"/>
      <c r="Y14" s="62">
        <f>SUM(Y8:Y13)</f>
        <v>450.21871701253923</v>
      </c>
      <c r="Z14" s="62">
        <f>SUM(Z8:Z13)</f>
        <v>0</v>
      </c>
      <c r="AA14" s="62">
        <f>SUM(AA8:AA13)</f>
        <v>0</v>
      </c>
      <c r="AB14" s="62">
        <f>SUM(AB8:AB13)</f>
        <v>450.21871701253923</v>
      </c>
      <c r="AC14" s="61"/>
      <c r="AD14" s="25">
        <f t="shared" si="7"/>
        <v>9.497687975081473E-2</v>
      </c>
      <c r="AE14" s="25" t="str">
        <f t="shared" si="7"/>
        <v>--</v>
      </c>
      <c r="AF14" s="25" t="str">
        <f t="shared" si="7"/>
        <v>--</v>
      </c>
      <c r="AG14" s="26">
        <f t="shared" si="7"/>
        <v>9.497687975081473E-2</v>
      </c>
      <c r="AR14" s="21" t="s">
        <v>17</v>
      </c>
      <c r="AS14" s="65">
        <f>AS10</f>
        <v>3207.2879230612734</v>
      </c>
      <c r="AT14" s="65">
        <f>AT10</f>
        <v>0</v>
      </c>
      <c r="AU14" s="65">
        <f>AU10</f>
        <v>0</v>
      </c>
      <c r="AV14" s="65">
        <f>AV10</f>
        <v>3207.2879230612734</v>
      </c>
      <c r="AW14" s="61"/>
      <c r="AX14" s="62">
        <f>SUM(AX8:AX13)</f>
        <v>303.67284599987363</v>
      </c>
      <c r="AY14" s="62">
        <f>SUM(AY8:AY13)</f>
        <v>0</v>
      </c>
      <c r="AZ14" s="62">
        <f>SUM(AZ8:AZ13)</f>
        <v>0</v>
      </c>
      <c r="BA14" s="62">
        <f>SUM(BA8:BA13)</f>
        <v>303.67284599987363</v>
      </c>
      <c r="BB14" s="61"/>
      <c r="BC14" s="25">
        <f t="shared" si="10"/>
        <v>9.468212810467784E-2</v>
      </c>
      <c r="BD14" s="25" t="str">
        <f t="shared" si="10"/>
        <v>--</v>
      </c>
      <c r="BE14" s="25" t="str">
        <f t="shared" si="10"/>
        <v>--</v>
      </c>
      <c r="BF14" s="26">
        <f t="shared" si="10"/>
        <v>9.468212810467784E-2</v>
      </c>
    </row>
    <row r="15" spans="1:68" ht="5.15" customHeight="1" x14ac:dyDescent="0.6">
      <c r="A15" s="21"/>
      <c r="B15" s="65"/>
      <c r="C15" s="65"/>
      <c r="D15" s="65"/>
      <c r="E15" s="65"/>
      <c r="F15" s="61"/>
      <c r="G15" s="62"/>
      <c r="H15" s="62"/>
      <c r="I15" s="62"/>
      <c r="J15" s="62"/>
      <c r="K15" s="61"/>
      <c r="L15" s="60"/>
      <c r="M15" s="60"/>
      <c r="N15" s="60"/>
      <c r="O15" s="63"/>
      <c r="S15" s="21"/>
      <c r="T15" s="65"/>
      <c r="U15" s="65"/>
      <c r="V15" s="65"/>
      <c r="W15" s="65"/>
      <c r="X15" s="61"/>
      <c r="Y15" s="62"/>
      <c r="Z15" s="62"/>
      <c r="AA15" s="62"/>
      <c r="AB15" s="62"/>
      <c r="AC15" s="61"/>
      <c r="AD15" s="60"/>
      <c r="AE15" s="60"/>
      <c r="AF15" s="60"/>
      <c r="AG15" s="63"/>
      <c r="AR15" s="21"/>
      <c r="AS15" s="65"/>
      <c r="AT15" s="65"/>
      <c r="AU15" s="65"/>
      <c r="AV15" s="65"/>
      <c r="AW15" s="61"/>
      <c r="AX15" s="62"/>
      <c r="AY15" s="62"/>
      <c r="AZ15" s="62"/>
      <c r="BA15" s="62"/>
      <c r="BB15" s="61"/>
      <c r="BC15" s="60"/>
      <c r="BD15" s="60"/>
      <c r="BE15" s="60"/>
      <c r="BF15" s="63"/>
    </row>
    <row r="16" spans="1:68" x14ac:dyDescent="0.6">
      <c r="A16" s="31" t="s">
        <v>28</v>
      </c>
      <c r="B16" s="65"/>
      <c r="C16" s="65"/>
      <c r="D16" s="65"/>
      <c r="E16" s="65"/>
      <c r="F16" s="61"/>
      <c r="G16" s="62"/>
      <c r="H16" s="62"/>
      <c r="I16" s="62"/>
      <c r="J16" s="62"/>
      <c r="K16" s="61"/>
      <c r="L16" s="60"/>
      <c r="M16" s="60"/>
      <c r="N16" s="60"/>
      <c r="O16" s="63"/>
      <c r="S16" s="31" t="s">
        <v>28</v>
      </c>
      <c r="T16" s="65"/>
      <c r="U16" s="65"/>
      <c r="V16" s="65"/>
      <c r="W16" s="65"/>
      <c r="X16" s="61"/>
      <c r="Y16" s="62"/>
      <c r="Z16" s="62"/>
      <c r="AA16" s="62"/>
      <c r="AB16" s="62"/>
      <c r="AC16" s="61"/>
      <c r="AD16" s="60"/>
      <c r="AE16" s="60"/>
      <c r="AF16" s="60"/>
      <c r="AG16" s="63"/>
      <c r="AR16" s="31" t="s">
        <v>28</v>
      </c>
      <c r="AS16" s="65"/>
      <c r="AT16" s="65"/>
      <c r="AU16" s="65"/>
      <c r="AV16" s="65"/>
      <c r="AW16" s="61"/>
      <c r="AX16" s="62"/>
      <c r="AY16" s="62"/>
      <c r="AZ16" s="62"/>
      <c r="BA16" s="62"/>
      <c r="BB16" s="61"/>
      <c r="BC16" s="60"/>
      <c r="BD16" s="60"/>
      <c r="BE16" s="60"/>
      <c r="BF16" s="63"/>
    </row>
    <row r="17" spans="1:66" x14ac:dyDescent="0.6">
      <c r="A17" s="30" t="s">
        <v>29</v>
      </c>
      <c r="B17" s="76">
        <f t="shared" ref="B17:D18" si="11">SUM(T17,AS17)</f>
        <v>7947.5859639502951</v>
      </c>
      <c r="C17" s="76">
        <f t="shared" si="11"/>
        <v>0</v>
      </c>
      <c r="D17" s="76">
        <f t="shared" si="11"/>
        <v>0</v>
      </c>
      <c r="E17" s="65">
        <f>SUM(B17:D17)</f>
        <v>7947.5859639502951</v>
      </c>
      <c r="F17" s="61"/>
      <c r="G17" s="62">
        <f t="shared" ref="G17:I18" si="12">SUM(Y17,AX17)</f>
        <v>867.54113053649257</v>
      </c>
      <c r="H17" s="62">
        <f t="shared" si="12"/>
        <v>0</v>
      </c>
      <c r="I17" s="62">
        <f t="shared" si="12"/>
        <v>0</v>
      </c>
      <c r="J17" s="62">
        <f>SUM(G17:I17)</f>
        <v>867.54113053649257</v>
      </c>
      <c r="K17" s="61"/>
      <c r="L17" s="25">
        <f t="shared" ref="L17:O19" si="13">IF(B17&lt;&gt;0,G17/B17,"--")</f>
        <v>0.10915781653342281</v>
      </c>
      <c r="M17" s="25" t="str">
        <f t="shared" si="13"/>
        <v>--</v>
      </c>
      <c r="N17" s="25" t="str">
        <f t="shared" si="13"/>
        <v>--</v>
      </c>
      <c r="O17" s="26">
        <f t="shared" si="13"/>
        <v>0.10915781653342281</v>
      </c>
      <c r="S17" s="30" t="s">
        <v>29</v>
      </c>
      <c r="T17" s="65">
        <f>T14</f>
        <v>4740.2980408890216</v>
      </c>
      <c r="U17" s="65">
        <f>U14</f>
        <v>0</v>
      </c>
      <c r="V17" s="65">
        <f>V14</f>
        <v>0</v>
      </c>
      <c r="W17" s="65">
        <f>SUM(T17:V17)</f>
        <v>4740.2980408890216</v>
      </c>
      <c r="X17" s="61"/>
      <c r="Y17" s="62">
        <v>517.44058386110737</v>
      </c>
      <c r="Z17" s="62">
        <v>0</v>
      </c>
      <c r="AA17" s="62">
        <v>0</v>
      </c>
      <c r="AB17" s="62">
        <f>SUM(Y17:AA17)</f>
        <v>517.44058386110737</v>
      </c>
      <c r="AC17" s="61"/>
      <c r="AD17" s="25">
        <f t="shared" ref="AD17:AG19" si="14">IF(T17&lt;&gt;0,Y17/T17,"--")</f>
        <v>0.1091578165334228</v>
      </c>
      <c r="AE17" s="25" t="str">
        <f t="shared" si="14"/>
        <v>--</v>
      </c>
      <c r="AF17" s="25" t="str">
        <f t="shared" si="14"/>
        <v>--</v>
      </c>
      <c r="AG17" s="26">
        <f t="shared" si="14"/>
        <v>0.1091578165334228</v>
      </c>
      <c r="AI17">
        <v>38</v>
      </c>
      <c r="AM17">
        <f>$AM$8</f>
        <v>8</v>
      </c>
      <c r="AN17">
        <f>$AN$8</f>
        <v>30</v>
      </c>
      <c r="AO17">
        <f>$AO$8</f>
        <v>52</v>
      </c>
      <c r="AR17" s="30" t="s">
        <v>29</v>
      </c>
      <c r="AS17" s="65">
        <f>AS14</f>
        <v>3207.2879230612734</v>
      </c>
      <c r="AT17" s="65">
        <f>AT14</f>
        <v>0</v>
      </c>
      <c r="AU17" s="65">
        <f>AU14</f>
        <v>0</v>
      </c>
      <c r="AV17" s="65">
        <f>SUM(AS17:AU17)</f>
        <v>3207.2879230612734</v>
      </c>
      <c r="AW17" s="61"/>
      <c r="AX17" s="62">
        <v>350.10054667538515</v>
      </c>
      <c r="AY17" s="62">
        <v>0</v>
      </c>
      <c r="AZ17" s="62">
        <v>0</v>
      </c>
      <c r="BA17" s="62">
        <f>SUM(AX17:AZ17)</f>
        <v>350.10054667538515</v>
      </c>
      <c r="BB17" s="61"/>
      <c r="BC17" s="25">
        <f t="shared" ref="BC17:BF19" si="15">IF(AS17&lt;&gt;0,AX17/AS17,"--")</f>
        <v>0.1091578165334228</v>
      </c>
      <c r="BD17" s="25" t="str">
        <f t="shared" si="15"/>
        <v>--</v>
      </c>
      <c r="BE17" s="25" t="str">
        <f t="shared" si="15"/>
        <v>--</v>
      </c>
      <c r="BF17" s="26">
        <f t="shared" si="15"/>
        <v>0.1091578165334228</v>
      </c>
      <c r="BH17">
        <v>38</v>
      </c>
      <c r="BL17">
        <f>$BL$8</f>
        <v>11</v>
      </c>
      <c r="BM17">
        <f>$BM$8</f>
        <v>33</v>
      </c>
      <c r="BN17">
        <f>$BN$8</f>
        <v>55</v>
      </c>
    </row>
    <row r="18" spans="1:66" x14ac:dyDescent="0.6">
      <c r="A18" s="30" t="s">
        <v>30</v>
      </c>
      <c r="B18" s="76">
        <f t="shared" si="11"/>
        <v>0</v>
      </c>
      <c r="C18" s="76">
        <f t="shared" si="11"/>
        <v>0</v>
      </c>
      <c r="D18" s="76">
        <f t="shared" si="11"/>
        <v>0</v>
      </c>
      <c r="E18" s="65">
        <f>SUM(B18:D18)</f>
        <v>0</v>
      </c>
      <c r="F18" s="61"/>
      <c r="G18" s="62">
        <f t="shared" si="12"/>
        <v>0</v>
      </c>
      <c r="H18" s="62">
        <f t="shared" si="12"/>
        <v>0</v>
      </c>
      <c r="I18" s="62">
        <f t="shared" si="12"/>
        <v>0</v>
      </c>
      <c r="J18" s="62">
        <f>SUM(G18:I18)</f>
        <v>0</v>
      </c>
      <c r="K18" s="61"/>
      <c r="L18" s="25" t="str">
        <f t="shared" si="13"/>
        <v>--</v>
      </c>
      <c r="M18" s="25" t="str">
        <f t="shared" si="13"/>
        <v>--</v>
      </c>
      <c r="N18" s="25" t="str">
        <f t="shared" si="13"/>
        <v>--</v>
      </c>
      <c r="O18" s="26" t="str">
        <f t="shared" si="13"/>
        <v>--</v>
      </c>
      <c r="S18" s="30" t="s">
        <v>30</v>
      </c>
      <c r="T18" s="76">
        <v>0</v>
      </c>
      <c r="U18" s="76">
        <v>0</v>
      </c>
      <c r="V18" s="76">
        <v>0</v>
      </c>
      <c r="W18" s="65">
        <f>SUM(T18:V18)</f>
        <v>0</v>
      </c>
      <c r="X18" s="61"/>
      <c r="Y18" s="62">
        <v>0</v>
      </c>
      <c r="Z18" s="62">
        <v>0</v>
      </c>
      <c r="AA18" s="62">
        <v>0</v>
      </c>
      <c r="AB18" s="62">
        <f>SUM(Y18:AA18)</f>
        <v>0</v>
      </c>
      <c r="AC18" s="61"/>
      <c r="AD18" s="25" t="str">
        <f t="shared" si="14"/>
        <v>--</v>
      </c>
      <c r="AE18" s="25" t="str">
        <f t="shared" si="14"/>
        <v>--</v>
      </c>
      <c r="AF18" s="25" t="str">
        <f t="shared" si="14"/>
        <v>--</v>
      </c>
      <c r="AG18" s="26" t="str">
        <f t="shared" si="14"/>
        <v>--</v>
      </c>
      <c r="AI18">
        <v>39</v>
      </c>
      <c r="AM18">
        <f>$AM$8</f>
        <v>8</v>
      </c>
      <c r="AN18">
        <f>$AN$8</f>
        <v>30</v>
      </c>
      <c r="AO18">
        <f>$AO$8</f>
        <v>52</v>
      </c>
      <c r="AR18" s="30" t="s">
        <v>30</v>
      </c>
      <c r="AS18" s="76">
        <v>0</v>
      </c>
      <c r="AT18" s="76">
        <v>0</v>
      </c>
      <c r="AU18" s="76">
        <v>0</v>
      </c>
      <c r="AV18" s="65">
        <f>SUM(AS18:AU18)</f>
        <v>0</v>
      </c>
      <c r="AW18" s="61"/>
      <c r="AX18" s="62">
        <v>0</v>
      </c>
      <c r="AY18" s="62">
        <v>0</v>
      </c>
      <c r="AZ18" s="62">
        <v>0</v>
      </c>
      <c r="BA18" s="62">
        <f>SUM(AX18:AZ18)</f>
        <v>0</v>
      </c>
      <c r="BB18" s="61"/>
      <c r="BC18" s="25" t="str">
        <f t="shared" si="15"/>
        <v>--</v>
      </c>
      <c r="BD18" s="25" t="str">
        <f t="shared" si="15"/>
        <v>--</v>
      </c>
      <c r="BE18" s="25" t="str">
        <f t="shared" si="15"/>
        <v>--</v>
      </c>
      <c r="BF18" s="26" t="str">
        <f t="shared" si="15"/>
        <v>--</v>
      </c>
      <c r="BH18">
        <v>39</v>
      </c>
      <c r="BL18">
        <f>$BL$8</f>
        <v>11</v>
      </c>
      <c r="BM18">
        <f>$BM$8</f>
        <v>33</v>
      </c>
      <c r="BN18">
        <f>$BN$8</f>
        <v>55</v>
      </c>
    </row>
    <row r="19" spans="1:66" x14ac:dyDescent="0.6">
      <c r="A19" s="21" t="s">
        <v>17</v>
      </c>
      <c r="B19" s="65">
        <f>B17</f>
        <v>7947.5859639502951</v>
      </c>
      <c r="C19" s="65">
        <f>C17</f>
        <v>0</v>
      </c>
      <c r="D19" s="65">
        <f>D17</f>
        <v>0</v>
      </c>
      <c r="E19" s="65">
        <f>E17</f>
        <v>7947.5859639502951</v>
      </c>
      <c r="F19" s="61"/>
      <c r="G19" s="62">
        <f>SUM(G17:G18)</f>
        <v>867.54113053649257</v>
      </c>
      <c r="H19" s="62">
        <f>SUM(H17:H18)</f>
        <v>0</v>
      </c>
      <c r="I19" s="62">
        <f>SUM(I17:I18)</f>
        <v>0</v>
      </c>
      <c r="J19" s="62">
        <f>SUM(J17:J18)</f>
        <v>867.54113053649257</v>
      </c>
      <c r="K19" s="61"/>
      <c r="L19" s="25">
        <f t="shared" si="13"/>
        <v>0.10915781653342281</v>
      </c>
      <c r="M19" s="25" t="str">
        <f t="shared" si="13"/>
        <v>--</v>
      </c>
      <c r="N19" s="25" t="str">
        <f t="shared" si="13"/>
        <v>--</v>
      </c>
      <c r="O19" s="26">
        <f t="shared" si="13"/>
        <v>0.10915781653342281</v>
      </c>
      <c r="S19" s="21" t="s">
        <v>17</v>
      </c>
      <c r="T19" s="65">
        <f>T17</f>
        <v>4740.2980408890216</v>
      </c>
      <c r="U19" s="65">
        <f>U17</f>
        <v>0</v>
      </c>
      <c r="V19" s="65">
        <f>V17</f>
        <v>0</v>
      </c>
      <c r="W19" s="65">
        <f>W17</f>
        <v>4740.2980408890216</v>
      </c>
      <c r="X19" s="61"/>
      <c r="Y19" s="62">
        <f>SUM(Y17:Y18)</f>
        <v>517.44058386110737</v>
      </c>
      <c r="Z19" s="62">
        <f>SUM(Z17:Z18)</f>
        <v>0</v>
      </c>
      <c r="AA19" s="62">
        <f>SUM(AA17:AA18)</f>
        <v>0</v>
      </c>
      <c r="AB19" s="62">
        <f>SUM(AB17:AB18)</f>
        <v>517.44058386110737</v>
      </c>
      <c r="AC19" s="61"/>
      <c r="AD19" s="25">
        <f t="shared" si="14"/>
        <v>0.1091578165334228</v>
      </c>
      <c r="AE19" s="25" t="str">
        <f t="shared" si="14"/>
        <v>--</v>
      </c>
      <c r="AF19" s="25" t="str">
        <f t="shared" si="14"/>
        <v>--</v>
      </c>
      <c r="AG19" s="26">
        <f t="shared" si="14"/>
        <v>0.1091578165334228</v>
      </c>
      <c r="AR19" s="21" t="s">
        <v>17</v>
      </c>
      <c r="AS19" s="65">
        <f>AS17</f>
        <v>3207.2879230612734</v>
      </c>
      <c r="AT19" s="65">
        <f>AT17</f>
        <v>0</v>
      </c>
      <c r="AU19" s="65">
        <f>AU17</f>
        <v>0</v>
      </c>
      <c r="AV19" s="65">
        <f>AV17</f>
        <v>3207.2879230612734</v>
      </c>
      <c r="AW19" s="61"/>
      <c r="AX19" s="62">
        <f>SUM(AX17:AX18)</f>
        <v>350.10054667538515</v>
      </c>
      <c r="AY19" s="62">
        <f>SUM(AY17:AY18)</f>
        <v>0</v>
      </c>
      <c r="AZ19" s="62">
        <f>SUM(AZ17:AZ18)</f>
        <v>0</v>
      </c>
      <c r="BA19" s="62">
        <f>SUM(BA17:BA18)</f>
        <v>350.10054667538515</v>
      </c>
      <c r="BB19" s="61"/>
      <c r="BC19" s="25">
        <f t="shared" si="15"/>
        <v>0.1091578165334228</v>
      </c>
      <c r="BD19" s="25" t="str">
        <f t="shared" si="15"/>
        <v>--</v>
      </c>
      <c r="BE19" s="25" t="str">
        <f t="shared" si="15"/>
        <v>--</v>
      </c>
      <c r="BF19" s="26">
        <f t="shared" si="15"/>
        <v>0.1091578165334228</v>
      </c>
    </row>
    <row r="20" spans="1:66" ht="5.15" customHeight="1" x14ac:dyDescent="0.6">
      <c r="A20" s="21"/>
      <c r="B20" s="65"/>
      <c r="C20" s="65"/>
      <c r="D20" s="65"/>
      <c r="E20" s="65"/>
      <c r="F20" s="61"/>
      <c r="G20" s="62"/>
      <c r="H20" s="62"/>
      <c r="I20" s="62"/>
      <c r="J20" s="62"/>
      <c r="K20" s="61"/>
      <c r="L20" s="60"/>
      <c r="M20" s="60"/>
      <c r="N20" s="60"/>
      <c r="O20" s="63"/>
      <c r="S20" s="21"/>
      <c r="T20" s="65"/>
      <c r="U20" s="65"/>
      <c r="V20" s="65"/>
      <c r="W20" s="65"/>
      <c r="X20" s="61"/>
      <c r="Y20" s="62"/>
      <c r="Z20" s="62"/>
      <c r="AA20" s="62"/>
      <c r="AB20" s="62"/>
      <c r="AC20" s="61"/>
      <c r="AD20" s="60"/>
      <c r="AE20" s="60"/>
      <c r="AF20" s="60"/>
      <c r="AG20" s="63"/>
      <c r="AR20" s="21"/>
      <c r="AS20" s="65"/>
      <c r="AT20" s="65"/>
      <c r="AU20" s="65"/>
      <c r="AV20" s="65"/>
      <c r="AW20" s="61"/>
      <c r="AX20" s="62"/>
      <c r="AY20" s="62"/>
      <c r="AZ20" s="62"/>
      <c r="BA20" s="62"/>
      <c r="BB20" s="61"/>
      <c r="BC20" s="60"/>
      <c r="BD20" s="60"/>
      <c r="BE20" s="60"/>
      <c r="BF20" s="63"/>
    </row>
    <row r="21" spans="1:66" x14ac:dyDescent="0.6">
      <c r="A21" s="21" t="s">
        <v>31</v>
      </c>
      <c r="B21" s="65">
        <f>B19</f>
        <v>7947.5859639502951</v>
      </c>
      <c r="C21" s="65">
        <f>C19</f>
        <v>0</v>
      </c>
      <c r="D21" s="65">
        <f>D19</f>
        <v>0</v>
      </c>
      <c r="E21" s="65">
        <f>E19</f>
        <v>7947.5859639502951</v>
      </c>
      <c r="F21" s="61"/>
      <c r="G21" s="62">
        <f>SUM(G14,G19)</f>
        <v>1621.4326935489053</v>
      </c>
      <c r="H21" s="62">
        <f>SUM(H14,H19)</f>
        <v>0</v>
      </c>
      <c r="I21" s="62">
        <f>SUM(I14,I19)</f>
        <v>0</v>
      </c>
      <c r="J21" s="62">
        <f>SUM(J14,J19)</f>
        <v>1621.4326935489053</v>
      </c>
      <c r="K21" s="61"/>
      <c r="L21" s="25">
        <f>IF(B21&lt;&gt;0,G21/B21,"--")</f>
        <v>0.20401574778852508</v>
      </c>
      <c r="M21" s="25" t="str">
        <f>IF(C21&lt;&gt;0,H21/C21,"--")</f>
        <v>--</v>
      </c>
      <c r="N21" s="25" t="str">
        <f>IF(D21&lt;&gt;0,I21/D21,"--")</f>
        <v>--</v>
      </c>
      <c r="O21" s="26">
        <f>IF(E21&lt;&gt;0,J21/E21,"--")</f>
        <v>0.20401574778852508</v>
      </c>
      <c r="S21" s="21" t="s">
        <v>31</v>
      </c>
      <c r="T21" s="65">
        <f>T19</f>
        <v>4740.2980408890216</v>
      </c>
      <c r="U21" s="65">
        <f>U19</f>
        <v>0</v>
      </c>
      <c r="V21" s="65">
        <f>V19</f>
        <v>0</v>
      </c>
      <c r="W21" s="65">
        <f>W19</f>
        <v>4740.2980408890216</v>
      </c>
      <c r="X21" s="61"/>
      <c r="Y21" s="62">
        <f>SUM(Y14,Y19)</f>
        <v>967.65930087364654</v>
      </c>
      <c r="Z21" s="62">
        <f>SUM(Z14,Z19)</f>
        <v>0</v>
      </c>
      <c r="AA21" s="62">
        <f>SUM(AA14,AA19)</f>
        <v>0</v>
      </c>
      <c r="AB21" s="62">
        <f>SUM(AB14,AB19)</f>
        <v>967.65930087364654</v>
      </c>
      <c r="AC21" s="61"/>
      <c r="AD21" s="25">
        <f>IF(T21&lt;&gt;0,Y21/T21,"--")</f>
        <v>0.20413469628423753</v>
      </c>
      <c r="AE21" s="25" t="str">
        <f>IF(U21&lt;&gt;0,Z21/U21,"--")</f>
        <v>--</v>
      </c>
      <c r="AF21" s="25" t="str">
        <f>IF(V21&lt;&gt;0,AA21/V21,"--")</f>
        <v>--</v>
      </c>
      <c r="AG21" s="26">
        <f>IF(W21&lt;&gt;0,AB21/W21,"--")</f>
        <v>0.20413469628423753</v>
      </c>
      <c r="AR21" s="21" t="s">
        <v>31</v>
      </c>
      <c r="AS21" s="65">
        <f>AS19</f>
        <v>3207.2879230612734</v>
      </c>
      <c r="AT21" s="65">
        <f>AT19</f>
        <v>0</v>
      </c>
      <c r="AU21" s="65">
        <f>AU19</f>
        <v>0</v>
      </c>
      <c r="AV21" s="65">
        <f>AV19</f>
        <v>3207.2879230612734</v>
      </c>
      <c r="AW21" s="61"/>
      <c r="AX21" s="62">
        <f>SUM(AX14,AX19)</f>
        <v>653.77339267525872</v>
      </c>
      <c r="AY21" s="62">
        <f>SUM(AY14,AY19)</f>
        <v>0</v>
      </c>
      <c r="AZ21" s="62">
        <f>SUM(AZ14,AZ19)</f>
        <v>0</v>
      </c>
      <c r="BA21" s="62">
        <f>SUM(BA14,BA19)</f>
        <v>653.77339267525872</v>
      </c>
      <c r="BB21" s="61"/>
      <c r="BC21" s="25">
        <f>IF(AS21&lt;&gt;0,AX21/AS21,"--")</f>
        <v>0.20383994463810062</v>
      </c>
      <c r="BD21" s="25" t="str">
        <f>IF(AT21&lt;&gt;0,AY21/AT21,"--")</f>
        <v>--</v>
      </c>
      <c r="BE21" s="25" t="str">
        <f>IF(AU21&lt;&gt;0,AZ21/AU21,"--")</f>
        <v>--</v>
      </c>
      <c r="BF21" s="26">
        <f>IF(AV21&lt;&gt;0,BA21/AV21,"--")</f>
        <v>0.20383994463810062</v>
      </c>
    </row>
    <row r="22" spans="1:66" ht="5.15" customHeight="1" x14ac:dyDescent="0.6">
      <c r="A22" s="14"/>
      <c r="B22" s="65"/>
      <c r="C22" s="65"/>
      <c r="D22" s="65"/>
      <c r="E22" s="65"/>
      <c r="F22" s="61"/>
      <c r="G22" s="62"/>
      <c r="H22" s="62"/>
      <c r="I22" s="62"/>
      <c r="J22" s="62"/>
      <c r="K22" s="61"/>
      <c r="L22" s="60"/>
      <c r="M22" s="60"/>
      <c r="N22" s="60"/>
      <c r="O22" s="63"/>
      <c r="S22" s="14"/>
      <c r="T22" s="65"/>
      <c r="U22" s="65"/>
      <c r="V22" s="65"/>
      <c r="W22" s="65"/>
      <c r="X22" s="61"/>
      <c r="Y22" s="62"/>
      <c r="Z22" s="62"/>
      <c r="AA22" s="62"/>
      <c r="AB22" s="62"/>
      <c r="AC22" s="61"/>
      <c r="AD22" s="60"/>
      <c r="AE22" s="60"/>
      <c r="AF22" s="60"/>
      <c r="AG22" s="63"/>
      <c r="AR22" s="14"/>
      <c r="AS22" s="65"/>
      <c r="AT22" s="65"/>
      <c r="AU22" s="65"/>
      <c r="AV22" s="65"/>
      <c r="AW22" s="61"/>
      <c r="AX22" s="62"/>
      <c r="AY22" s="62"/>
      <c r="AZ22" s="62"/>
      <c r="BA22" s="62"/>
      <c r="BB22" s="61"/>
      <c r="BC22" s="60"/>
      <c r="BD22" s="60"/>
      <c r="BE22" s="60"/>
      <c r="BF22" s="63"/>
    </row>
    <row r="23" spans="1:66" x14ac:dyDescent="0.6">
      <c r="A23" s="95" t="s">
        <v>32</v>
      </c>
      <c r="B23" s="65"/>
      <c r="C23" s="65"/>
      <c r="D23" s="65"/>
      <c r="E23" s="65"/>
      <c r="F23" s="61"/>
      <c r="G23" s="62"/>
      <c r="H23" s="62"/>
      <c r="I23" s="62"/>
      <c r="J23" s="62"/>
      <c r="K23" s="61"/>
      <c r="L23" s="60"/>
      <c r="M23" s="60"/>
      <c r="N23" s="60"/>
      <c r="O23" s="63"/>
      <c r="S23" s="95" t="s">
        <v>32</v>
      </c>
      <c r="T23" s="65"/>
      <c r="U23" s="65"/>
      <c r="V23" s="65"/>
      <c r="W23" s="65"/>
      <c r="X23" s="61"/>
      <c r="Y23" s="62"/>
      <c r="Z23" s="62"/>
      <c r="AA23" s="62"/>
      <c r="AB23" s="62"/>
      <c r="AC23" s="61"/>
      <c r="AD23" s="60"/>
      <c r="AE23" s="60"/>
      <c r="AF23" s="60"/>
      <c r="AG23" s="63"/>
      <c r="AR23" s="95" t="s">
        <v>32</v>
      </c>
      <c r="AS23" s="65"/>
      <c r="AT23" s="65"/>
      <c r="AU23" s="65"/>
      <c r="AV23" s="65"/>
      <c r="AW23" s="61"/>
      <c r="AX23" s="62"/>
      <c r="AY23" s="62"/>
      <c r="AZ23" s="62"/>
      <c r="BA23" s="62"/>
      <c r="BB23" s="61"/>
      <c r="BC23" s="60"/>
      <c r="BD23" s="60"/>
      <c r="BE23" s="60"/>
      <c r="BF23" s="63"/>
    </row>
    <row r="24" spans="1:66" x14ac:dyDescent="0.6">
      <c r="A24" s="19" t="s">
        <v>94</v>
      </c>
      <c r="B24" s="76"/>
      <c r="C24" s="76"/>
      <c r="D24" s="76"/>
      <c r="E24" s="76"/>
      <c r="F24" s="61"/>
      <c r="G24" s="62"/>
      <c r="H24" s="62"/>
      <c r="I24" s="62"/>
      <c r="J24" s="62"/>
      <c r="K24" s="61"/>
      <c r="L24" s="61"/>
      <c r="M24" s="61"/>
      <c r="N24" s="61"/>
      <c r="O24" s="64"/>
      <c r="S24" s="19" t="s">
        <v>94</v>
      </c>
      <c r="T24" s="76"/>
      <c r="U24" s="76"/>
      <c r="V24" s="76"/>
      <c r="W24" s="76"/>
      <c r="X24" s="61"/>
      <c r="Y24" s="62"/>
      <c r="Z24" s="62"/>
      <c r="AA24" s="62"/>
      <c r="AB24" s="62"/>
      <c r="AC24" s="61"/>
      <c r="AD24" s="61"/>
      <c r="AE24" s="61"/>
      <c r="AF24" s="61"/>
      <c r="AG24" s="64"/>
      <c r="AR24" s="19" t="s">
        <v>94</v>
      </c>
      <c r="AS24" s="76"/>
      <c r="AT24" s="76"/>
      <c r="AU24" s="76"/>
      <c r="AV24" s="76"/>
      <c r="AW24" s="61"/>
      <c r="AX24" s="62"/>
      <c r="AY24" s="62"/>
      <c r="AZ24" s="62"/>
      <c r="BA24" s="62"/>
      <c r="BB24" s="61"/>
      <c r="BC24" s="61"/>
      <c r="BD24" s="61"/>
      <c r="BE24" s="61"/>
      <c r="BF24" s="64"/>
    </row>
    <row r="25" spans="1:66" x14ac:dyDescent="0.6">
      <c r="A25" s="21" t="s">
        <v>13</v>
      </c>
      <c r="B25" s="76">
        <f t="shared" ref="B25:D27" si="16">SUM(T25,AS25)</f>
        <v>2947.2044787214709</v>
      </c>
      <c r="C25" s="76">
        <f t="shared" si="16"/>
        <v>92.712597825777294</v>
      </c>
      <c r="D25" s="76">
        <f t="shared" si="16"/>
        <v>0</v>
      </c>
      <c r="E25" s="65">
        <f>SUM(B25:D25)</f>
        <v>3039.9170765472481</v>
      </c>
      <c r="F25" s="61"/>
      <c r="G25" s="62">
        <f t="shared" ref="G25:I27" si="17">SUM(Y25,AX25)</f>
        <v>176.55861343721267</v>
      </c>
      <c r="H25" s="62">
        <f t="shared" si="17"/>
        <v>7.4958717123515939</v>
      </c>
      <c r="I25" s="62">
        <f t="shared" si="17"/>
        <v>0</v>
      </c>
      <c r="J25" s="62">
        <f>SUM(G25:I25)</f>
        <v>184.05448514956427</v>
      </c>
      <c r="K25" s="61"/>
      <c r="L25" s="25">
        <f t="shared" ref="L25:O28" si="18">IF(B25&lt;&gt;0,G25/B25,"--")</f>
        <v>5.99071475060345E-2</v>
      </c>
      <c r="M25" s="25">
        <f t="shared" si="18"/>
        <v>8.0850627510595796E-2</v>
      </c>
      <c r="N25" s="25" t="str">
        <f t="shared" si="18"/>
        <v>--</v>
      </c>
      <c r="O25" s="26">
        <f t="shared" si="18"/>
        <v>6.0545890073624709E-2</v>
      </c>
      <c r="S25" s="21" t="s">
        <v>13</v>
      </c>
      <c r="T25" s="76">
        <v>2241.090208347598</v>
      </c>
      <c r="U25" s="76">
        <v>6.6593401538781745</v>
      </c>
      <c r="V25" s="76">
        <v>0</v>
      </c>
      <c r="W25" s="65">
        <f>SUM(T25:V25)</f>
        <v>2247.7495485014761</v>
      </c>
      <c r="X25" s="61"/>
      <c r="Y25" s="62">
        <v>132.81753243715087</v>
      </c>
      <c r="Z25" s="62">
        <v>0.70363535770131314</v>
      </c>
      <c r="AA25" s="62">
        <v>0</v>
      </c>
      <c r="AB25" s="62">
        <f>SUM(Y25:AA25)</f>
        <v>133.52116779485218</v>
      </c>
      <c r="AC25" s="61"/>
      <c r="AD25" s="25">
        <f t="shared" ref="AD25:AG28" si="19">IF(T25&lt;&gt;0,Y25/T25,"--")</f>
        <v>5.9264697129295822E-2</v>
      </c>
      <c r="AE25" s="25">
        <f t="shared" si="19"/>
        <v>0.10566142312035821</v>
      </c>
      <c r="AF25" s="25" t="str">
        <f t="shared" si="19"/>
        <v>--</v>
      </c>
      <c r="AG25" s="26">
        <f t="shared" si="19"/>
        <v>5.9402155317467523E-2</v>
      </c>
      <c r="AI25">
        <v>1</v>
      </c>
      <c r="AM25">
        <f>$AM$8</f>
        <v>8</v>
      </c>
      <c r="AN25">
        <f>$AN$8</f>
        <v>30</v>
      </c>
      <c r="AO25">
        <f>$AO$8</f>
        <v>52</v>
      </c>
      <c r="AR25" s="21" t="s">
        <v>13</v>
      </c>
      <c r="AS25" s="76">
        <v>706.11427037387273</v>
      </c>
      <c r="AT25" s="76">
        <v>86.053257671899118</v>
      </c>
      <c r="AU25" s="76">
        <v>0</v>
      </c>
      <c r="AV25" s="65">
        <f>SUM(AS25:AU25)</f>
        <v>792.16752804577186</v>
      </c>
      <c r="AW25" s="61"/>
      <c r="AX25" s="62">
        <v>43.741081000061811</v>
      </c>
      <c r="AY25" s="62">
        <v>6.7922363546502806</v>
      </c>
      <c r="AZ25" s="62">
        <v>0</v>
      </c>
      <c r="BA25" s="62">
        <f>SUM(AX25:AZ25)</f>
        <v>50.533317354712089</v>
      </c>
      <c r="BB25" s="61"/>
      <c r="BC25" s="25">
        <f t="shared" ref="BC25:BF28" si="20">IF(AS25&lt;&gt;0,AX25/AS25,"--")</f>
        <v>6.1946179018449558E-2</v>
      </c>
      <c r="BD25" s="25">
        <f t="shared" si="20"/>
        <v>7.893061272064196E-2</v>
      </c>
      <c r="BE25" s="25" t="str">
        <f t="shared" si="20"/>
        <v>--</v>
      </c>
      <c r="BF25" s="26">
        <f t="shared" si="20"/>
        <v>6.379120017627414E-2</v>
      </c>
      <c r="BH25">
        <v>1</v>
      </c>
      <c r="BL25">
        <f>$BL$8</f>
        <v>11</v>
      </c>
      <c r="BM25">
        <f>$BM$8</f>
        <v>33</v>
      </c>
      <c r="BN25">
        <f>$BN$8</f>
        <v>55</v>
      </c>
    </row>
    <row r="26" spans="1:66" x14ac:dyDescent="0.6">
      <c r="A26" s="30" t="s">
        <v>95</v>
      </c>
      <c r="B26" s="76">
        <f t="shared" si="16"/>
        <v>2947.2044787214709</v>
      </c>
      <c r="C26" s="76">
        <f t="shared" si="16"/>
        <v>92.712597825777294</v>
      </c>
      <c r="D26" s="76">
        <f t="shared" si="16"/>
        <v>0</v>
      </c>
      <c r="E26" s="65">
        <f>SUM(B26:D26)</f>
        <v>3039.9170765472481</v>
      </c>
      <c r="F26" s="61"/>
      <c r="G26" s="62">
        <f t="shared" si="17"/>
        <v>275.9377164182788</v>
      </c>
      <c r="H26" s="62">
        <f t="shared" si="17"/>
        <v>30.850184635293921</v>
      </c>
      <c r="I26" s="62">
        <f t="shared" si="17"/>
        <v>0</v>
      </c>
      <c r="J26" s="62">
        <f>SUM(G26:I26)</f>
        <v>306.78790105357274</v>
      </c>
      <c r="K26" s="61"/>
      <c r="L26" s="25">
        <f t="shared" si="18"/>
        <v>9.3626933051480551E-2</v>
      </c>
      <c r="M26" s="25">
        <f t="shared" si="18"/>
        <v>0.33275073030815783</v>
      </c>
      <c r="N26" s="25" t="str">
        <f t="shared" si="18"/>
        <v>--</v>
      </c>
      <c r="O26" s="26">
        <f t="shared" si="18"/>
        <v>0.10091982555064424</v>
      </c>
      <c r="S26" s="30" t="s">
        <v>95</v>
      </c>
      <c r="T26" s="76">
        <v>2241.090208347598</v>
      </c>
      <c r="U26" s="76">
        <v>6.6593401538781762</v>
      </c>
      <c r="V26" s="76">
        <v>0</v>
      </c>
      <c r="W26" s="65">
        <f>SUM(T26:V26)</f>
        <v>2247.7495485014761</v>
      </c>
      <c r="X26" s="61"/>
      <c r="Y26" s="62">
        <v>209.82640289928918</v>
      </c>
      <c r="Z26" s="62">
        <v>2.2159002995734034</v>
      </c>
      <c r="AA26" s="62">
        <v>0</v>
      </c>
      <c r="AB26" s="62">
        <f>SUM(Y26:AA26)</f>
        <v>212.04230319886258</v>
      </c>
      <c r="AC26" s="61"/>
      <c r="AD26" s="25">
        <f t="shared" si="19"/>
        <v>9.3626933051480565E-2</v>
      </c>
      <c r="AE26" s="25">
        <f t="shared" si="19"/>
        <v>0.33275073030815783</v>
      </c>
      <c r="AF26" s="25" t="str">
        <f t="shared" si="19"/>
        <v>--</v>
      </c>
      <c r="AG26" s="26">
        <f t="shared" si="19"/>
        <v>9.4335377951794683E-2</v>
      </c>
      <c r="AI26">
        <v>2</v>
      </c>
      <c r="AM26">
        <f>$AM$8</f>
        <v>8</v>
      </c>
      <c r="AN26">
        <f>$AN$8</f>
        <v>30</v>
      </c>
      <c r="AO26">
        <f>$AO$8</f>
        <v>52</v>
      </c>
      <c r="AR26" s="30" t="s">
        <v>95</v>
      </c>
      <c r="AS26" s="76">
        <v>706.11427037387273</v>
      </c>
      <c r="AT26" s="76">
        <v>86.053257671899118</v>
      </c>
      <c r="AU26" s="76">
        <v>0</v>
      </c>
      <c r="AV26" s="65">
        <f>SUM(AS26:AU26)</f>
        <v>792.16752804577186</v>
      </c>
      <c r="AW26" s="61"/>
      <c r="AX26" s="62">
        <v>66.111313518989618</v>
      </c>
      <c r="AY26" s="62">
        <v>28.634284335720519</v>
      </c>
      <c r="AZ26" s="62">
        <v>0</v>
      </c>
      <c r="BA26" s="62">
        <f>SUM(AX26:AZ26)</f>
        <v>94.745597854710141</v>
      </c>
      <c r="BB26" s="61"/>
      <c r="BC26" s="25">
        <f t="shared" si="20"/>
        <v>9.3626933051480551E-2</v>
      </c>
      <c r="BD26" s="25">
        <f t="shared" si="20"/>
        <v>0.33275073030815783</v>
      </c>
      <c r="BE26" s="25" t="str">
        <f t="shared" si="20"/>
        <v>--</v>
      </c>
      <c r="BF26" s="26">
        <f t="shared" si="20"/>
        <v>0.11960298106189944</v>
      </c>
      <c r="BH26">
        <v>2</v>
      </c>
      <c r="BL26">
        <f>$BL$8</f>
        <v>11</v>
      </c>
      <c r="BM26">
        <f>$BM$8</f>
        <v>33</v>
      </c>
      <c r="BN26">
        <f>$BN$8</f>
        <v>55</v>
      </c>
    </row>
    <row r="27" spans="1:66" x14ac:dyDescent="0.6">
      <c r="A27" s="21" t="s">
        <v>14</v>
      </c>
      <c r="B27" s="76">
        <f t="shared" si="16"/>
        <v>0</v>
      </c>
      <c r="C27" s="76">
        <f t="shared" si="16"/>
        <v>0</v>
      </c>
      <c r="D27" s="76">
        <f t="shared" si="16"/>
        <v>0</v>
      </c>
      <c r="E27" s="65">
        <f>SUM(B27:D27)</f>
        <v>0</v>
      </c>
      <c r="F27" s="61"/>
      <c r="G27" s="62">
        <f t="shared" si="17"/>
        <v>0</v>
      </c>
      <c r="H27" s="62">
        <f t="shared" si="17"/>
        <v>0</v>
      </c>
      <c r="I27" s="62">
        <f t="shared" si="17"/>
        <v>0</v>
      </c>
      <c r="J27" s="62">
        <f>SUM(G27:I27)</f>
        <v>0</v>
      </c>
      <c r="K27" s="61"/>
      <c r="L27" s="25" t="str">
        <f t="shared" si="18"/>
        <v>--</v>
      </c>
      <c r="M27" s="25" t="str">
        <f t="shared" si="18"/>
        <v>--</v>
      </c>
      <c r="N27" s="25" t="str">
        <f t="shared" si="18"/>
        <v>--</v>
      </c>
      <c r="O27" s="26" t="str">
        <f t="shared" si="18"/>
        <v>--</v>
      </c>
      <c r="S27" s="21" t="s">
        <v>14</v>
      </c>
      <c r="T27" s="76">
        <v>0</v>
      </c>
      <c r="U27" s="76">
        <v>0</v>
      </c>
      <c r="V27" s="76">
        <v>0</v>
      </c>
      <c r="W27" s="65">
        <f>SUM(T27:V27)</f>
        <v>0</v>
      </c>
      <c r="X27" s="61"/>
      <c r="Y27" s="62">
        <v>0</v>
      </c>
      <c r="Z27" s="62">
        <v>0</v>
      </c>
      <c r="AA27" s="62">
        <v>0</v>
      </c>
      <c r="AB27" s="62">
        <f>SUM(Y27:AA27)</f>
        <v>0</v>
      </c>
      <c r="AC27" s="61"/>
      <c r="AD27" s="25" t="str">
        <f t="shared" si="19"/>
        <v>--</v>
      </c>
      <c r="AE27" s="25" t="str">
        <f t="shared" si="19"/>
        <v>--</v>
      </c>
      <c r="AF27" s="25" t="str">
        <f t="shared" si="19"/>
        <v>--</v>
      </c>
      <c r="AG27" s="26" t="str">
        <f t="shared" si="19"/>
        <v>--</v>
      </c>
      <c r="AI27">
        <v>5</v>
      </c>
      <c r="AM27">
        <f>$AM$8</f>
        <v>8</v>
      </c>
      <c r="AN27">
        <f>$AN$8</f>
        <v>30</v>
      </c>
      <c r="AO27">
        <f>$AO$8</f>
        <v>52</v>
      </c>
      <c r="AR27" s="21" t="s">
        <v>14</v>
      </c>
      <c r="AS27" s="76">
        <v>0</v>
      </c>
      <c r="AT27" s="76">
        <v>0</v>
      </c>
      <c r="AU27" s="76">
        <v>0</v>
      </c>
      <c r="AV27" s="65">
        <f>SUM(AS27:AU27)</f>
        <v>0</v>
      </c>
      <c r="AW27" s="61"/>
      <c r="AX27" s="62">
        <v>0</v>
      </c>
      <c r="AY27" s="62">
        <v>0</v>
      </c>
      <c r="AZ27" s="62">
        <v>0</v>
      </c>
      <c r="BA27" s="62">
        <f>SUM(AX27:AZ27)</f>
        <v>0</v>
      </c>
      <c r="BB27" s="61"/>
      <c r="BC27" s="25" t="str">
        <f t="shared" si="20"/>
        <v>--</v>
      </c>
      <c r="BD27" s="25" t="str">
        <f t="shared" si="20"/>
        <v>--</v>
      </c>
      <c r="BE27" s="25" t="str">
        <f t="shared" si="20"/>
        <v>--</v>
      </c>
      <c r="BF27" s="26" t="str">
        <f t="shared" si="20"/>
        <v>--</v>
      </c>
      <c r="BH27">
        <v>5</v>
      </c>
      <c r="BL27">
        <f>$BL$8</f>
        <v>11</v>
      </c>
      <c r="BM27">
        <f>$BM$8</f>
        <v>33</v>
      </c>
      <c r="BN27">
        <f>$BN$8</f>
        <v>55</v>
      </c>
    </row>
    <row r="28" spans="1:66" x14ac:dyDescent="0.6">
      <c r="A28" s="21" t="s">
        <v>15</v>
      </c>
      <c r="B28" s="76">
        <f>B25</f>
        <v>2947.2044787214709</v>
      </c>
      <c r="C28" s="76">
        <f>C25</f>
        <v>92.712597825777294</v>
      </c>
      <c r="D28" s="76">
        <f>D25</f>
        <v>0</v>
      </c>
      <c r="E28" s="76">
        <f>E25</f>
        <v>3039.9170765472481</v>
      </c>
      <c r="F28" s="61"/>
      <c r="G28" s="62">
        <f>SUM(G25:G27)</f>
        <v>452.49632985549147</v>
      </c>
      <c r="H28" s="62">
        <f>SUM(H25:H27)</f>
        <v>38.346056347645515</v>
      </c>
      <c r="I28" s="62">
        <f>SUM(I25:I27)</f>
        <v>0</v>
      </c>
      <c r="J28" s="62">
        <f>SUM(J25:J27)</f>
        <v>490.84238620313704</v>
      </c>
      <c r="K28" s="61"/>
      <c r="L28" s="25">
        <f t="shared" si="18"/>
        <v>0.15353408055751505</v>
      </c>
      <c r="M28" s="25">
        <f t="shared" si="18"/>
        <v>0.41360135781875362</v>
      </c>
      <c r="N28" s="25" t="str">
        <f t="shared" si="18"/>
        <v>--</v>
      </c>
      <c r="O28" s="26">
        <f t="shared" si="18"/>
        <v>0.16146571562426895</v>
      </c>
      <c r="S28" s="21" t="s">
        <v>15</v>
      </c>
      <c r="T28" s="76">
        <f>T25</f>
        <v>2241.090208347598</v>
      </c>
      <c r="U28" s="76">
        <f>U25</f>
        <v>6.6593401538781745</v>
      </c>
      <c r="V28" s="76">
        <f>V25</f>
        <v>0</v>
      </c>
      <c r="W28" s="76">
        <f>W25</f>
        <v>2247.7495485014761</v>
      </c>
      <c r="X28" s="61"/>
      <c r="Y28" s="62">
        <f>SUM(Y25:Y27)</f>
        <v>342.64393533644005</v>
      </c>
      <c r="Z28" s="62">
        <f>SUM(Z25:Z27)</f>
        <v>2.9195356572747166</v>
      </c>
      <c r="AA28" s="62">
        <f>SUM(AA25:AA27)</f>
        <v>0</v>
      </c>
      <c r="AB28" s="62">
        <f>SUM(AB25:AB27)</f>
        <v>345.56347099371476</v>
      </c>
      <c r="AC28" s="61"/>
      <c r="AD28" s="25">
        <f t="shared" si="19"/>
        <v>0.15289163018077639</v>
      </c>
      <c r="AE28" s="25">
        <f t="shared" si="19"/>
        <v>0.43841215342851614</v>
      </c>
      <c r="AF28" s="25" t="str">
        <f t="shared" si="19"/>
        <v>--</v>
      </c>
      <c r="AG28" s="26">
        <f t="shared" si="19"/>
        <v>0.15373753326926221</v>
      </c>
      <c r="AR28" s="21" t="s">
        <v>15</v>
      </c>
      <c r="AS28" s="76">
        <f>AS25</f>
        <v>706.11427037387273</v>
      </c>
      <c r="AT28" s="76">
        <f>AT25</f>
        <v>86.053257671899118</v>
      </c>
      <c r="AU28" s="76">
        <f>AU25</f>
        <v>0</v>
      </c>
      <c r="AV28" s="76">
        <f>AV25</f>
        <v>792.16752804577186</v>
      </c>
      <c r="AW28" s="61"/>
      <c r="AX28" s="62">
        <f>SUM(AX25:AX27)</f>
        <v>109.85239451905143</v>
      </c>
      <c r="AY28" s="62">
        <f>SUM(AY25:AY27)</f>
        <v>35.426520690370801</v>
      </c>
      <c r="AZ28" s="62">
        <f>SUM(AZ25:AZ27)</f>
        <v>0</v>
      </c>
      <c r="BA28" s="62">
        <f>SUM(BA25:BA27)</f>
        <v>145.27891520942222</v>
      </c>
      <c r="BB28" s="61"/>
      <c r="BC28" s="25">
        <f t="shared" si="20"/>
        <v>0.1555731120699301</v>
      </c>
      <c r="BD28" s="25">
        <f t="shared" si="20"/>
        <v>0.41168134302879983</v>
      </c>
      <c r="BE28" s="25" t="str">
        <f t="shared" si="20"/>
        <v>--</v>
      </c>
      <c r="BF28" s="26">
        <f t="shared" si="20"/>
        <v>0.18339418123817355</v>
      </c>
    </row>
    <row r="29" spans="1:66" ht="5.15" customHeight="1" x14ac:dyDescent="0.6">
      <c r="A29" s="14"/>
      <c r="B29" s="76"/>
      <c r="C29" s="76"/>
      <c r="D29" s="76"/>
      <c r="E29" s="76"/>
      <c r="F29" s="61"/>
      <c r="G29" s="62"/>
      <c r="H29" s="62"/>
      <c r="I29" s="62"/>
      <c r="J29" s="62"/>
      <c r="K29" s="61"/>
      <c r="L29" s="68"/>
      <c r="M29" s="68"/>
      <c r="N29" s="68"/>
      <c r="O29" s="69"/>
      <c r="S29" s="14"/>
      <c r="T29" s="76"/>
      <c r="U29" s="76"/>
      <c r="V29" s="76"/>
      <c r="W29" s="76"/>
      <c r="X29" s="61"/>
      <c r="Y29" s="62"/>
      <c r="Z29" s="62"/>
      <c r="AA29" s="62"/>
      <c r="AB29" s="62"/>
      <c r="AC29" s="61"/>
      <c r="AD29" s="68"/>
      <c r="AE29" s="68"/>
      <c r="AF29" s="68"/>
      <c r="AG29" s="69"/>
      <c r="AR29" s="14"/>
      <c r="AS29" s="76"/>
      <c r="AT29" s="76"/>
      <c r="AU29" s="76"/>
      <c r="AV29" s="76"/>
      <c r="AW29" s="61"/>
      <c r="AX29" s="62"/>
      <c r="AY29" s="62"/>
      <c r="AZ29" s="62"/>
      <c r="BA29" s="62"/>
      <c r="BB29" s="61"/>
      <c r="BC29" s="68"/>
      <c r="BD29" s="68"/>
      <c r="BE29" s="68"/>
      <c r="BF29" s="69"/>
    </row>
    <row r="30" spans="1:66" x14ac:dyDescent="0.6">
      <c r="A30" s="31" t="s">
        <v>96</v>
      </c>
      <c r="B30" s="76"/>
      <c r="C30" s="76"/>
      <c r="D30" s="76"/>
      <c r="E30" s="76"/>
      <c r="F30" s="61"/>
      <c r="G30" s="62"/>
      <c r="H30" s="62"/>
      <c r="I30" s="62"/>
      <c r="J30" s="62"/>
      <c r="K30" s="61"/>
      <c r="L30" s="68"/>
      <c r="M30" s="68"/>
      <c r="N30" s="68"/>
      <c r="O30" s="69"/>
      <c r="S30" s="31" t="s">
        <v>96</v>
      </c>
      <c r="T30" s="76"/>
      <c r="U30" s="76"/>
      <c r="V30" s="76"/>
      <c r="W30" s="76"/>
      <c r="X30" s="61"/>
      <c r="Y30" s="62"/>
      <c r="Z30" s="62"/>
      <c r="AA30" s="62"/>
      <c r="AB30" s="62"/>
      <c r="AC30" s="61"/>
      <c r="AD30" s="68"/>
      <c r="AE30" s="68"/>
      <c r="AF30" s="68"/>
      <c r="AG30" s="69"/>
      <c r="AR30" s="31" t="s">
        <v>96</v>
      </c>
      <c r="AS30" s="76"/>
      <c r="AT30" s="76"/>
      <c r="AU30" s="76"/>
      <c r="AV30" s="76"/>
      <c r="AW30" s="61"/>
      <c r="AX30" s="62"/>
      <c r="AY30" s="62"/>
      <c r="AZ30" s="62"/>
      <c r="BA30" s="62"/>
      <c r="BB30" s="61"/>
      <c r="BC30" s="68"/>
      <c r="BD30" s="68"/>
      <c r="BE30" s="68"/>
      <c r="BF30" s="69"/>
    </row>
    <row r="31" spans="1:66" x14ac:dyDescent="0.6">
      <c r="A31" s="21" t="s">
        <v>13</v>
      </c>
      <c r="B31" s="76">
        <f t="shared" ref="B31:D33" si="21">SUM(T31,AS31)</f>
        <v>0</v>
      </c>
      <c r="C31" s="76">
        <f t="shared" si="21"/>
        <v>1055.1923561181118</v>
      </c>
      <c r="D31" s="76">
        <f t="shared" si="21"/>
        <v>5.6161241519789309</v>
      </c>
      <c r="E31" s="65">
        <f>SUM(B31:D31)</f>
        <v>1060.8084802700907</v>
      </c>
      <c r="F31" s="61"/>
      <c r="G31" s="62">
        <f t="shared" ref="G31:I33" si="22">SUM(Y31,AX31)</f>
        <v>0</v>
      </c>
      <c r="H31" s="62">
        <f t="shared" si="22"/>
        <v>76.153925060398748</v>
      </c>
      <c r="I31" s="62">
        <f t="shared" si="22"/>
        <v>0.55698865552603682</v>
      </c>
      <c r="J31" s="62">
        <f>SUM(G31:I31)</f>
        <v>76.710913715924789</v>
      </c>
      <c r="K31" s="61"/>
      <c r="L31" s="25" t="str">
        <f t="shared" ref="L31:O34" si="23">IF(B31&lt;&gt;0,G31/B31,"--")</f>
        <v>--</v>
      </c>
      <c r="M31" s="25">
        <f t="shared" si="23"/>
        <v>7.217065648632745E-2</v>
      </c>
      <c r="N31" s="25">
        <f t="shared" si="23"/>
        <v>9.9176699170685709E-2</v>
      </c>
      <c r="O31" s="26">
        <f t="shared" si="23"/>
        <v>7.2313631671188705E-2</v>
      </c>
      <c r="S31" s="21" t="s">
        <v>13</v>
      </c>
      <c r="T31" s="76">
        <v>0</v>
      </c>
      <c r="U31" s="76">
        <v>40.545205946506755</v>
      </c>
      <c r="V31" s="76">
        <v>5.6161241519789309</v>
      </c>
      <c r="W31" s="65">
        <f>SUM(T31:V31)</f>
        <v>46.161330098485685</v>
      </c>
      <c r="X31" s="61"/>
      <c r="Y31" s="62">
        <v>0</v>
      </c>
      <c r="Z31" s="62">
        <v>2.825049821404447</v>
      </c>
      <c r="AA31" s="62">
        <v>0.55698865552603682</v>
      </c>
      <c r="AB31" s="62">
        <f>SUM(Y31:AA31)</f>
        <v>3.3820384769304841</v>
      </c>
      <c r="AC31" s="61"/>
      <c r="AD31" s="25" t="str">
        <f t="shared" ref="AD31:AG34" si="24">IF(T31&lt;&gt;0,Y31/T31,"--")</f>
        <v>--</v>
      </c>
      <c r="AE31" s="25">
        <f t="shared" si="24"/>
        <v>6.967654388367571E-2</v>
      </c>
      <c r="AF31" s="25">
        <f t="shared" si="24"/>
        <v>9.9176699170685709E-2</v>
      </c>
      <c r="AG31" s="26">
        <f t="shared" si="24"/>
        <v>7.3265620156847067E-2</v>
      </c>
      <c r="AI31">
        <v>0</v>
      </c>
      <c r="AM31">
        <f>$AM$8</f>
        <v>8</v>
      </c>
      <c r="AN31">
        <f>$AN$8</f>
        <v>30</v>
      </c>
      <c r="AO31">
        <f>$AO$8</f>
        <v>52</v>
      </c>
      <c r="AR31" s="21" t="s">
        <v>13</v>
      </c>
      <c r="AS31" s="76">
        <v>0</v>
      </c>
      <c r="AT31" s="76">
        <v>1014.6471501716051</v>
      </c>
      <c r="AU31" s="76">
        <v>0</v>
      </c>
      <c r="AV31" s="65">
        <f>SUM(AS31:AU31)</f>
        <v>1014.6471501716051</v>
      </c>
      <c r="AW31" s="61"/>
      <c r="AX31" s="62">
        <v>0</v>
      </c>
      <c r="AY31" s="62">
        <v>73.3288752389943</v>
      </c>
      <c r="AZ31" s="62">
        <v>0</v>
      </c>
      <c r="BA31" s="62">
        <f>SUM(AX31:AZ31)</f>
        <v>73.3288752389943</v>
      </c>
      <c r="BB31" s="61"/>
      <c r="BC31" s="25" t="str">
        <f t="shared" ref="BC31:BF34" si="25">IF(AS31&lt;&gt;0,AX31/AS31,"--")</f>
        <v>--</v>
      </c>
      <c r="BD31" s="25">
        <f t="shared" si="25"/>
        <v>7.2270320994438655E-2</v>
      </c>
      <c r="BE31" s="25" t="str">
        <f t="shared" si="25"/>
        <v>--</v>
      </c>
      <c r="BF31" s="26">
        <f t="shared" si="25"/>
        <v>7.2270320994438655E-2</v>
      </c>
      <c r="BH31">
        <v>0</v>
      </c>
      <c r="BL31">
        <f>$BL$8</f>
        <v>11</v>
      </c>
      <c r="BM31">
        <f>$BM$8</f>
        <v>33</v>
      </c>
      <c r="BN31">
        <f>$BN$8</f>
        <v>55</v>
      </c>
    </row>
    <row r="32" spans="1:66" x14ac:dyDescent="0.6">
      <c r="A32" s="30" t="s">
        <v>97</v>
      </c>
      <c r="B32" s="76">
        <f t="shared" si="21"/>
        <v>0</v>
      </c>
      <c r="C32" s="76">
        <f t="shared" si="21"/>
        <v>1055.192356118112</v>
      </c>
      <c r="D32" s="76">
        <f t="shared" si="21"/>
        <v>5.61612415197893</v>
      </c>
      <c r="E32" s="65">
        <f>SUM(B32:D32)</f>
        <v>1060.808480270091</v>
      </c>
      <c r="F32" s="61"/>
      <c r="G32" s="62">
        <f t="shared" si="22"/>
        <v>0</v>
      </c>
      <c r="H32" s="62">
        <f t="shared" si="22"/>
        <v>298.99568133479283</v>
      </c>
      <c r="I32" s="62">
        <f t="shared" si="22"/>
        <v>1.591365647737659</v>
      </c>
      <c r="J32" s="62">
        <f>SUM(G32:I32)</f>
        <v>300.58704698253047</v>
      </c>
      <c r="K32" s="61"/>
      <c r="L32" s="25" t="str">
        <f t="shared" si="23"/>
        <v>--</v>
      </c>
      <c r="M32" s="25">
        <f t="shared" si="23"/>
        <v>0.28335656489661398</v>
      </c>
      <c r="N32" s="25">
        <f t="shared" si="23"/>
        <v>0.28335656489661398</v>
      </c>
      <c r="O32" s="26">
        <f t="shared" si="23"/>
        <v>0.28335656489661398</v>
      </c>
      <c r="S32" s="30" t="s">
        <v>97</v>
      </c>
      <c r="T32" s="76">
        <v>0</v>
      </c>
      <c r="U32" s="76">
        <v>40.545205946506748</v>
      </c>
      <c r="V32" s="76">
        <v>5.61612415197893</v>
      </c>
      <c r="W32" s="65">
        <f>SUM(T32:V32)</f>
        <v>46.161330098485678</v>
      </c>
      <c r="X32" s="61"/>
      <c r="Y32" s="62">
        <v>0</v>
      </c>
      <c r="Z32" s="62">
        <v>11.48875028002792</v>
      </c>
      <c r="AA32" s="62">
        <v>1.591365647737659</v>
      </c>
      <c r="AB32" s="62">
        <f>SUM(Y32:AA32)</f>
        <v>13.080115927765579</v>
      </c>
      <c r="AC32" s="61"/>
      <c r="AD32" s="25" t="str">
        <f t="shared" si="24"/>
        <v>--</v>
      </c>
      <c r="AE32" s="25">
        <f t="shared" si="24"/>
        <v>0.28335656489661404</v>
      </c>
      <c r="AF32" s="25">
        <f t="shared" si="24"/>
        <v>0.28335656489661398</v>
      </c>
      <c r="AG32" s="26">
        <f t="shared" si="24"/>
        <v>0.28335656489661404</v>
      </c>
      <c r="AI32">
        <v>3</v>
      </c>
      <c r="AM32">
        <f>$AM$8</f>
        <v>8</v>
      </c>
      <c r="AN32">
        <f>$AN$8</f>
        <v>30</v>
      </c>
      <c r="AO32">
        <f>$AO$8</f>
        <v>52</v>
      </c>
      <c r="AR32" s="30" t="s">
        <v>97</v>
      </c>
      <c r="AS32" s="76">
        <v>0</v>
      </c>
      <c r="AT32" s="76">
        <v>1014.6471501716052</v>
      </c>
      <c r="AU32" s="76">
        <v>0</v>
      </c>
      <c r="AV32" s="65">
        <f>SUM(AS32:AU32)</f>
        <v>1014.6471501716052</v>
      </c>
      <c r="AW32" s="61"/>
      <c r="AX32" s="62">
        <v>0</v>
      </c>
      <c r="AY32" s="62">
        <v>287.50693105476489</v>
      </c>
      <c r="AZ32" s="62">
        <v>0</v>
      </c>
      <c r="BA32" s="62">
        <f>SUM(AX32:AZ32)</f>
        <v>287.50693105476489</v>
      </c>
      <c r="BB32" s="61"/>
      <c r="BC32" s="25" t="str">
        <f t="shared" si="25"/>
        <v>--</v>
      </c>
      <c r="BD32" s="25">
        <f t="shared" si="25"/>
        <v>0.28335656489661398</v>
      </c>
      <c r="BE32" s="25" t="str">
        <f t="shared" si="25"/>
        <v>--</v>
      </c>
      <c r="BF32" s="26">
        <f t="shared" si="25"/>
        <v>0.28335656489661398</v>
      </c>
      <c r="BH32">
        <v>3</v>
      </c>
      <c r="BL32">
        <f>$BL$8</f>
        <v>11</v>
      </c>
      <c r="BM32">
        <f>$BM$8</f>
        <v>33</v>
      </c>
      <c r="BN32">
        <f>$BN$8</f>
        <v>55</v>
      </c>
    </row>
    <row r="33" spans="1:66" x14ac:dyDescent="0.6">
      <c r="A33" s="30" t="s">
        <v>16</v>
      </c>
      <c r="B33" s="76">
        <f t="shared" si="21"/>
        <v>0</v>
      </c>
      <c r="C33" s="76">
        <f t="shared" si="21"/>
        <v>0</v>
      </c>
      <c r="D33" s="76">
        <f t="shared" si="21"/>
        <v>0</v>
      </c>
      <c r="E33" s="65">
        <f>SUM(B33:D33)</f>
        <v>0</v>
      </c>
      <c r="F33" s="61"/>
      <c r="G33" s="62">
        <f t="shared" si="22"/>
        <v>0</v>
      </c>
      <c r="H33" s="62">
        <f t="shared" si="22"/>
        <v>0</v>
      </c>
      <c r="I33" s="62">
        <f t="shared" si="22"/>
        <v>0</v>
      </c>
      <c r="J33" s="62">
        <f>SUM(G33:I33)</f>
        <v>0</v>
      </c>
      <c r="K33" s="61"/>
      <c r="L33" s="25" t="str">
        <f t="shared" si="23"/>
        <v>--</v>
      </c>
      <c r="M33" s="25" t="str">
        <f t="shared" si="23"/>
        <v>--</v>
      </c>
      <c r="N33" s="25" t="str">
        <f t="shared" si="23"/>
        <v>--</v>
      </c>
      <c r="O33" s="26" t="str">
        <f t="shared" si="23"/>
        <v>--</v>
      </c>
      <c r="S33" s="30" t="s">
        <v>16</v>
      </c>
      <c r="T33" s="76">
        <v>0</v>
      </c>
      <c r="U33" s="76">
        <v>0</v>
      </c>
      <c r="V33" s="76">
        <v>0</v>
      </c>
      <c r="W33" s="65">
        <f>SUM(T33:V33)</f>
        <v>0</v>
      </c>
      <c r="X33" s="61"/>
      <c r="Y33" s="62">
        <v>0</v>
      </c>
      <c r="Z33" s="62">
        <v>0</v>
      </c>
      <c r="AA33" s="62">
        <v>0</v>
      </c>
      <c r="AB33" s="62">
        <f>SUM(Y33:AA33)</f>
        <v>0</v>
      </c>
      <c r="AC33" s="61"/>
      <c r="AD33" s="25" t="str">
        <f t="shared" si="24"/>
        <v>--</v>
      </c>
      <c r="AE33" s="25" t="str">
        <f t="shared" si="24"/>
        <v>--</v>
      </c>
      <c r="AF33" s="25" t="str">
        <f t="shared" si="24"/>
        <v>--</v>
      </c>
      <c r="AG33" s="26" t="str">
        <f t="shared" si="24"/>
        <v>--</v>
      </c>
      <c r="AI33">
        <v>6</v>
      </c>
      <c r="AM33">
        <f>$AM$8</f>
        <v>8</v>
      </c>
      <c r="AN33">
        <f>$AN$8</f>
        <v>30</v>
      </c>
      <c r="AO33">
        <f>$AO$8</f>
        <v>52</v>
      </c>
      <c r="AR33" s="30" t="s">
        <v>16</v>
      </c>
      <c r="AS33" s="76">
        <v>0</v>
      </c>
      <c r="AT33" s="76">
        <v>0</v>
      </c>
      <c r="AU33" s="76">
        <v>0</v>
      </c>
      <c r="AV33" s="65">
        <f>SUM(AS33:AU33)</f>
        <v>0</v>
      </c>
      <c r="AW33" s="61"/>
      <c r="AX33" s="62">
        <v>0</v>
      </c>
      <c r="AY33" s="62">
        <v>0</v>
      </c>
      <c r="AZ33" s="62">
        <v>0</v>
      </c>
      <c r="BA33" s="62">
        <f>SUM(AX33:AZ33)</f>
        <v>0</v>
      </c>
      <c r="BB33" s="61"/>
      <c r="BC33" s="25" t="str">
        <f t="shared" si="25"/>
        <v>--</v>
      </c>
      <c r="BD33" s="25" t="str">
        <f t="shared" si="25"/>
        <v>--</v>
      </c>
      <c r="BE33" s="25" t="str">
        <f t="shared" si="25"/>
        <v>--</v>
      </c>
      <c r="BF33" s="26" t="str">
        <f t="shared" si="25"/>
        <v>--</v>
      </c>
      <c r="BH33">
        <v>6</v>
      </c>
      <c r="BL33">
        <f>$BL$8</f>
        <v>11</v>
      </c>
      <c r="BM33">
        <f>$BM$8</f>
        <v>33</v>
      </c>
      <c r="BN33">
        <f>$BN$8</f>
        <v>55</v>
      </c>
    </row>
    <row r="34" spans="1:66" x14ac:dyDescent="0.6">
      <c r="A34" s="21" t="s">
        <v>15</v>
      </c>
      <c r="B34" s="76">
        <f>B31</f>
        <v>0</v>
      </c>
      <c r="C34" s="76">
        <f>C31</f>
        <v>1055.1923561181118</v>
      </c>
      <c r="D34" s="76">
        <f>D31</f>
        <v>5.6161241519789309</v>
      </c>
      <c r="E34" s="76">
        <f>E31</f>
        <v>1060.8084802700907</v>
      </c>
      <c r="F34" s="61"/>
      <c r="G34" s="62">
        <f>SUM(G31:G33)</f>
        <v>0</v>
      </c>
      <c r="H34" s="62">
        <f>SUM(H31:H33)</f>
        <v>375.1496063951916</v>
      </c>
      <c r="I34" s="62">
        <f>SUM(I31:I33)</f>
        <v>2.1483543032636958</v>
      </c>
      <c r="J34" s="62">
        <f>SUM(J31:J33)</f>
        <v>377.29796069845526</v>
      </c>
      <c r="K34" s="61"/>
      <c r="L34" s="25" t="str">
        <f t="shared" si="23"/>
        <v>--</v>
      </c>
      <c r="M34" s="25">
        <f t="shared" si="23"/>
        <v>0.35552722138294152</v>
      </c>
      <c r="N34" s="25">
        <f t="shared" si="23"/>
        <v>0.38253326406729965</v>
      </c>
      <c r="O34" s="26">
        <f t="shared" si="23"/>
        <v>0.35567019656780274</v>
      </c>
      <c r="S34" s="21" t="s">
        <v>15</v>
      </c>
      <c r="T34" s="76">
        <f>T31</f>
        <v>0</v>
      </c>
      <c r="U34" s="76">
        <f>U31</f>
        <v>40.545205946506755</v>
      </c>
      <c r="V34" s="76">
        <f>V31</f>
        <v>5.6161241519789309</v>
      </c>
      <c r="W34" s="76">
        <f>W31</f>
        <v>46.161330098485685</v>
      </c>
      <c r="X34" s="61"/>
      <c r="Y34" s="62">
        <f>SUM(Y31:Y33)</f>
        <v>0</v>
      </c>
      <c r="Z34" s="62">
        <f>SUM(Z31:Z33)</f>
        <v>14.313800101432367</v>
      </c>
      <c r="AA34" s="62">
        <f>SUM(AA31:AA33)</f>
        <v>2.1483543032636958</v>
      </c>
      <c r="AB34" s="62">
        <f>SUM(AB31:AB33)</f>
        <v>16.462154404696065</v>
      </c>
      <c r="AC34" s="61"/>
      <c r="AD34" s="25" t="str">
        <f t="shared" si="24"/>
        <v>--</v>
      </c>
      <c r="AE34" s="25">
        <f t="shared" si="24"/>
        <v>0.35303310878028965</v>
      </c>
      <c r="AF34" s="25">
        <f t="shared" si="24"/>
        <v>0.38253326406729965</v>
      </c>
      <c r="AG34" s="26">
        <f t="shared" si="24"/>
        <v>0.3566221850534611</v>
      </c>
      <c r="AR34" s="21" t="s">
        <v>15</v>
      </c>
      <c r="AS34" s="76">
        <f>AS31</f>
        <v>0</v>
      </c>
      <c r="AT34" s="76">
        <f>AT31</f>
        <v>1014.6471501716051</v>
      </c>
      <c r="AU34" s="76">
        <f>AU31</f>
        <v>0</v>
      </c>
      <c r="AV34" s="76">
        <f>AV31</f>
        <v>1014.6471501716051</v>
      </c>
      <c r="AW34" s="61"/>
      <c r="AX34" s="62">
        <f>SUM(AX31:AX33)</f>
        <v>0</v>
      </c>
      <c r="AY34" s="62">
        <f>SUM(AY31:AY33)</f>
        <v>360.83580629375922</v>
      </c>
      <c r="AZ34" s="62">
        <f>SUM(AZ31:AZ33)</f>
        <v>0</v>
      </c>
      <c r="BA34" s="62">
        <f>SUM(BA31:BA33)</f>
        <v>360.83580629375922</v>
      </c>
      <c r="BB34" s="61"/>
      <c r="BC34" s="25" t="str">
        <f t="shared" si="25"/>
        <v>--</v>
      </c>
      <c r="BD34" s="25">
        <f t="shared" si="25"/>
        <v>0.35562688589105274</v>
      </c>
      <c r="BE34" s="25" t="str">
        <f t="shared" si="25"/>
        <v>--</v>
      </c>
      <c r="BF34" s="26">
        <f t="shared" si="25"/>
        <v>0.35562688589105274</v>
      </c>
    </row>
    <row r="35" spans="1:66" ht="5.15" customHeight="1" x14ac:dyDescent="0.6">
      <c r="A35" s="14"/>
      <c r="B35" s="76"/>
      <c r="C35" s="76"/>
      <c r="D35" s="76"/>
      <c r="E35" s="76"/>
      <c r="F35" s="61"/>
      <c r="G35" s="62"/>
      <c r="H35" s="62"/>
      <c r="I35" s="62"/>
      <c r="J35" s="62"/>
      <c r="K35" s="61"/>
      <c r="L35" s="68"/>
      <c r="M35" s="68"/>
      <c r="N35" s="68"/>
      <c r="O35" s="69"/>
      <c r="S35" s="14"/>
      <c r="T35" s="76"/>
      <c r="U35" s="76"/>
      <c r="V35" s="76"/>
      <c r="W35" s="76"/>
      <c r="X35" s="61"/>
      <c r="Y35" s="62"/>
      <c r="Z35" s="62"/>
      <c r="AA35" s="62"/>
      <c r="AB35" s="62"/>
      <c r="AC35" s="61"/>
      <c r="AD35" s="68"/>
      <c r="AE35" s="68"/>
      <c r="AF35" s="68"/>
      <c r="AG35" s="69"/>
      <c r="AR35" s="14"/>
      <c r="AS35" s="76"/>
      <c r="AT35" s="76"/>
      <c r="AU35" s="76"/>
      <c r="AV35" s="76"/>
      <c r="AW35" s="61"/>
      <c r="AX35" s="62"/>
      <c r="AY35" s="62"/>
      <c r="AZ35" s="62"/>
      <c r="BA35" s="62"/>
      <c r="BB35" s="61"/>
      <c r="BC35" s="68"/>
      <c r="BD35" s="68"/>
      <c r="BE35" s="68"/>
      <c r="BF35" s="69"/>
    </row>
    <row r="36" spans="1:66" x14ac:dyDescent="0.6">
      <c r="A36" s="31" t="s">
        <v>28</v>
      </c>
      <c r="B36" s="76"/>
      <c r="C36" s="76"/>
      <c r="D36" s="76"/>
      <c r="E36" s="76"/>
      <c r="F36" s="61"/>
      <c r="G36" s="62"/>
      <c r="H36" s="62"/>
      <c r="I36" s="62"/>
      <c r="J36" s="62"/>
      <c r="K36" s="61"/>
      <c r="L36" s="66"/>
      <c r="M36" s="66"/>
      <c r="N36" s="66"/>
      <c r="O36" s="67"/>
      <c r="S36" s="31" t="s">
        <v>28</v>
      </c>
      <c r="T36" s="76"/>
      <c r="U36" s="76"/>
      <c r="V36" s="76"/>
      <c r="W36" s="76"/>
      <c r="X36" s="61"/>
      <c r="Y36" s="62"/>
      <c r="Z36" s="62"/>
      <c r="AA36" s="62"/>
      <c r="AB36" s="62"/>
      <c r="AC36" s="61"/>
      <c r="AD36" s="66"/>
      <c r="AE36" s="66"/>
      <c r="AF36" s="66"/>
      <c r="AG36" s="67"/>
      <c r="AR36" s="31" t="s">
        <v>28</v>
      </c>
      <c r="AS36" s="76"/>
      <c r="AT36" s="76"/>
      <c r="AU36" s="76"/>
      <c r="AV36" s="76"/>
      <c r="AW36" s="61"/>
      <c r="AX36" s="62"/>
      <c r="AY36" s="62"/>
      <c r="AZ36" s="62"/>
      <c r="BA36" s="62"/>
      <c r="BB36" s="61"/>
      <c r="BC36" s="66"/>
      <c r="BD36" s="66"/>
      <c r="BE36" s="66"/>
      <c r="BF36" s="67"/>
    </row>
    <row r="37" spans="1:66" ht="12.75" customHeight="1" x14ac:dyDescent="0.6">
      <c r="A37" s="30" t="s">
        <v>29</v>
      </c>
      <c r="B37" s="76">
        <f>B28+B34</f>
        <v>2947.2044787214709</v>
      </c>
      <c r="C37" s="76">
        <f>C28+C34</f>
        <v>1147.904953943889</v>
      </c>
      <c r="D37" s="76">
        <f>D28+D34</f>
        <v>5.6161241519789309</v>
      </c>
      <c r="E37" s="65">
        <f>SUM(B37:D37)</f>
        <v>4100.7255568173387</v>
      </c>
      <c r="F37" s="61"/>
      <c r="G37" s="62">
        <f t="shared" ref="G37:I38" si="26">SUM(Y37,AX37)</f>
        <v>562.87453571964056</v>
      </c>
      <c r="H37" s="62">
        <f t="shared" si="26"/>
        <v>425.09269433232049</v>
      </c>
      <c r="I37" s="62">
        <f t="shared" si="26"/>
        <v>17.25571336410118</v>
      </c>
      <c r="J37" s="62">
        <f>SUM(G37:I37)</f>
        <v>1005.2229434160622</v>
      </c>
      <c r="K37" s="61"/>
      <c r="L37" s="25">
        <f t="shared" ref="L37:O39" si="27">IF(B37&lt;&gt;0,G37/B37,"--")</f>
        <v>0.1909859121698341</v>
      </c>
      <c r="M37" s="25">
        <f t="shared" si="27"/>
        <v>0.37032046326816315</v>
      </c>
      <c r="N37" s="25">
        <f t="shared" si="27"/>
        <v>3.0725306095700988</v>
      </c>
      <c r="O37" s="26">
        <f t="shared" si="27"/>
        <v>0.24513294769139277</v>
      </c>
      <c r="S37" s="30" t="s">
        <v>29</v>
      </c>
      <c r="T37" s="76">
        <f>T28+T34</f>
        <v>2241.090208347598</v>
      </c>
      <c r="U37" s="76">
        <f>U28+U34</f>
        <v>47.204546100384931</v>
      </c>
      <c r="V37" s="76">
        <f>V28+V34</f>
        <v>5.6161241519789309</v>
      </c>
      <c r="W37" s="65">
        <f>SUM(T37:V37)</f>
        <v>2293.910878599962</v>
      </c>
      <c r="X37" s="61"/>
      <c r="Y37" s="62">
        <v>428.01665769614965</v>
      </c>
      <c r="Z37" s="62">
        <v>17.480809380257913</v>
      </c>
      <c r="AA37" s="62">
        <v>17.25571336410118</v>
      </c>
      <c r="AB37" s="62">
        <f>SUM(Y37:AA37)</f>
        <v>462.75318044050874</v>
      </c>
      <c r="AC37" s="61"/>
      <c r="AD37" s="25">
        <f t="shared" ref="AD37:AG39" si="28">IF(T37&lt;&gt;0,Y37/T37,"--")</f>
        <v>0.19098591216983413</v>
      </c>
      <c r="AE37" s="25">
        <f t="shared" si="28"/>
        <v>0.37032046326816315</v>
      </c>
      <c r="AF37" s="25">
        <f t="shared" si="28"/>
        <v>3.0725306095700988</v>
      </c>
      <c r="AG37" s="26">
        <f t="shared" si="28"/>
        <v>0.2017311067999904</v>
      </c>
      <c r="AI37">
        <v>7</v>
      </c>
      <c r="AM37">
        <f>$AM$8</f>
        <v>8</v>
      </c>
      <c r="AN37">
        <f>$AN$8</f>
        <v>30</v>
      </c>
      <c r="AO37">
        <f>$AO$8</f>
        <v>52</v>
      </c>
      <c r="AR37" s="30" t="s">
        <v>29</v>
      </c>
      <c r="AS37" s="76">
        <f>AS28+AS34</f>
        <v>706.11427037387273</v>
      </c>
      <c r="AT37" s="76">
        <f>AT28+AT34</f>
        <v>1100.7004078435041</v>
      </c>
      <c r="AU37" s="76">
        <f>AU28+AU34</f>
        <v>0</v>
      </c>
      <c r="AV37" s="65">
        <f>SUM(AS37:AU37)</f>
        <v>1806.8146782173767</v>
      </c>
      <c r="AW37" s="61"/>
      <c r="AX37" s="62">
        <v>134.85787802349097</v>
      </c>
      <c r="AY37" s="62">
        <v>407.61188495206255</v>
      </c>
      <c r="AZ37" s="62">
        <v>0</v>
      </c>
      <c r="BA37" s="62">
        <f>SUM(AX37:AZ37)</f>
        <v>542.46976297555352</v>
      </c>
      <c r="BB37" s="61"/>
      <c r="BC37" s="25">
        <f t="shared" ref="BC37:BF39" si="29">IF(AS37&lt;&gt;0,AX37/AS37,"--")</f>
        <v>0.19098591216983413</v>
      </c>
      <c r="BD37" s="25">
        <f t="shared" si="29"/>
        <v>0.37032046326816315</v>
      </c>
      <c r="BE37" s="25" t="str">
        <f t="shared" si="29"/>
        <v>--</v>
      </c>
      <c r="BF37" s="26">
        <f t="shared" si="29"/>
        <v>0.30023541955656469</v>
      </c>
      <c r="BH37">
        <v>7</v>
      </c>
      <c r="BL37">
        <f>$BL$8</f>
        <v>11</v>
      </c>
      <c r="BM37">
        <f>$BM$8</f>
        <v>33</v>
      </c>
      <c r="BN37">
        <f>$BN$8</f>
        <v>55</v>
      </c>
    </row>
    <row r="38" spans="1:66" ht="12.75" customHeight="1" x14ac:dyDescent="0.6">
      <c r="A38" s="30" t="s">
        <v>30</v>
      </c>
      <c r="B38" s="76">
        <f>SUM(T38,AS38)</f>
        <v>0</v>
      </c>
      <c r="C38" s="76">
        <f>SUM(U38,AT38)</f>
        <v>0</v>
      </c>
      <c r="D38" s="76">
        <f>SUM(V38,AU38)</f>
        <v>0</v>
      </c>
      <c r="E38" s="65">
        <f>SUM(B38:D38)</f>
        <v>0</v>
      </c>
      <c r="F38" s="61"/>
      <c r="G38" s="62">
        <f t="shared" si="26"/>
        <v>0</v>
      </c>
      <c r="H38" s="62">
        <f t="shared" si="26"/>
        <v>0</v>
      </c>
      <c r="I38" s="62">
        <f t="shared" si="26"/>
        <v>0</v>
      </c>
      <c r="J38" s="62">
        <f>SUM(G38:I38)</f>
        <v>0</v>
      </c>
      <c r="K38" s="61"/>
      <c r="L38" s="25" t="str">
        <f t="shared" si="27"/>
        <v>--</v>
      </c>
      <c r="M38" s="25" t="str">
        <f t="shared" si="27"/>
        <v>--</v>
      </c>
      <c r="N38" s="25" t="str">
        <f t="shared" si="27"/>
        <v>--</v>
      </c>
      <c r="O38" s="26" t="str">
        <f t="shared" si="27"/>
        <v>--</v>
      </c>
      <c r="S38" s="30" t="s">
        <v>30</v>
      </c>
      <c r="T38" s="76">
        <v>0</v>
      </c>
      <c r="U38" s="76">
        <v>0</v>
      </c>
      <c r="V38" s="76">
        <v>0</v>
      </c>
      <c r="W38" s="65">
        <f>SUM(T38:V38)</f>
        <v>0</v>
      </c>
      <c r="X38" s="61"/>
      <c r="Y38" s="62">
        <v>0</v>
      </c>
      <c r="Z38" s="62">
        <v>0</v>
      </c>
      <c r="AA38" s="62">
        <v>0</v>
      </c>
      <c r="AB38" s="62">
        <f>SUM(Y38:AA38)</f>
        <v>0</v>
      </c>
      <c r="AC38" s="61"/>
      <c r="AD38" s="25" t="str">
        <f t="shared" si="28"/>
        <v>--</v>
      </c>
      <c r="AE38" s="25" t="str">
        <f t="shared" si="28"/>
        <v>--</v>
      </c>
      <c r="AF38" s="25" t="str">
        <f t="shared" si="28"/>
        <v>--</v>
      </c>
      <c r="AG38" s="26" t="str">
        <f t="shared" si="28"/>
        <v>--</v>
      </c>
      <c r="AI38">
        <v>8</v>
      </c>
      <c r="AM38">
        <f>$AM$8</f>
        <v>8</v>
      </c>
      <c r="AN38">
        <f>$AN$8</f>
        <v>30</v>
      </c>
      <c r="AO38">
        <f>$AO$8</f>
        <v>52</v>
      </c>
      <c r="AR38" s="30" t="s">
        <v>30</v>
      </c>
      <c r="AS38" s="76">
        <v>0</v>
      </c>
      <c r="AT38" s="76">
        <v>0</v>
      </c>
      <c r="AU38" s="76">
        <v>0</v>
      </c>
      <c r="AV38" s="65">
        <f>SUM(AS38:AU38)</f>
        <v>0</v>
      </c>
      <c r="AW38" s="61"/>
      <c r="AX38" s="62">
        <v>0</v>
      </c>
      <c r="AY38" s="62">
        <v>0</v>
      </c>
      <c r="AZ38" s="62">
        <v>0</v>
      </c>
      <c r="BA38" s="62">
        <f>SUM(AX38:AZ38)</f>
        <v>0</v>
      </c>
      <c r="BB38" s="61"/>
      <c r="BC38" s="25" t="str">
        <f t="shared" si="29"/>
        <v>--</v>
      </c>
      <c r="BD38" s="25" t="str">
        <f t="shared" si="29"/>
        <v>--</v>
      </c>
      <c r="BE38" s="25" t="str">
        <f t="shared" si="29"/>
        <v>--</v>
      </c>
      <c r="BF38" s="26" t="str">
        <f t="shared" si="29"/>
        <v>--</v>
      </c>
      <c r="BH38">
        <v>8</v>
      </c>
      <c r="BL38">
        <f>$BL$8</f>
        <v>11</v>
      </c>
      <c r="BM38">
        <f>$BM$8</f>
        <v>33</v>
      </c>
      <c r="BN38">
        <f>$BN$8</f>
        <v>55</v>
      </c>
    </row>
    <row r="39" spans="1:66" x14ac:dyDescent="0.6">
      <c r="A39" s="21" t="s">
        <v>17</v>
      </c>
      <c r="B39" s="76">
        <f>B37</f>
        <v>2947.2044787214709</v>
      </c>
      <c r="C39" s="76">
        <f>C37</f>
        <v>1147.904953943889</v>
      </c>
      <c r="D39" s="76">
        <f>D37</f>
        <v>5.6161241519789309</v>
      </c>
      <c r="E39" s="76">
        <f>E37</f>
        <v>4100.7255568173387</v>
      </c>
      <c r="F39" s="61"/>
      <c r="G39" s="62">
        <f>SUM(G37:G38)</f>
        <v>562.87453571964056</v>
      </c>
      <c r="H39" s="62">
        <f>SUM(H37:H38)</f>
        <v>425.09269433232049</v>
      </c>
      <c r="I39" s="62">
        <f>SUM(I37:I38)</f>
        <v>17.25571336410118</v>
      </c>
      <c r="J39" s="62">
        <f>SUM(J37:J38)</f>
        <v>1005.2229434160622</v>
      </c>
      <c r="K39" s="61"/>
      <c r="L39" s="25">
        <f t="shared" si="27"/>
        <v>0.1909859121698341</v>
      </c>
      <c r="M39" s="25">
        <f t="shared" si="27"/>
        <v>0.37032046326816315</v>
      </c>
      <c r="N39" s="25">
        <f t="shared" si="27"/>
        <v>3.0725306095700988</v>
      </c>
      <c r="O39" s="26">
        <f t="shared" si="27"/>
        <v>0.24513294769139277</v>
      </c>
      <c r="S39" s="21" t="s">
        <v>17</v>
      </c>
      <c r="T39" s="76">
        <f>T37</f>
        <v>2241.090208347598</v>
      </c>
      <c r="U39" s="76">
        <f>U37</f>
        <v>47.204546100384931</v>
      </c>
      <c r="V39" s="76">
        <f>V37</f>
        <v>5.6161241519789309</v>
      </c>
      <c r="W39" s="76">
        <f>W37</f>
        <v>2293.910878599962</v>
      </c>
      <c r="X39" s="61"/>
      <c r="Y39" s="62">
        <f>SUM(Y37:Y38)</f>
        <v>428.01665769614965</v>
      </c>
      <c r="Z39" s="62">
        <f>SUM(Z37:Z38)</f>
        <v>17.480809380257913</v>
      </c>
      <c r="AA39" s="62">
        <f>SUM(AA37:AA38)</f>
        <v>17.25571336410118</v>
      </c>
      <c r="AB39" s="62">
        <f>SUM(AB37:AB38)</f>
        <v>462.75318044050874</v>
      </c>
      <c r="AC39" s="61"/>
      <c r="AD39" s="25">
        <f t="shared" si="28"/>
        <v>0.19098591216983413</v>
      </c>
      <c r="AE39" s="25">
        <f t="shared" si="28"/>
        <v>0.37032046326816315</v>
      </c>
      <c r="AF39" s="25">
        <f t="shared" si="28"/>
        <v>3.0725306095700988</v>
      </c>
      <c r="AG39" s="26">
        <f t="shared" si="28"/>
        <v>0.2017311067999904</v>
      </c>
      <c r="AR39" s="21" t="s">
        <v>17</v>
      </c>
      <c r="AS39" s="76">
        <f>AS37</f>
        <v>706.11427037387273</v>
      </c>
      <c r="AT39" s="76">
        <f>AT37</f>
        <v>1100.7004078435041</v>
      </c>
      <c r="AU39" s="76">
        <f>AU37</f>
        <v>0</v>
      </c>
      <c r="AV39" s="76">
        <f>AV37</f>
        <v>1806.8146782173767</v>
      </c>
      <c r="AW39" s="61"/>
      <c r="AX39" s="62">
        <f>SUM(AX37:AX38)</f>
        <v>134.85787802349097</v>
      </c>
      <c r="AY39" s="62">
        <f>SUM(AY37:AY38)</f>
        <v>407.61188495206255</v>
      </c>
      <c r="AZ39" s="62">
        <f>SUM(AZ37:AZ38)</f>
        <v>0</v>
      </c>
      <c r="BA39" s="62">
        <f>SUM(BA37:BA38)</f>
        <v>542.46976297555352</v>
      </c>
      <c r="BB39" s="61"/>
      <c r="BC39" s="25">
        <f t="shared" si="29"/>
        <v>0.19098591216983413</v>
      </c>
      <c r="BD39" s="25">
        <f t="shared" si="29"/>
        <v>0.37032046326816315</v>
      </c>
      <c r="BE39" s="25" t="str">
        <f t="shared" si="29"/>
        <v>--</v>
      </c>
      <c r="BF39" s="26">
        <f t="shared" si="29"/>
        <v>0.30023541955656469</v>
      </c>
    </row>
    <row r="40" spans="1:66" ht="5.15" customHeight="1" x14ac:dyDescent="0.6">
      <c r="A40" s="21"/>
      <c r="B40" s="76"/>
      <c r="C40" s="76"/>
      <c r="D40" s="76"/>
      <c r="E40" s="65"/>
      <c r="F40" s="61"/>
      <c r="G40" s="62"/>
      <c r="H40" s="62"/>
      <c r="I40" s="62"/>
      <c r="J40" s="62"/>
      <c r="K40" s="61"/>
      <c r="L40" s="66"/>
      <c r="M40" s="66"/>
      <c r="N40" s="66"/>
      <c r="O40" s="67"/>
      <c r="S40" s="21"/>
      <c r="T40" s="76"/>
      <c r="U40" s="76"/>
      <c r="V40" s="76"/>
      <c r="W40" s="65"/>
      <c r="X40" s="61"/>
      <c r="Y40" s="62"/>
      <c r="Z40" s="62"/>
      <c r="AA40" s="62"/>
      <c r="AB40" s="62"/>
      <c r="AC40" s="61"/>
      <c r="AD40" s="66"/>
      <c r="AE40" s="66"/>
      <c r="AF40" s="66"/>
      <c r="AG40" s="67"/>
      <c r="AR40" s="21"/>
      <c r="AS40" s="76"/>
      <c r="AT40" s="76"/>
      <c r="AU40" s="76"/>
      <c r="AV40" s="65"/>
      <c r="AW40" s="61"/>
      <c r="AX40" s="62"/>
      <c r="AY40" s="62"/>
      <c r="AZ40" s="62"/>
      <c r="BA40" s="62"/>
      <c r="BB40" s="61"/>
      <c r="BC40" s="66"/>
      <c r="BD40" s="66"/>
      <c r="BE40" s="66"/>
      <c r="BF40" s="67"/>
    </row>
    <row r="41" spans="1:66" x14ac:dyDescent="0.6">
      <c r="A41" s="96" t="s">
        <v>33</v>
      </c>
      <c r="B41" s="83">
        <f>B39</f>
        <v>2947.2044787214709</v>
      </c>
      <c r="C41" s="83">
        <f>C39</f>
        <v>1147.904953943889</v>
      </c>
      <c r="D41" s="83">
        <f>D39</f>
        <v>5.6161241519789309</v>
      </c>
      <c r="E41" s="70">
        <f>SUM(B41:D41)</f>
        <v>4100.7255568173387</v>
      </c>
      <c r="F41" s="71"/>
      <c r="G41" s="84">
        <f>SUM(G28,G34,G39)</f>
        <v>1015.370865575132</v>
      </c>
      <c r="H41" s="84">
        <f>SUM(H28,H34,H39)</f>
        <v>838.58835707515755</v>
      </c>
      <c r="I41" s="84">
        <f>SUM(I28,I34,I39)</f>
        <v>19.404067667364874</v>
      </c>
      <c r="J41" s="84">
        <f>SUM(J28,J34,J39)</f>
        <v>1873.3632903176544</v>
      </c>
      <c r="K41" s="71"/>
      <c r="L41" s="35">
        <f t="shared" ref="L41:O42" si="30">IF(B41&lt;&gt;0,G41/B41,"--")</f>
        <v>0.34451999272734918</v>
      </c>
      <c r="M41" s="35">
        <f t="shared" si="30"/>
        <v>0.73053814620626578</v>
      </c>
      <c r="N41" s="35">
        <f t="shared" si="30"/>
        <v>3.4550638736373984</v>
      </c>
      <c r="O41" s="36">
        <f t="shared" si="30"/>
        <v>0.45683703148659671</v>
      </c>
      <c r="S41" s="96" t="s">
        <v>33</v>
      </c>
      <c r="T41" s="83">
        <f>T39</f>
        <v>2241.090208347598</v>
      </c>
      <c r="U41" s="83">
        <f>U39</f>
        <v>47.204546100384931</v>
      </c>
      <c r="V41" s="83">
        <f>V39</f>
        <v>5.6161241519789309</v>
      </c>
      <c r="W41" s="70">
        <f>SUM(T41:V41)</f>
        <v>2293.910878599962</v>
      </c>
      <c r="X41" s="71"/>
      <c r="Y41" s="84">
        <f>SUM(Y28,Y34,Y39)</f>
        <v>770.66059303258976</v>
      </c>
      <c r="Z41" s="84">
        <f>SUM(Z28,Z34,Z39)</f>
        <v>34.714145138964994</v>
      </c>
      <c r="AA41" s="84">
        <f>SUM(AA28,AA34,AA39)</f>
        <v>19.404067667364874</v>
      </c>
      <c r="AB41" s="84">
        <f>SUM(AB28,AB34,AB39)</f>
        <v>824.77880583891965</v>
      </c>
      <c r="AC41" s="71"/>
      <c r="AD41" s="35">
        <f t="shared" ref="AD41:AG42" si="31">IF(T41&lt;&gt;0,Y41/T41,"--")</f>
        <v>0.34387754235061052</v>
      </c>
      <c r="AE41" s="35">
        <f t="shared" si="31"/>
        <v>0.73539834627669298</v>
      </c>
      <c r="AF41" s="35">
        <f t="shared" si="31"/>
        <v>3.4550638736373984</v>
      </c>
      <c r="AG41" s="36">
        <f t="shared" si="31"/>
        <v>0.35955137295582523</v>
      </c>
      <c r="AR41" s="96" t="s">
        <v>33</v>
      </c>
      <c r="AS41" s="83">
        <f>AS39</f>
        <v>706.11427037387273</v>
      </c>
      <c r="AT41" s="83">
        <f>AT39</f>
        <v>1100.7004078435041</v>
      </c>
      <c r="AU41" s="83">
        <f>AU39</f>
        <v>0</v>
      </c>
      <c r="AV41" s="70">
        <f>SUM(AS41:AU41)</f>
        <v>1806.8146782173767</v>
      </c>
      <c r="AW41" s="71"/>
      <c r="AX41" s="84">
        <f>SUM(AX28,AX34,AX39)</f>
        <v>244.71027254254238</v>
      </c>
      <c r="AY41" s="84">
        <f>SUM(AY28,AY34,AY39)</f>
        <v>803.87421193619252</v>
      </c>
      <c r="AZ41" s="84">
        <f>SUM(AZ28,AZ34,AZ39)</f>
        <v>0</v>
      </c>
      <c r="BA41" s="84">
        <f>SUM(BA28,BA34,BA39)</f>
        <v>1048.584484478735</v>
      </c>
      <c r="BB41" s="71"/>
      <c r="BC41" s="35">
        <f t="shared" ref="BC41:BF42" si="32">IF(AS41&lt;&gt;0,AX41/AS41,"--")</f>
        <v>0.3465590242397642</v>
      </c>
      <c r="BD41" s="35">
        <f t="shared" si="32"/>
        <v>0.73032971207046748</v>
      </c>
      <c r="BE41" s="35" t="str">
        <f t="shared" si="32"/>
        <v>--</v>
      </c>
      <c r="BF41" s="36">
        <f t="shared" si="32"/>
        <v>0.58034977085379891</v>
      </c>
    </row>
    <row r="42" spans="1:66" ht="13.75" thickBot="1" x14ac:dyDescent="0.75">
      <c r="A42" s="37" t="s">
        <v>17</v>
      </c>
      <c r="B42" s="97">
        <f>B21+B41</f>
        <v>10894.790442671765</v>
      </c>
      <c r="C42" s="97">
        <f>C21+C41</f>
        <v>1147.904953943889</v>
      </c>
      <c r="D42" s="97">
        <f>D21+D41</f>
        <v>5.6161241519789309</v>
      </c>
      <c r="E42" s="97">
        <f>E21+E41</f>
        <v>12048.311520767635</v>
      </c>
      <c r="F42" s="38"/>
      <c r="G42" s="98">
        <f>SUM(G21,G41)</f>
        <v>2636.8035591240373</v>
      </c>
      <c r="H42" s="98">
        <f>SUM(H21,H41)</f>
        <v>838.58835707515755</v>
      </c>
      <c r="I42" s="98">
        <f>SUM(I21,I41)</f>
        <v>19.404067667364874</v>
      </c>
      <c r="J42" s="98">
        <f>SUM(J21,J41)</f>
        <v>3494.7959838665597</v>
      </c>
      <c r="K42" s="38"/>
      <c r="L42" s="47">
        <f t="shared" si="30"/>
        <v>0.24202425673066966</v>
      </c>
      <c r="M42" s="47">
        <f t="shared" si="30"/>
        <v>0.73053814620626578</v>
      </c>
      <c r="N42" s="47">
        <f t="shared" si="30"/>
        <v>3.4550638736373984</v>
      </c>
      <c r="O42" s="48">
        <f t="shared" si="30"/>
        <v>0.29006520771334565</v>
      </c>
      <c r="S42" s="37" t="s">
        <v>17</v>
      </c>
      <c r="T42" s="97">
        <f>T21+T41</f>
        <v>6981.3882492366192</v>
      </c>
      <c r="U42" s="97">
        <f>U21+U41</f>
        <v>47.204546100384931</v>
      </c>
      <c r="V42" s="97">
        <f>V21+V41</f>
        <v>5.6161241519789309</v>
      </c>
      <c r="W42" s="97">
        <f>W21+W41</f>
        <v>7034.2089194889832</v>
      </c>
      <c r="X42" s="38"/>
      <c r="Y42" s="98">
        <f>SUM(Y21,Y41)</f>
        <v>1738.3198939062363</v>
      </c>
      <c r="Z42" s="98">
        <f>SUM(Z21,Z41)</f>
        <v>34.714145138964994</v>
      </c>
      <c r="AA42" s="98">
        <f>SUM(AA21,AA41)</f>
        <v>19.404067667364874</v>
      </c>
      <c r="AB42" s="98">
        <f>SUM(AB21,AB41)</f>
        <v>1792.4381067125662</v>
      </c>
      <c r="AC42" s="38"/>
      <c r="AD42" s="47">
        <f t="shared" si="31"/>
        <v>0.24899344254293737</v>
      </c>
      <c r="AE42" s="47">
        <f t="shared" si="31"/>
        <v>0.73539834627669298</v>
      </c>
      <c r="AF42" s="47">
        <f t="shared" si="31"/>
        <v>3.4550638736373984</v>
      </c>
      <c r="AG42" s="48">
        <f t="shared" si="31"/>
        <v>0.25481729747128157</v>
      </c>
      <c r="AR42" s="37" t="s">
        <v>17</v>
      </c>
      <c r="AS42" s="97">
        <f>AS21+AS41</f>
        <v>3913.4021934351463</v>
      </c>
      <c r="AT42" s="97">
        <f>AT21+AT41</f>
        <v>1100.7004078435041</v>
      </c>
      <c r="AU42" s="97">
        <f>AU21+AU41</f>
        <v>0</v>
      </c>
      <c r="AV42" s="97">
        <f>AV21+AV41</f>
        <v>5014.1026012786497</v>
      </c>
      <c r="AW42" s="38"/>
      <c r="AX42" s="98">
        <f>SUM(AX21,AX41)</f>
        <v>898.4836652178011</v>
      </c>
      <c r="AY42" s="98">
        <f>SUM(AY21,AY41)</f>
        <v>803.87421193619252</v>
      </c>
      <c r="AZ42" s="98">
        <f>SUM(AZ21,AZ41)</f>
        <v>0</v>
      </c>
      <c r="BA42" s="98">
        <f>SUM(BA21,BA41)</f>
        <v>1702.3578771539937</v>
      </c>
      <c r="BB42" s="38"/>
      <c r="BC42" s="47">
        <f t="shared" si="32"/>
        <v>0.22959144519442323</v>
      </c>
      <c r="BD42" s="47">
        <f t="shared" si="32"/>
        <v>0.73032971207046748</v>
      </c>
      <c r="BE42" s="47" t="str">
        <f t="shared" si="32"/>
        <v>--</v>
      </c>
      <c r="BF42" s="48">
        <f t="shared" si="32"/>
        <v>0.33951396940299433</v>
      </c>
    </row>
    <row r="43" spans="1:66" ht="5.15" customHeight="1" thickBot="1" x14ac:dyDescent="0.75">
      <c r="A43" s="16"/>
      <c r="B43" s="77"/>
      <c r="C43" s="77"/>
      <c r="D43" s="77"/>
      <c r="E43" s="77"/>
      <c r="F43" s="16"/>
      <c r="G43" s="62"/>
      <c r="H43" s="62"/>
      <c r="I43" s="62"/>
      <c r="J43" s="62"/>
      <c r="K43" s="16"/>
      <c r="L43" s="16"/>
      <c r="M43" s="16"/>
      <c r="N43" s="16"/>
      <c r="O43" s="16"/>
      <c r="S43" s="16"/>
      <c r="T43" s="77"/>
      <c r="U43" s="77"/>
      <c r="V43" s="77"/>
      <c r="W43" s="77"/>
      <c r="X43" s="16"/>
      <c r="Y43" s="62"/>
      <c r="Z43" s="62"/>
      <c r="AA43" s="62"/>
      <c r="AB43" s="62"/>
      <c r="AC43" s="16"/>
      <c r="AD43" s="16"/>
      <c r="AE43" s="16"/>
      <c r="AF43" s="16"/>
      <c r="AG43" s="16"/>
      <c r="AR43" s="16"/>
      <c r="AS43" s="77"/>
      <c r="AT43" s="77"/>
      <c r="AU43" s="77"/>
      <c r="AV43" s="77"/>
      <c r="AW43" s="16"/>
      <c r="AX43" s="62"/>
      <c r="AY43" s="62"/>
      <c r="AZ43" s="62"/>
      <c r="BA43" s="62"/>
      <c r="BB43" s="16"/>
      <c r="BC43" s="16"/>
      <c r="BD43" s="16"/>
      <c r="BE43" s="16"/>
      <c r="BF43" s="16"/>
    </row>
    <row r="44" spans="1:66" ht="15.5" x14ac:dyDescent="0.7">
      <c r="A44" s="4" t="s">
        <v>18</v>
      </c>
      <c r="B44" s="121" t="s">
        <v>1</v>
      </c>
      <c r="C44" s="128"/>
      <c r="D44" s="128"/>
      <c r="E44" s="128"/>
      <c r="F44" s="6"/>
      <c r="G44" s="121" t="s">
        <v>2</v>
      </c>
      <c r="H44" s="122"/>
      <c r="I44" s="122"/>
      <c r="J44" s="122"/>
      <c r="K44" s="6"/>
      <c r="L44" s="121" t="s">
        <v>3</v>
      </c>
      <c r="M44" s="122"/>
      <c r="N44" s="122"/>
      <c r="O44" s="123"/>
      <c r="S44" s="4" t="s">
        <v>18</v>
      </c>
      <c r="T44" s="121" t="s">
        <v>1</v>
      </c>
      <c r="U44" s="128"/>
      <c r="V44" s="128"/>
      <c r="W44" s="128"/>
      <c r="X44" s="6"/>
      <c r="Y44" s="121" t="s">
        <v>2</v>
      </c>
      <c r="Z44" s="122"/>
      <c r="AA44" s="122"/>
      <c r="AB44" s="122"/>
      <c r="AC44" s="6"/>
      <c r="AD44" s="121" t="s">
        <v>3</v>
      </c>
      <c r="AE44" s="122"/>
      <c r="AF44" s="122"/>
      <c r="AG44" s="123"/>
      <c r="AR44" s="4" t="s">
        <v>18</v>
      </c>
      <c r="AS44" s="121" t="s">
        <v>1</v>
      </c>
      <c r="AT44" s="128"/>
      <c r="AU44" s="128"/>
      <c r="AV44" s="128"/>
      <c r="AW44" s="6"/>
      <c r="AX44" s="121" t="s">
        <v>2</v>
      </c>
      <c r="AY44" s="122"/>
      <c r="AZ44" s="122"/>
      <c r="BA44" s="122"/>
      <c r="BB44" s="6"/>
      <c r="BC44" s="121" t="s">
        <v>3</v>
      </c>
      <c r="BD44" s="122"/>
      <c r="BE44" s="122"/>
      <c r="BF44" s="123"/>
    </row>
    <row r="45" spans="1:66" ht="12.75" customHeight="1" x14ac:dyDescent="0.6">
      <c r="A45" s="94" t="s">
        <v>23</v>
      </c>
      <c r="B45" s="15" t="s">
        <v>4</v>
      </c>
      <c r="C45" s="15" t="s">
        <v>5</v>
      </c>
      <c r="D45" s="15" t="s">
        <v>6</v>
      </c>
      <c r="E45" s="15" t="s">
        <v>173</v>
      </c>
      <c r="F45" s="16"/>
      <c r="G45" s="15" t="s">
        <v>4</v>
      </c>
      <c r="H45" s="15" t="s">
        <v>5</v>
      </c>
      <c r="I45" s="15" t="s">
        <v>6</v>
      </c>
      <c r="J45" s="15" t="s">
        <v>173</v>
      </c>
      <c r="K45" s="16"/>
      <c r="L45" s="15" t="s">
        <v>4</v>
      </c>
      <c r="M45" s="15" t="s">
        <v>5</v>
      </c>
      <c r="N45" s="15" t="s">
        <v>6</v>
      </c>
      <c r="O45" s="17" t="s">
        <v>173</v>
      </c>
      <c r="S45" s="94" t="s">
        <v>23</v>
      </c>
      <c r="T45" s="15" t="s">
        <v>4</v>
      </c>
      <c r="U45" s="15" t="s">
        <v>5</v>
      </c>
      <c r="V45" s="15" t="s">
        <v>6</v>
      </c>
      <c r="W45" s="15" t="s">
        <v>173</v>
      </c>
      <c r="X45" s="16"/>
      <c r="Y45" s="15" t="s">
        <v>4</v>
      </c>
      <c r="Z45" s="15" t="s">
        <v>5</v>
      </c>
      <c r="AA45" s="15" t="s">
        <v>6</v>
      </c>
      <c r="AB45" s="15" t="s">
        <v>173</v>
      </c>
      <c r="AC45" s="16"/>
      <c r="AD45" s="15" t="s">
        <v>4</v>
      </c>
      <c r="AE45" s="15" t="s">
        <v>5</v>
      </c>
      <c r="AF45" s="15" t="s">
        <v>6</v>
      </c>
      <c r="AG45" s="17" t="s">
        <v>173</v>
      </c>
      <c r="AR45" s="94" t="s">
        <v>23</v>
      </c>
      <c r="AS45" s="15" t="s">
        <v>4</v>
      </c>
      <c r="AT45" s="15" t="s">
        <v>5</v>
      </c>
      <c r="AU45" s="15" t="s">
        <v>6</v>
      </c>
      <c r="AV45" s="15" t="s">
        <v>173</v>
      </c>
      <c r="AW45" s="16"/>
      <c r="AX45" s="15" t="s">
        <v>4</v>
      </c>
      <c r="AY45" s="15" t="s">
        <v>5</v>
      </c>
      <c r="AZ45" s="15" t="s">
        <v>6</v>
      </c>
      <c r="BA45" s="15" t="s">
        <v>173</v>
      </c>
      <c r="BB45" s="16"/>
      <c r="BC45" s="15" t="s">
        <v>4</v>
      </c>
      <c r="BD45" s="15" t="s">
        <v>5</v>
      </c>
      <c r="BE45" s="15" t="s">
        <v>6</v>
      </c>
      <c r="BF45" s="17" t="s">
        <v>173</v>
      </c>
    </row>
    <row r="46" spans="1:66" ht="12.75" customHeight="1" x14ac:dyDescent="0.6">
      <c r="A46" s="21" t="s">
        <v>19</v>
      </c>
      <c r="B46" s="76">
        <f t="shared" ref="B46:D47" si="33">SUM(T46,AS46)</f>
        <v>7695.4620324425132</v>
      </c>
      <c r="C46" s="76">
        <f t="shared" si="33"/>
        <v>0</v>
      </c>
      <c r="D46" s="76">
        <f t="shared" si="33"/>
        <v>0</v>
      </c>
      <c r="E46" s="65">
        <f>SUM(B46:D46)</f>
        <v>7695.4620324425132</v>
      </c>
      <c r="F46" s="40"/>
      <c r="G46" s="62">
        <f t="shared" ref="G46:I47" si="34">SUM(Y46,AX46)</f>
        <v>422.56536908875876</v>
      </c>
      <c r="H46" s="62">
        <f t="shared" si="34"/>
        <v>0</v>
      </c>
      <c r="I46" s="62">
        <f t="shared" si="34"/>
        <v>0</v>
      </c>
      <c r="J46" s="62">
        <f>SUM(G46:I46)</f>
        <v>422.56536908875876</v>
      </c>
      <c r="K46" s="42"/>
      <c r="L46" s="25">
        <f t="shared" ref="L46:O48" si="35">IF(B46&lt;&gt;0,G46/B46,"--")</f>
        <v>5.4910980953100479E-2</v>
      </c>
      <c r="M46" s="25" t="str">
        <f t="shared" si="35"/>
        <v>--</v>
      </c>
      <c r="N46" s="25" t="str">
        <f t="shared" si="35"/>
        <v>--</v>
      </c>
      <c r="O46" s="26">
        <f t="shared" si="35"/>
        <v>5.4910980953100479E-2</v>
      </c>
      <c r="S46" s="21" t="s">
        <v>19</v>
      </c>
      <c r="T46" s="78">
        <v>4581.1840325453686</v>
      </c>
      <c r="U46" s="78">
        <v>0</v>
      </c>
      <c r="V46" s="78">
        <v>0</v>
      </c>
      <c r="W46" s="65">
        <f>SUM(T46:V46)</f>
        <v>4581.1840325453686</v>
      </c>
      <c r="X46" s="40"/>
      <c r="Y46" s="62">
        <v>251.55730915374676</v>
      </c>
      <c r="Z46" s="62">
        <v>0</v>
      </c>
      <c r="AA46" s="62">
        <v>0</v>
      </c>
      <c r="AB46" s="62">
        <f>SUM(Y46:AA46)</f>
        <v>251.55730915374676</v>
      </c>
      <c r="AC46" s="42"/>
      <c r="AD46" s="25">
        <f t="shared" ref="AD46:AG48" si="36">IF(T46&lt;&gt;0,Y46/T46,"--")</f>
        <v>5.4910980953100472E-2</v>
      </c>
      <c r="AE46" s="25" t="str">
        <f t="shared" si="36"/>
        <v>--</v>
      </c>
      <c r="AF46" s="25" t="str">
        <f t="shared" si="36"/>
        <v>--</v>
      </c>
      <c r="AG46" s="26">
        <f t="shared" si="36"/>
        <v>5.4910980953100472E-2</v>
      </c>
      <c r="AI46">
        <v>118</v>
      </c>
      <c r="AM46">
        <f>$AM$8</f>
        <v>8</v>
      </c>
      <c r="AN46">
        <f>$AN$8</f>
        <v>30</v>
      </c>
      <c r="AO46">
        <f>$AO$8</f>
        <v>52</v>
      </c>
      <c r="AR46" s="21" t="s">
        <v>19</v>
      </c>
      <c r="AS46" s="78">
        <v>3114.2779998971446</v>
      </c>
      <c r="AT46" s="78">
        <v>0</v>
      </c>
      <c r="AU46" s="78">
        <v>0</v>
      </c>
      <c r="AV46" s="65">
        <f>SUM(AS46:AU46)</f>
        <v>3114.2779998971446</v>
      </c>
      <c r="AW46" s="40"/>
      <c r="AX46" s="62">
        <v>171.00805993501197</v>
      </c>
      <c r="AY46" s="62">
        <v>0</v>
      </c>
      <c r="AZ46" s="62">
        <v>0</v>
      </c>
      <c r="BA46" s="62">
        <f>SUM(AX46:AZ46)</f>
        <v>171.00805993501197</v>
      </c>
      <c r="BB46" s="42"/>
      <c r="BC46" s="25">
        <f t="shared" ref="BC46:BF48" si="37">IF(AS46&lt;&gt;0,AX46/AS46,"--")</f>
        <v>5.4910980953100479E-2</v>
      </c>
      <c r="BD46" s="25" t="str">
        <f t="shared" si="37"/>
        <v>--</v>
      </c>
      <c r="BE46" s="25" t="str">
        <f t="shared" si="37"/>
        <v>--</v>
      </c>
      <c r="BF46" s="26">
        <f t="shared" si="37"/>
        <v>5.4910980953100479E-2</v>
      </c>
      <c r="BH46">
        <v>118</v>
      </c>
      <c r="BL46">
        <f>$BL$8</f>
        <v>11</v>
      </c>
      <c r="BM46">
        <f>$BM$8</f>
        <v>33</v>
      </c>
      <c r="BN46">
        <f>$BN$8</f>
        <v>55</v>
      </c>
    </row>
    <row r="47" spans="1:66" ht="12.75" customHeight="1" x14ac:dyDescent="0.6">
      <c r="A47" s="21" t="s">
        <v>20</v>
      </c>
      <c r="B47" s="76">
        <f t="shared" si="33"/>
        <v>183.2148617270108</v>
      </c>
      <c r="C47" s="76">
        <f t="shared" si="33"/>
        <v>0</v>
      </c>
      <c r="D47" s="76">
        <f t="shared" si="33"/>
        <v>0</v>
      </c>
      <c r="E47" s="65">
        <f>SUM(B47:D47)</f>
        <v>183.2148617270108</v>
      </c>
      <c r="F47" s="40"/>
      <c r="G47" s="62">
        <f t="shared" si="34"/>
        <v>122.9110090231182</v>
      </c>
      <c r="H47" s="62">
        <f t="shared" si="34"/>
        <v>0</v>
      </c>
      <c r="I47" s="62">
        <f t="shared" si="34"/>
        <v>0</v>
      </c>
      <c r="J47" s="62">
        <f>SUM(G47:I47)</f>
        <v>122.9110090231182</v>
      </c>
      <c r="K47" s="42"/>
      <c r="L47" s="25">
        <f t="shared" si="35"/>
        <v>0.67085719938077382</v>
      </c>
      <c r="M47" s="25" t="str">
        <f t="shared" si="35"/>
        <v>--</v>
      </c>
      <c r="N47" s="25" t="str">
        <f t="shared" si="35"/>
        <v>--</v>
      </c>
      <c r="O47" s="26">
        <f t="shared" si="35"/>
        <v>0.67085719938077382</v>
      </c>
      <c r="S47" s="21" t="s">
        <v>20</v>
      </c>
      <c r="T47" s="78">
        <v>92.529452119751895</v>
      </c>
      <c r="U47" s="78">
        <v>0</v>
      </c>
      <c r="V47" s="78">
        <v>0</v>
      </c>
      <c r="W47" s="65">
        <f>SUM(T47:V47)</f>
        <v>92.529452119751895</v>
      </c>
      <c r="X47" s="40"/>
      <c r="Y47" s="62">
        <v>62.074049109294165</v>
      </c>
      <c r="Z47" s="62">
        <v>0</v>
      </c>
      <c r="AA47" s="62">
        <v>0</v>
      </c>
      <c r="AB47" s="62">
        <f>SUM(Y47:AA47)</f>
        <v>62.074049109294165</v>
      </c>
      <c r="AC47" s="42"/>
      <c r="AD47" s="25">
        <f t="shared" si="36"/>
        <v>0.67085719938077382</v>
      </c>
      <c r="AE47" s="25" t="str">
        <f t="shared" si="36"/>
        <v>--</v>
      </c>
      <c r="AF47" s="25" t="str">
        <f t="shared" si="36"/>
        <v>--</v>
      </c>
      <c r="AG47" s="26">
        <f t="shared" si="36"/>
        <v>0.67085719938077382</v>
      </c>
      <c r="AI47">
        <v>120</v>
      </c>
      <c r="AM47">
        <f>$AM$8</f>
        <v>8</v>
      </c>
      <c r="AN47">
        <f>$AN$8</f>
        <v>30</v>
      </c>
      <c r="AO47">
        <f>$AO$8</f>
        <v>52</v>
      </c>
      <c r="AR47" s="21" t="s">
        <v>20</v>
      </c>
      <c r="AS47" s="78">
        <v>90.685409607258904</v>
      </c>
      <c r="AT47" s="78">
        <v>0</v>
      </c>
      <c r="AU47" s="78">
        <v>0</v>
      </c>
      <c r="AV47" s="65">
        <f>SUM(AS47:AU47)</f>
        <v>90.685409607258904</v>
      </c>
      <c r="AW47" s="40"/>
      <c r="AX47" s="62">
        <v>60.836959913824032</v>
      </c>
      <c r="AY47" s="62">
        <v>0</v>
      </c>
      <c r="AZ47" s="62">
        <v>0</v>
      </c>
      <c r="BA47" s="62">
        <f>SUM(AX47:AZ47)</f>
        <v>60.836959913824032</v>
      </c>
      <c r="BB47" s="42"/>
      <c r="BC47" s="25">
        <f t="shared" si="37"/>
        <v>0.67085719938077382</v>
      </c>
      <c r="BD47" s="25" t="str">
        <f t="shared" si="37"/>
        <v>--</v>
      </c>
      <c r="BE47" s="25" t="str">
        <f t="shared" si="37"/>
        <v>--</v>
      </c>
      <c r="BF47" s="26">
        <f t="shared" si="37"/>
        <v>0.67085719938077382</v>
      </c>
      <c r="BH47">
        <v>120</v>
      </c>
      <c r="BL47">
        <f>$BL$8</f>
        <v>11</v>
      </c>
      <c r="BM47">
        <f>$BM$8</f>
        <v>33</v>
      </c>
      <c r="BN47">
        <f>$BN$8</f>
        <v>55</v>
      </c>
    </row>
    <row r="48" spans="1:66" ht="12.75" customHeight="1" x14ac:dyDescent="0.6">
      <c r="A48" s="21" t="s">
        <v>31</v>
      </c>
      <c r="B48" s="78">
        <f>SUM(B46:B47)</f>
        <v>7878.6768941695236</v>
      </c>
      <c r="C48" s="78">
        <f>SUM(C46:C47)</f>
        <v>0</v>
      </c>
      <c r="D48" s="78">
        <f>SUM(D46:D47)</f>
        <v>0</v>
      </c>
      <c r="E48" s="78">
        <f>SUM(E46:E47)</f>
        <v>7878.6768941695236</v>
      </c>
      <c r="F48" s="40"/>
      <c r="G48" s="62">
        <f>SUM(G46:G47)</f>
        <v>545.47637811187701</v>
      </c>
      <c r="H48" s="62">
        <f>SUM(H46:H47)</f>
        <v>0</v>
      </c>
      <c r="I48" s="62">
        <f>SUM(I46:I47)</f>
        <v>0</v>
      </c>
      <c r="J48" s="62">
        <f>SUM(J46:J47)</f>
        <v>545.47637811187701</v>
      </c>
      <c r="K48" s="42"/>
      <c r="L48" s="25">
        <f t="shared" si="35"/>
        <v>6.9234515571459362E-2</v>
      </c>
      <c r="M48" s="25" t="str">
        <f t="shared" si="35"/>
        <v>--</v>
      </c>
      <c r="N48" s="25" t="str">
        <f t="shared" si="35"/>
        <v>--</v>
      </c>
      <c r="O48" s="26">
        <f t="shared" si="35"/>
        <v>6.9234515571459362E-2</v>
      </c>
      <c r="S48" s="21" t="s">
        <v>31</v>
      </c>
      <c r="T48" s="78">
        <f>SUM(T46:T47)</f>
        <v>4673.7134846651206</v>
      </c>
      <c r="U48" s="78">
        <f>SUM(U46:U47)</f>
        <v>0</v>
      </c>
      <c r="V48" s="78">
        <f>SUM(V46:V47)</f>
        <v>0</v>
      </c>
      <c r="W48" s="78">
        <f>SUM(W46:W47)</f>
        <v>4673.7134846651206</v>
      </c>
      <c r="X48" s="40"/>
      <c r="Y48" s="62">
        <f>SUM(Y46:Y47)</f>
        <v>313.63135826304091</v>
      </c>
      <c r="Z48" s="62">
        <f>SUM(Z46:Z47)</f>
        <v>0</v>
      </c>
      <c r="AA48" s="62">
        <f>SUM(AA46:AA47)</f>
        <v>0</v>
      </c>
      <c r="AB48" s="62">
        <f>SUM(AB46:AB47)</f>
        <v>313.63135826304091</v>
      </c>
      <c r="AC48" s="42"/>
      <c r="AD48" s="25">
        <f t="shared" si="36"/>
        <v>6.7105388315328682E-2</v>
      </c>
      <c r="AE48" s="25" t="str">
        <f t="shared" si="36"/>
        <v>--</v>
      </c>
      <c r="AF48" s="25" t="str">
        <f t="shared" si="36"/>
        <v>--</v>
      </c>
      <c r="AG48" s="26">
        <f t="shared" si="36"/>
        <v>6.7105388315328682E-2</v>
      </c>
      <c r="AR48" s="21" t="s">
        <v>31</v>
      </c>
      <c r="AS48" s="78">
        <f>SUM(AS46:AS47)</f>
        <v>3204.9634095044034</v>
      </c>
      <c r="AT48" s="78">
        <f>SUM(AT46:AT47)</f>
        <v>0</v>
      </c>
      <c r="AU48" s="78">
        <f>SUM(AU46:AU47)</f>
        <v>0</v>
      </c>
      <c r="AV48" s="78">
        <f>SUM(AV46:AV47)</f>
        <v>3204.9634095044034</v>
      </c>
      <c r="AW48" s="40"/>
      <c r="AX48" s="62">
        <f>SUM(AX46:AX47)</f>
        <v>231.84501984883599</v>
      </c>
      <c r="AY48" s="62">
        <f>SUM(AY46:AY47)</f>
        <v>0</v>
      </c>
      <c r="AZ48" s="62">
        <f>SUM(AZ46:AZ47)</f>
        <v>0</v>
      </c>
      <c r="BA48" s="62">
        <f>SUM(BA46:BA47)</f>
        <v>231.84501984883599</v>
      </c>
      <c r="BB48" s="42"/>
      <c r="BC48" s="25">
        <f t="shared" si="37"/>
        <v>7.233936561063177E-2</v>
      </c>
      <c r="BD48" s="25" t="str">
        <f t="shared" si="37"/>
        <v>--</v>
      </c>
      <c r="BE48" s="25" t="str">
        <f t="shared" si="37"/>
        <v>--</v>
      </c>
      <c r="BF48" s="26">
        <f t="shared" si="37"/>
        <v>7.233936561063177E-2</v>
      </c>
    </row>
    <row r="49" spans="1:66" ht="12.75" customHeight="1" x14ac:dyDescent="0.6">
      <c r="A49" s="95" t="s">
        <v>32</v>
      </c>
      <c r="B49" s="78"/>
      <c r="C49" s="78"/>
      <c r="D49" s="78"/>
      <c r="E49" s="80"/>
      <c r="F49" s="40"/>
      <c r="G49" s="62"/>
      <c r="H49" s="62"/>
      <c r="I49" s="62"/>
      <c r="J49" s="62"/>
      <c r="K49" s="42"/>
      <c r="L49" s="42"/>
      <c r="M49" s="40"/>
      <c r="N49" s="41"/>
      <c r="O49" s="20"/>
      <c r="S49" s="95" t="s">
        <v>32</v>
      </c>
      <c r="T49" s="78"/>
      <c r="U49" s="78"/>
      <c r="V49" s="78"/>
      <c r="W49" s="80"/>
      <c r="X49" s="40"/>
      <c r="Y49" s="62"/>
      <c r="Z49" s="62"/>
      <c r="AA49" s="62"/>
      <c r="AB49" s="62"/>
      <c r="AC49" s="42"/>
      <c r="AD49" s="42"/>
      <c r="AE49" s="40"/>
      <c r="AF49" s="41"/>
      <c r="AG49" s="20"/>
      <c r="AR49" s="95" t="s">
        <v>32</v>
      </c>
      <c r="AS49" s="78"/>
      <c r="AT49" s="78"/>
      <c r="AU49" s="78"/>
      <c r="AV49" s="80"/>
      <c r="AW49" s="40"/>
      <c r="AX49" s="62"/>
      <c r="AY49" s="62"/>
      <c r="AZ49" s="62"/>
      <c r="BA49" s="62"/>
      <c r="BB49" s="42"/>
      <c r="BC49" s="42"/>
      <c r="BD49" s="40"/>
      <c r="BE49" s="41"/>
      <c r="BF49" s="20"/>
    </row>
    <row r="50" spans="1:66" ht="12.75" customHeight="1" x14ac:dyDescent="0.6">
      <c r="A50" s="21" t="s">
        <v>19</v>
      </c>
      <c r="B50" s="76">
        <f t="shared" ref="B50:D51" si="38">SUM(T50,AS50)</f>
        <v>0</v>
      </c>
      <c r="C50" s="76">
        <f t="shared" si="38"/>
        <v>149.4051685053189</v>
      </c>
      <c r="D50" s="76">
        <f t="shared" si="38"/>
        <v>0</v>
      </c>
      <c r="E50" s="23">
        <f>SUM(B50:D50)</f>
        <v>149.4051685053189</v>
      </c>
      <c r="F50" s="40"/>
      <c r="G50" s="62">
        <f t="shared" ref="G50:I51" si="39">SUM(Y50,AX50)</f>
        <v>0</v>
      </c>
      <c r="H50" s="62">
        <f t="shared" si="39"/>
        <v>77.850258107493516</v>
      </c>
      <c r="I50" s="62">
        <f t="shared" si="39"/>
        <v>0</v>
      </c>
      <c r="J50" s="62">
        <f>SUM(G50:I50)</f>
        <v>77.850258107493516</v>
      </c>
      <c r="K50" s="42"/>
      <c r="L50" s="25" t="str">
        <f t="shared" ref="L50:O53" si="40">IF(B50&lt;&gt;0,G50/B50,"--")</f>
        <v>--</v>
      </c>
      <c r="M50" s="25">
        <f t="shared" si="40"/>
        <v>0.52106803858476969</v>
      </c>
      <c r="N50" s="25" t="str">
        <f t="shared" si="40"/>
        <v>--</v>
      </c>
      <c r="O50" s="26">
        <f t="shared" si="40"/>
        <v>0.52106803858476969</v>
      </c>
      <c r="S50" s="21" t="s">
        <v>19</v>
      </c>
      <c r="T50" s="76">
        <v>0</v>
      </c>
      <c r="U50" s="76">
        <v>1.7758413215933442</v>
      </c>
      <c r="V50" s="76">
        <v>0</v>
      </c>
      <c r="W50" s="23">
        <f>SUM(T50:V50)</f>
        <v>1.7758413215933442</v>
      </c>
      <c r="X50" s="40"/>
      <c r="Y50" s="62">
        <v>0</v>
      </c>
      <c r="Z50" s="62">
        <v>0.92533415428042887</v>
      </c>
      <c r="AA50" s="62">
        <v>0</v>
      </c>
      <c r="AB50" s="62">
        <f>SUM(Y50:AA50)</f>
        <v>0.92533415428042887</v>
      </c>
      <c r="AC50" s="42"/>
      <c r="AD50" s="25" t="str">
        <f t="shared" ref="AD50:AG53" si="41">IF(T50&lt;&gt;0,Y50/T50,"--")</f>
        <v>--</v>
      </c>
      <c r="AE50" s="25">
        <f t="shared" si="41"/>
        <v>0.52106803858476958</v>
      </c>
      <c r="AF50" s="25" t="str">
        <f t="shared" si="41"/>
        <v>--</v>
      </c>
      <c r="AG50" s="26">
        <f t="shared" si="41"/>
        <v>0.52106803858476958</v>
      </c>
      <c r="AI50">
        <v>95</v>
      </c>
      <c r="AM50">
        <f>$AM$8</f>
        <v>8</v>
      </c>
      <c r="AN50">
        <f>$AN$8</f>
        <v>30</v>
      </c>
      <c r="AO50">
        <f>$AO$8</f>
        <v>52</v>
      </c>
      <c r="AR50" s="21" t="s">
        <v>19</v>
      </c>
      <c r="AS50" s="76">
        <v>0</v>
      </c>
      <c r="AT50" s="76">
        <v>147.62932718372556</v>
      </c>
      <c r="AU50" s="76">
        <v>0</v>
      </c>
      <c r="AV50" s="23">
        <f>SUM(AS50:AU50)</f>
        <v>147.62932718372556</v>
      </c>
      <c r="AW50" s="40"/>
      <c r="AX50" s="62">
        <v>0</v>
      </c>
      <c r="AY50" s="62">
        <v>76.924923953213082</v>
      </c>
      <c r="AZ50" s="62">
        <v>0</v>
      </c>
      <c r="BA50" s="62">
        <f>SUM(AX50:AZ50)</f>
        <v>76.924923953213082</v>
      </c>
      <c r="BB50" s="42"/>
      <c r="BC50" s="25" t="str">
        <f t="shared" ref="BC50:BF53" si="42">IF(AS50&lt;&gt;0,AX50/AS50,"--")</f>
        <v>--</v>
      </c>
      <c r="BD50" s="25">
        <f t="shared" si="42"/>
        <v>0.52106803858476958</v>
      </c>
      <c r="BE50" s="25" t="str">
        <f t="shared" si="42"/>
        <v>--</v>
      </c>
      <c r="BF50" s="26">
        <f t="shared" si="42"/>
        <v>0.52106803858476958</v>
      </c>
      <c r="BH50">
        <v>95</v>
      </c>
      <c r="BL50">
        <f>$BL$8</f>
        <v>11</v>
      </c>
      <c r="BM50">
        <f>$BM$8</f>
        <v>33</v>
      </c>
      <c r="BN50">
        <f>$BN$8</f>
        <v>55</v>
      </c>
    </row>
    <row r="51" spans="1:66" x14ac:dyDescent="0.6">
      <c r="A51" s="21" t="s">
        <v>20</v>
      </c>
      <c r="B51" s="76">
        <f t="shared" si="38"/>
        <v>0</v>
      </c>
      <c r="C51" s="76">
        <f t="shared" si="38"/>
        <v>887.5358305559738</v>
      </c>
      <c r="D51" s="76">
        <f t="shared" si="38"/>
        <v>0</v>
      </c>
      <c r="E51" s="23">
        <f>SUM(B51:D51)</f>
        <v>887.5358305559738</v>
      </c>
      <c r="F51" s="40"/>
      <c r="G51" s="62">
        <f t="shared" si="39"/>
        <v>0</v>
      </c>
      <c r="H51" s="62">
        <f t="shared" si="39"/>
        <v>1360.5720972277984</v>
      </c>
      <c r="I51" s="62">
        <f t="shared" si="39"/>
        <v>0</v>
      </c>
      <c r="J51" s="62">
        <f>SUM(G51:I51)</f>
        <v>1360.5720972277984</v>
      </c>
      <c r="K51" s="42"/>
      <c r="L51" s="25" t="str">
        <f t="shared" si="40"/>
        <v>--</v>
      </c>
      <c r="M51" s="25">
        <f t="shared" si="40"/>
        <v>1.5329770927394597</v>
      </c>
      <c r="N51" s="25" t="str">
        <f t="shared" si="40"/>
        <v>--</v>
      </c>
      <c r="O51" s="26">
        <f t="shared" si="40"/>
        <v>1.5329770927394597</v>
      </c>
      <c r="S51" s="21" t="s">
        <v>20</v>
      </c>
      <c r="T51" s="76">
        <v>0</v>
      </c>
      <c r="U51" s="76">
        <v>20.518007568094202</v>
      </c>
      <c r="V51" s="76">
        <v>0</v>
      </c>
      <c r="W51" s="23">
        <f>SUM(T51:V51)</f>
        <v>20.518007568094202</v>
      </c>
      <c r="X51" s="40"/>
      <c r="Y51" s="62">
        <v>0</v>
      </c>
      <c r="Z51" s="62">
        <v>31.453635590543279</v>
      </c>
      <c r="AA51" s="62">
        <v>0</v>
      </c>
      <c r="AB51" s="62">
        <f>SUM(Y51:AA51)</f>
        <v>31.453635590543279</v>
      </c>
      <c r="AC51" s="42"/>
      <c r="AD51" s="25" t="str">
        <f t="shared" si="41"/>
        <v>--</v>
      </c>
      <c r="AE51" s="25">
        <f t="shared" si="41"/>
        <v>1.5329770927394595</v>
      </c>
      <c r="AF51" s="25" t="str">
        <f t="shared" si="41"/>
        <v>--</v>
      </c>
      <c r="AG51" s="26">
        <f t="shared" si="41"/>
        <v>1.5329770927394595</v>
      </c>
      <c r="AI51">
        <v>97</v>
      </c>
      <c r="AM51">
        <f>$AM$8</f>
        <v>8</v>
      </c>
      <c r="AN51">
        <f>$AN$8</f>
        <v>30</v>
      </c>
      <c r="AO51">
        <f>$AO$8</f>
        <v>52</v>
      </c>
      <c r="AR51" s="21" t="s">
        <v>20</v>
      </c>
      <c r="AS51" s="76">
        <v>0</v>
      </c>
      <c r="AT51" s="76">
        <v>867.01782298787964</v>
      </c>
      <c r="AU51" s="76">
        <v>0</v>
      </c>
      <c r="AV51" s="23">
        <f>SUM(AS51:AU51)</f>
        <v>867.01782298787964</v>
      </c>
      <c r="AW51" s="40"/>
      <c r="AX51" s="62">
        <v>0</v>
      </c>
      <c r="AY51" s="62">
        <v>1329.1184616372552</v>
      </c>
      <c r="AZ51" s="62">
        <v>0</v>
      </c>
      <c r="BA51" s="62">
        <f>SUM(AX51:AZ51)</f>
        <v>1329.1184616372552</v>
      </c>
      <c r="BB51" s="42"/>
      <c r="BC51" s="25" t="str">
        <f t="shared" si="42"/>
        <v>--</v>
      </c>
      <c r="BD51" s="25">
        <f t="shared" si="42"/>
        <v>1.5329770927394597</v>
      </c>
      <c r="BE51" s="25" t="str">
        <f t="shared" si="42"/>
        <v>--</v>
      </c>
      <c r="BF51" s="26">
        <f t="shared" si="42"/>
        <v>1.5329770927394597</v>
      </c>
      <c r="BH51">
        <v>97</v>
      </c>
      <c r="BL51">
        <f>$BL$8</f>
        <v>11</v>
      </c>
      <c r="BM51">
        <f>$BM$8</f>
        <v>33</v>
      </c>
      <c r="BN51">
        <f>$BN$8</f>
        <v>55</v>
      </c>
    </row>
    <row r="52" spans="1:66" x14ac:dyDescent="0.6">
      <c r="A52" s="96" t="s">
        <v>33</v>
      </c>
      <c r="B52" s="126">
        <f>SUM(B50:B51)</f>
        <v>0</v>
      </c>
      <c r="C52" s="126">
        <f>SUM(C50:C51)</f>
        <v>1036.9409990612926</v>
      </c>
      <c r="D52" s="126">
        <f>SUM(D50:D51)</f>
        <v>0</v>
      </c>
      <c r="E52" s="126">
        <f>SUM(E50:E51)</f>
        <v>1036.9409990612926</v>
      </c>
      <c r="F52" s="124"/>
      <c r="G52" s="84">
        <f>SUM(G50:G51)</f>
        <v>0</v>
      </c>
      <c r="H52" s="84">
        <f>SUM(H50:H51)</f>
        <v>1438.422355335292</v>
      </c>
      <c r="I52" s="84">
        <f>SUM(I50:I51)</f>
        <v>0</v>
      </c>
      <c r="J52" s="84">
        <f>SUM(J50:J51)</f>
        <v>1438.422355335292</v>
      </c>
      <c r="K52" s="125"/>
      <c r="L52" s="35" t="str">
        <f t="shared" si="40"/>
        <v>--</v>
      </c>
      <c r="M52" s="35">
        <f t="shared" si="40"/>
        <v>1.3871785922607427</v>
      </c>
      <c r="N52" s="35" t="str">
        <f t="shared" si="40"/>
        <v>--</v>
      </c>
      <c r="O52" s="36">
        <f t="shared" si="40"/>
        <v>1.3871785922607427</v>
      </c>
      <c r="S52" s="96" t="s">
        <v>33</v>
      </c>
      <c r="T52" s="126">
        <f>SUM(T50:T51)</f>
        <v>0</v>
      </c>
      <c r="U52" s="126">
        <f>SUM(U50:U51)</f>
        <v>22.293848889687546</v>
      </c>
      <c r="V52" s="126">
        <f>SUM(V50:V51)</f>
        <v>0</v>
      </c>
      <c r="W52" s="126">
        <f>SUM(W50:W51)</f>
        <v>22.293848889687546</v>
      </c>
      <c r="X52" s="124"/>
      <c r="Y52" s="84">
        <f>SUM(Y50:Y51)</f>
        <v>0</v>
      </c>
      <c r="Z52" s="84">
        <f>SUM(Z50:Z51)</f>
        <v>32.378969744823706</v>
      </c>
      <c r="AA52" s="84">
        <f>SUM(AA50:AA51)</f>
        <v>0</v>
      </c>
      <c r="AB52" s="84">
        <f>SUM(AB50:AB51)</f>
        <v>32.378969744823706</v>
      </c>
      <c r="AC52" s="125"/>
      <c r="AD52" s="35" t="str">
        <f t="shared" si="41"/>
        <v>--</v>
      </c>
      <c r="AE52" s="35">
        <f t="shared" si="41"/>
        <v>1.4523723519002243</v>
      </c>
      <c r="AF52" s="35" t="str">
        <f t="shared" si="41"/>
        <v>--</v>
      </c>
      <c r="AG52" s="36">
        <f t="shared" si="41"/>
        <v>1.4523723519002243</v>
      </c>
      <c r="AR52" s="96" t="s">
        <v>33</v>
      </c>
      <c r="AS52" s="126">
        <f>SUM(AS50:AS51)</f>
        <v>0</v>
      </c>
      <c r="AT52" s="126">
        <f>SUM(AT50:AT51)</f>
        <v>1014.6471501716052</v>
      </c>
      <c r="AU52" s="126">
        <f>SUM(AU50:AU51)</f>
        <v>0</v>
      </c>
      <c r="AV52" s="126">
        <f>SUM(AV50:AV51)</f>
        <v>1014.6471501716052</v>
      </c>
      <c r="AW52" s="124"/>
      <c r="AX52" s="84">
        <f>SUM(AX50:AX51)</f>
        <v>0</v>
      </c>
      <c r="AY52" s="84">
        <f>SUM(AY50:AY51)</f>
        <v>1406.0433855904682</v>
      </c>
      <c r="AZ52" s="84">
        <f>SUM(AZ50:AZ51)</f>
        <v>0</v>
      </c>
      <c r="BA52" s="84">
        <f>SUM(BA50:BA51)</f>
        <v>1406.0433855904682</v>
      </c>
      <c r="BB52" s="125"/>
      <c r="BC52" s="35" t="str">
        <f t="shared" si="42"/>
        <v>--</v>
      </c>
      <c r="BD52" s="35">
        <f t="shared" si="42"/>
        <v>1.3857461535792683</v>
      </c>
      <c r="BE52" s="35" t="str">
        <f t="shared" si="42"/>
        <v>--</v>
      </c>
      <c r="BF52" s="36">
        <f t="shared" si="42"/>
        <v>1.3857461535792683</v>
      </c>
    </row>
    <row r="53" spans="1:66" ht="13.75" thickBot="1" x14ac:dyDescent="0.75">
      <c r="A53" s="43" t="s">
        <v>17</v>
      </c>
      <c r="B53" s="99">
        <f>SUM(B48,B52)</f>
        <v>7878.6768941695236</v>
      </c>
      <c r="C53" s="99">
        <f>SUM(C48,C52)</f>
        <v>1036.9409990612926</v>
      </c>
      <c r="D53" s="99">
        <f>SUM(D48,D52)</f>
        <v>0</v>
      </c>
      <c r="E53" s="99">
        <f>SUM(E48,E52)</f>
        <v>8915.6178932308158</v>
      </c>
      <c r="F53" s="45"/>
      <c r="G53" s="98">
        <f>SUM(G48,G52)</f>
        <v>545.47637811187701</v>
      </c>
      <c r="H53" s="98">
        <f>SUM(H48,H52)</f>
        <v>1438.422355335292</v>
      </c>
      <c r="I53" s="98">
        <f>SUM(I48,I52)</f>
        <v>0</v>
      </c>
      <c r="J53" s="98">
        <f>SUM(J48,J52)</f>
        <v>1983.898733447169</v>
      </c>
      <c r="K53" s="44"/>
      <c r="L53" s="47">
        <f t="shared" si="40"/>
        <v>6.9234515571459362E-2</v>
      </c>
      <c r="M53" s="47">
        <f t="shared" si="40"/>
        <v>1.3871785922607427</v>
      </c>
      <c r="N53" s="47" t="str">
        <f t="shared" si="40"/>
        <v>--</v>
      </c>
      <c r="O53" s="48">
        <f t="shared" si="40"/>
        <v>0.22251948852063796</v>
      </c>
      <c r="S53" s="43" t="s">
        <v>17</v>
      </c>
      <c r="T53" s="99">
        <f>SUM(T48,T52)</f>
        <v>4673.7134846651206</v>
      </c>
      <c r="U53" s="99">
        <f>SUM(U48,U52)</f>
        <v>22.293848889687546</v>
      </c>
      <c r="V53" s="99">
        <f>SUM(V48,V52)</f>
        <v>0</v>
      </c>
      <c r="W53" s="99">
        <f>SUM(W48,W52)</f>
        <v>4696.0073335548086</v>
      </c>
      <c r="X53" s="45"/>
      <c r="Y53" s="98">
        <f>SUM(Y48,Y52)</f>
        <v>313.63135826304091</v>
      </c>
      <c r="Z53" s="98">
        <f>SUM(Z48,Z52)</f>
        <v>32.378969744823706</v>
      </c>
      <c r="AA53" s="98">
        <f>SUM(AA48,AA52)</f>
        <v>0</v>
      </c>
      <c r="AB53" s="98">
        <f>SUM(AB48,AB52)</f>
        <v>346.01032800786459</v>
      </c>
      <c r="AC53" s="44"/>
      <c r="AD53" s="47">
        <f t="shared" si="41"/>
        <v>6.7105388315328682E-2</v>
      </c>
      <c r="AE53" s="47">
        <f t="shared" si="41"/>
        <v>1.4523723519002243</v>
      </c>
      <c r="AF53" s="47" t="str">
        <f t="shared" si="41"/>
        <v>--</v>
      </c>
      <c r="AG53" s="48">
        <f t="shared" si="41"/>
        <v>7.3681811681912318E-2</v>
      </c>
      <c r="AR53" s="43" t="s">
        <v>17</v>
      </c>
      <c r="AS53" s="99">
        <f>SUM(AS48,AS52)</f>
        <v>3204.9634095044034</v>
      </c>
      <c r="AT53" s="99">
        <f>SUM(AT48,AT52)</f>
        <v>1014.6471501716052</v>
      </c>
      <c r="AU53" s="99">
        <f>SUM(AU48,AU52)</f>
        <v>0</v>
      </c>
      <c r="AV53" s="99">
        <f>SUM(AV48,AV52)</f>
        <v>4219.610559676009</v>
      </c>
      <c r="AW53" s="45"/>
      <c r="AX53" s="98">
        <f>SUM(AX48,AX52)</f>
        <v>231.84501984883599</v>
      </c>
      <c r="AY53" s="98">
        <f>SUM(AY48,AY52)</f>
        <v>1406.0433855904682</v>
      </c>
      <c r="AZ53" s="98">
        <f>SUM(AZ48,AZ52)</f>
        <v>0</v>
      </c>
      <c r="BA53" s="98">
        <f>SUM(BA48,BA52)</f>
        <v>1637.8884054393043</v>
      </c>
      <c r="BB53" s="44"/>
      <c r="BC53" s="47">
        <f t="shared" si="42"/>
        <v>7.233936561063177E-2</v>
      </c>
      <c r="BD53" s="47">
        <f t="shared" si="42"/>
        <v>1.3857461535792683</v>
      </c>
      <c r="BE53" s="47" t="str">
        <f t="shared" si="42"/>
        <v>--</v>
      </c>
      <c r="BF53" s="48">
        <f t="shared" si="42"/>
        <v>0.38816103578171557</v>
      </c>
    </row>
    <row r="54" spans="1:66" ht="5.15" customHeight="1" x14ac:dyDescent="0.6">
      <c r="A54" s="49"/>
      <c r="B54" s="78"/>
      <c r="C54" s="78"/>
      <c r="D54" s="78"/>
      <c r="E54" s="81"/>
      <c r="F54" s="40"/>
      <c r="G54" s="62"/>
      <c r="H54" s="62"/>
      <c r="I54" s="62"/>
      <c r="J54" s="62"/>
      <c r="K54" s="42"/>
      <c r="L54" s="42"/>
      <c r="M54" s="40"/>
      <c r="N54" s="41"/>
      <c r="S54" s="49"/>
      <c r="T54" s="78"/>
      <c r="U54" s="78"/>
      <c r="V54" s="78"/>
      <c r="W54" s="81"/>
      <c r="X54" s="40"/>
      <c r="Y54" s="62"/>
      <c r="Z54" s="62"/>
      <c r="AA54" s="62"/>
      <c r="AB54" s="62"/>
      <c r="AC54" s="42"/>
      <c r="AD54" s="42"/>
      <c r="AE54" s="40"/>
      <c r="AF54" s="41"/>
      <c r="AR54" s="49"/>
      <c r="AS54" s="78"/>
      <c r="AT54" s="78"/>
      <c r="AU54" s="78"/>
      <c r="AV54" s="81"/>
      <c r="AW54" s="40"/>
      <c r="AX54" s="62"/>
      <c r="AY54" s="62"/>
      <c r="AZ54" s="62"/>
      <c r="BA54" s="62"/>
      <c r="BB54" s="42"/>
      <c r="BC54" s="42"/>
      <c r="BD54" s="40"/>
      <c r="BE54" s="41"/>
    </row>
    <row r="55" spans="1:66" x14ac:dyDescent="0.6">
      <c r="A55" s="49" t="s">
        <v>21</v>
      </c>
      <c r="B55" s="78">
        <f>B42</f>
        <v>10894.790442671765</v>
      </c>
      <c r="C55" s="78">
        <f>C42</f>
        <v>1147.904953943889</v>
      </c>
      <c r="D55" s="78">
        <f>D42</f>
        <v>5.6161241519789309</v>
      </c>
      <c r="E55" s="78">
        <f>E42</f>
        <v>12048.311520767635</v>
      </c>
      <c r="F55" s="49"/>
      <c r="G55" s="62">
        <f>G42+G53</f>
        <v>3182.2799372359141</v>
      </c>
      <c r="H55" s="62">
        <f>H42+H53</f>
        <v>2277.0107124104497</v>
      </c>
      <c r="I55" s="62">
        <f>I42+I53</f>
        <v>19.404067667364874</v>
      </c>
      <c r="J55" s="62">
        <f>J42+J53</f>
        <v>5478.6947173137287</v>
      </c>
      <c r="K55" s="42"/>
      <c r="L55" s="25">
        <f>IF(B55&lt;&gt;0,G55/B55,"--")</f>
        <v>0.29209189052153195</v>
      </c>
      <c r="M55" s="25">
        <f>IF(C55&lt;&gt;0,H55/C55,"--")</f>
        <v>1.9836230382901132</v>
      </c>
      <c r="N55" s="25">
        <f>IF(D55&lt;&gt;0,I55/D55,"--")</f>
        <v>3.4550638736373984</v>
      </c>
      <c r="O55" s="25">
        <f>IF(E55&lt;&gt;0,J55/E55,"--")</f>
        <v>0.45472717964422821</v>
      </c>
      <c r="S55" s="49" t="s">
        <v>21</v>
      </c>
      <c r="T55" s="78">
        <f>T42</f>
        <v>6981.3882492366192</v>
      </c>
      <c r="U55" s="78">
        <f>U42</f>
        <v>47.204546100384931</v>
      </c>
      <c r="V55" s="78">
        <f>V42</f>
        <v>5.6161241519789309</v>
      </c>
      <c r="W55" s="78">
        <f>W42</f>
        <v>7034.2089194889832</v>
      </c>
      <c r="X55" s="49"/>
      <c r="Y55" s="62">
        <f>Y42+Y53</f>
        <v>2051.9512521692773</v>
      </c>
      <c r="Z55" s="62">
        <f>Z42+Z53</f>
        <v>67.093114883788701</v>
      </c>
      <c r="AA55" s="62">
        <f>AA42+AA53</f>
        <v>19.404067667364874</v>
      </c>
      <c r="AB55" s="62">
        <f>AB42+AB53</f>
        <v>2138.4484347204307</v>
      </c>
      <c r="AC55" s="42"/>
      <c r="AD55" s="25">
        <f>IF(T55&lt;&gt;0,Y55/T55,"--")</f>
        <v>0.29391736699268201</v>
      </c>
      <c r="AE55" s="25">
        <f>IF(U55&lt;&gt;0,Z55/U55,"--")</f>
        <v>1.4213274022614018</v>
      </c>
      <c r="AF55" s="25">
        <f>IF(V55&lt;&gt;0,AA55/V55,"--")</f>
        <v>3.4550638736373984</v>
      </c>
      <c r="AG55" s="25">
        <f>IF(W55&lt;&gt;0,AB55/W55,"--")</f>
        <v>0.30400695503877406</v>
      </c>
      <c r="AR55" s="49" t="s">
        <v>21</v>
      </c>
      <c r="AS55" s="78">
        <f>AS42</f>
        <v>3913.4021934351463</v>
      </c>
      <c r="AT55" s="78">
        <f>AT42</f>
        <v>1100.7004078435041</v>
      </c>
      <c r="AU55" s="78">
        <f>AU42</f>
        <v>0</v>
      </c>
      <c r="AV55" s="78">
        <f>AV42</f>
        <v>5014.1026012786497</v>
      </c>
      <c r="AW55" s="49"/>
      <c r="AX55" s="62">
        <f>AX42+AX53</f>
        <v>1130.328685066637</v>
      </c>
      <c r="AY55" s="62">
        <f>AY42+AY53</f>
        <v>2209.9175975266608</v>
      </c>
      <c r="AZ55" s="62">
        <f>AZ42+AZ53</f>
        <v>0</v>
      </c>
      <c r="BA55" s="62">
        <f>BA42+BA53</f>
        <v>3340.246282593298</v>
      </c>
      <c r="BB55" s="42"/>
      <c r="BC55" s="25">
        <f>IF(AS55&lt;&gt;0,AX55/AS55,"--")</f>
        <v>0.28883529706269356</v>
      </c>
      <c r="BD55" s="25">
        <f>IF(AT55&lt;&gt;0,AY55/AT55,"--")</f>
        <v>2.0077376021476532</v>
      </c>
      <c r="BE55" s="25" t="str">
        <f>IF(AU55&lt;&gt;0,AZ55/AU55,"--")</f>
        <v>--</v>
      </c>
      <c r="BF55" s="25">
        <f>IF(AV55&lt;&gt;0,BA55/AV55,"--")</f>
        <v>0.66617030966647939</v>
      </c>
    </row>
    <row r="56" spans="1:66" hidden="1" x14ac:dyDescent="0.6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</row>
    <row r="57" spans="1:66" hidden="1" x14ac:dyDescent="0.6">
      <c r="A57" s="107" t="s">
        <v>115</v>
      </c>
      <c r="B57" s="72">
        <f>B10-SUM(B11:B13)</f>
        <v>0</v>
      </c>
      <c r="C57" s="72">
        <f>C10-SUM(C11:C13)</f>
        <v>0</v>
      </c>
      <c r="D57" s="72">
        <f>D10-SUM(D11:D13)</f>
        <v>0</v>
      </c>
      <c r="E57" s="87"/>
      <c r="G57" s="72">
        <f>G55-Y55-AX55</f>
        <v>0</v>
      </c>
      <c r="H57" s="72">
        <f>H55-Z55-AY55</f>
        <v>0</v>
      </c>
      <c r="I57" s="72">
        <f>I55-AA55-AZ55</f>
        <v>0</v>
      </c>
      <c r="J57" s="72">
        <f>J55-AB55-BA55</f>
        <v>0</v>
      </c>
      <c r="K57" s="186"/>
      <c r="L57" s="87"/>
      <c r="M57" s="87"/>
      <c r="N57" s="87"/>
      <c r="O57" s="87"/>
      <c r="S57" s="107" t="s">
        <v>115</v>
      </c>
      <c r="T57" s="72">
        <f>T10-SUM(T11:T13)</f>
        <v>0</v>
      </c>
      <c r="U57" s="72">
        <f>U10-SUM(U11:U13)</f>
        <v>0</v>
      </c>
      <c r="V57" s="72">
        <f>V10-SUM(V11:V13)</f>
        <v>0</v>
      </c>
      <c r="W57" s="87"/>
      <c r="Y57" s="72">
        <v>0</v>
      </c>
      <c r="Z57" s="72">
        <v>0</v>
      </c>
      <c r="AA57" s="72">
        <v>0</v>
      </c>
      <c r="AC57" s="53"/>
      <c r="AD57" s="72">
        <v>0</v>
      </c>
      <c r="AE57" s="72">
        <v>0</v>
      </c>
      <c r="AF57" s="72">
        <v>0</v>
      </c>
      <c r="AI57">
        <v>117</v>
      </c>
      <c r="AM57">
        <f>$AM$8</f>
        <v>8</v>
      </c>
      <c r="AN57">
        <f>$AN$8</f>
        <v>30</v>
      </c>
      <c r="AO57">
        <f>$AO$8</f>
        <v>52</v>
      </c>
      <c r="AR57" s="107" t="s">
        <v>115</v>
      </c>
      <c r="AS57" s="72">
        <f>AS10-SUM(AS11:AS13)</f>
        <v>0</v>
      </c>
      <c r="AT57" s="72">
        <f>AT10-SUM(AT11:AT13)</f>
        <v>0</v>
      </c>
      <c r="AU57" s="72">
        <f>AU10-SUM(AU11:AU13)</f>
        <v>0</v>
      </c>
      <c r="AV57" s="87"/>
      <c r="AX57" s="72">
        <v>0</v>
      </c>
      <c r="AY57" s="72">
        <v>0</v>
      </c>
      <c r="AZ57" s="72">
        <v>0</v>
      </c>
      <c r="BB57" s="53"/>
      <c r="BC57" s="72">
        <v>0</v>
      </c>
      <c r="BD57" s="72">
        <v>0</v>
      </c>
      <c r="BE57" s="72">
        <v>0</v>
      </c>
      <c r="BH57">
        <v>117</v>
      </c>
      <c r="BL57">
        <f>$BL$8</f>
        <v>11</v>
      </c>
      <c r="BM57">
        <f>$BM$8</f>
        <v>33</v>
      </c>
      <c r="BN57">
        <f>$BN$8</f>
        <v>55</v>
      </c>
    </row>
    <row r="58" spans="1:66" hidden="1" x14ac:dyDescent="0.6">
      <c r="G58" s="87"/>
      <c r="H58" s="87"/>
      <c r="I58" s="87"/>
      <c r="J58" s="108"/>
      <c r="K58" s="186"/>
      <c r="L58" s="87"/>
      <c r="M58" s="87"/>
      <c r="N58" s="87"/>
      <c r="Y58" s="72">
        <v>0</v>
      </c>
      <c r="Z58" s="72">
        <v>0</v>
      </c>
      <c r="AA58" s="72">
        <v>0</v>
      </c>
      <c r="AC58" s="53"/>
      <c r="AD58" s="72">
        <v>0</v>
      </c>
      <c r="AE58" s="72">
        <v>0</v>
      </c>
      <c r="AF58" s="72">
        <v>0</v>
      </c>
      <c r="AI58">
        <v>94</v>
      </c>
      <c r="AM58">
        <f>$AM$8</f>
        <v>8</v>
      </c>
      <c r="AN58">
        <f>$AN$8</f>
        <v>30</v>
      </c>
      <c r="AO58">
        <f>$AO$8</f>
        <v>52</v>
      </c>
      <c r="AX58" s="72">
        <v>0</v>
      </c>
      <c r="AY58" s="72">
        <v>0</v>
      </c>
      <c r="AZ58" s="72">
        <v>0</v>
      </c>
      <c r="BB58" s="53"/>
      <c r="BC58" s="72">
        <v>0</v>
      </c>
      <c r="BD58" s="72">
        <v>0</v>
      </c>
      <c r="BE58" s="72">
        <v>0</v>
      </c>
      <c r="BH58">
        <v>94</v>
      </c>
      <c r="BL58">
        <f>$BL$8</f>
        <v>11</v>
      </c>
      <c r="BM58">
        <f>$BM$8</f>
        <v>33</v>
      </c>
      <c r="BN58">
        <f>$BN$8</f>
        <v>55</v>
      </c>
    </row>
    <row r="59" spans="1:66" hidden="1" x14ac:dyDescent="0.6">
      <c r="A59" s="53" t="s">
        <v>186</v>
      </c>
      <c r="B59" s="189">
        <f>SUM(B57:J57,T57:AF59,AS57:BE59)</f>
        <v>0</v>
      </c>
      <c r="G59" s="87"/>
      <c r="H59" s="87"/>
      <c r="I59" s="87"/>
      <c r="J59" s="108"/>
      <c r="K59" s="108"/>
      <c r="L59" s="87"/>
      <c r="M59" s="87"/>
      <c r="N59" s="87"/>
      <c r="T59" s="50"/>
      <c r="Y59" s="72">
        <v>0</v>
      </c>
      <c r="Z59" s="72">
        <v>0</v>
      </c>
      <c r="AA59" s="72">
        <v>0</v>
      </c>
      <c r="AD59" s="72">
        <v>0</v>
      </c>
      <c r="AE59" s="72">
        <v>0</v>
      </c>
      <c r="AF59" s="72">
        <v>0</v>
      </c>
      <c r="AI59">
        <v>47</v>
      </c>
      <c r="AK59">
        <v>31</v>
      </c>
      <c r="AM59">
        <f>$AM$8</f>
        <v>8</v>
      </c>
      <c r="AN59">
        <f>$AN$8</f>
        <v>30</v>
      </c>
      <c r="AO59">
        <f>$AO$8</f>
        <v>52</v>
      </c>
      <c r="AS59" s="50"/>
      <c r="AX59" s="72">
        <v>0</v>
      </c>
      <c r="AY59" s="72">
        <v>0</v>
      </c>
      <c r="AZ59" s="72">
        <v>0</v>
      </c>
      <c r="BC59" s="72">
        <v>0</v>
      </c>
      <c r="BD59" s="72">
        <v>0</v>
      </c>
      <c r="BE59" s="72">
        <v>0</v>
      </c>
      <c r="BH59">
        <v>47</v>
      </c>
      <c r="BJ59">
        <v>31</v>
      </c>
      <c r="BL59">
        <f>$BL$8</f>
        <v>11</v>
      </c>
      <c r="BM59">
        <f>$BM$8</f>
        <v>33</v>
      </c>
      <c r="BN59">
        <f>$BN$8</f>
        <v>55</v>
      </c>
    </row>
    <row r="60" spans="1:66" x14ac:dyDescent="0.6">
      <c r="A60" s="33"/>
      <c r="B60" s="33"/>
      <c r="C60" s="33"/>
      <c r="D60" s="33"/>
      <c r="E60" s="33"/>
      <c r="S60" s="33"/>
      <c r="T60" s="33"/>
      <c r="U60" s="33"/>
      <c r="V60" s="33"/>
      <c r="W60" s="33"/>
      <c r="AR60" s="33"/>
      <c r="AS60" s="33"/>
      <c r="AT60" s="33"/>
      <c r="AU60" s="33"/>
      <c r="AV60" s="33"/>
    </row>
    <row r="61" spans="1:66" x14ac:dyDescent="0.6">
      <c r="A61" s="54" t="s">
        <v>22</v>
      </c>
      <c r="K61" s="53"/>
      <c r="L61" s="52"/>
      <c r="M61" s="52"/>
      <c r="N61" s="52"/>
    </row>
    <row r="62" spans="1:66" x14ac:dyDescent="0.6">
      <c r="A62" s="109" t="s">
        <v>264</v>
      </c>
      <c r="K62" s="53"/>
      <c r="L62" s="52"/>
      <c r="M62" s="52"/>
      <c r="N62" s="52"/>
    </row>
    <row r="63" spans="1:66" x14ac:dyDescent="0.6">
      <c r="A63" s="56" t="s">
        <v>107</v>
      </c>
      <c r="K63" s="53"/>
      <c r="L63" s="52"/>
      <c r="M63" s="52"/>
      <c r="N63" s="52"/>
    </row>
    <row r="64" spans="1:66" x14ac:dyDescent="0.6">
      <c r="A64" s="55" t="s">
        <v>98</v>
      </c>
    </row>
    <row r="65" spans="1:6" x14ac:dyDescent="0.6">
      <c r="A65" s="55" t="s">
        <v>99</v>
      </c>
    </row>
    <row r="66" spans="1:6" x14ac:dyDescent="0.6">
      <c r="A66" s="56" t="s">
        <v>100</v>
      </c>
    </row>
    <row r="67" spans="1:6" x14ac:dyDescent="0.6">
      <c r="A67" s="55" t="s">
        <v>101</v>
      </c>
    </row>
    <row r="68" spans="1:6" x14ac:dyDescent="0.6">
      <c r="A68" s="55"/>
    </row>
    <row r="69" spans="1:6" x14ac:dyDescent="0.6">
      <c r="A69" s="56"/>
    </row>
    <row r="70" spans="1:6" x14ac:dyDescent="0.6">
      <c r="A70" s="55"/>
    </row>
    <row r="71" spans="1:6" x14ac:dyDescent="0.6">
      <c r="A71" s="55"/>
      <c r="B71" s="41"/>
      <c r="C71" s="41"/>
      <c r="D71" s="41"/>
      <c r="E71" s="41"/>
      <c r="F71" s="41"/>
    </row>
    <row r="72" spans="1:6" x14ac:dyDescent="0.6">
      <c r="A72" s="56"/>
      <c r="B72" s="41"/>
      <c r="C72" s="41"/>
      <c r="D72" s="41"/>
      <c r="E72" s="41"/>
      <c r="F72" s="41"/>
    </row>
    <row r="73" spans="1:6" x14ac:dyDescent="0.6">
      <c r="A73" s="56"/>
    </row>
    <row r="75" spans="1:6" x14ac:dyDescent="0.6">
      <c r="A75" s="16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2" manualBreakCount="2">
    <brk id="43" min="18" max="32" man="1"/>
    <brk id="43" max="14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A1:CD87"/>
  <sheetViews>
    <sheetView zoomScale="70" zoomScaleNormal="70" workbookViewId="0"/>
  </sheetViews>
  <sheetFormatPr defaultRowHeight="13" x14ac:dyDescent="0.6"/>
  <cols>
    <col min="1" max="1" width="36.86328125" customWidth="1"/>
    <col min="2" max="5" width="10.6796875" customWidth="1"/>
    <col min="6" max="6" width="2.6796875" customWidth="1"/>
    <col min="7" max="10" width="10.6796875" customWidth="1"/>
    <col min="11" max="11" width="2.6796875" customWidth="1"/>
    <col min="12" max="15" width="8.6796875" customWidth="1"/>
    <col min="18" max="84" width="0" hidden="1" customWidth="1"/>
  </cols>
  <sheetData>
    <row r="1" spans="1:68" s="3" customFormat="1" ht="15.5" x14ac:dyDescent="0.7">
      <c r="A1" s="1" t="str">
        <f>VLOOKUP(BP6,TabName,5,FALSE)</f>
        <v>Table 4.29 - Cost of Returned-to-Sender UAA Mail -- Standard Mail, Automation (1), PARS Environment, FY 21</v>
      </c>
      <c r="S1" s="1" t="s">
        <v>181</v>
      </c>
      <c r="AR1" s="1" t="s">
        <v>182</v>
      </c>
    </row>
    <row r="2" spans="1:68" ht="8.15" customHeight="1" thickBot="1" x14ac:dyDescent="0.75"/>
    <row r="3" spans="1:68" ht="15.5" x14ac:dyDescent="0.7">
      <c r="A3" s="4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39"/>
      <c r="S3" s="4" t="s">
        <v>0</v>
      </c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39"/>
      <c r="AR3" s="4" t="s">
        <v>0</v>
      </c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39"/>
    </row>
    <row r="4" spans="1:68" ht="12.75" customHeight="1" x14ac:dyDescent="0.6">
      <c r="A4" s="14"/>
      <c r="B4" s="9" t="s">
        <v>1</v>
      </c>
      <c r="C4" s="10"/>
      <c r="D4" s="10"/>
      <c r="E4" s="10"/>
      <c r="F4" s="11"/>
      <c r="G4" s="9" t="s">
        <v>2</v>
      </c>
      <c r="H4" s="12"/>
      <c r="I4" s="12"/>
      <c r="J4" s="12"/>
      <c r="K4" s="11"/>
      <c r="L4" s="9" t="s">
        <v>3</v>
      </c>
      <c r="M4" s="12"/>
      <c r="N4" s="12"/>
      <c r="O4" s="13"/>
      <c r="S4" s="14"/>
      <c r="T4" s="9" t="s">
        <v>1</v>
      </c>
      <c r="U4" s="10"/>
      <c r="V4" s="10"/>
      <c r="W4" s="10"/>
      <c r="X4" s="11"/>
      <c r="Y4" s="9" t="s">
        <v>2</v>
      </c>
      <c r="Z4" s="12"/>
      <c r="AA4" s="12"/>
      <c r="AB4" s="12"/>
      <c r="AC4" s="11"/>
      <c r="AD4" s="9" t="s">
        <v>3</v>
      </c>
      <c r="AE4" s="12"/>
      <c r="AF4" s="12"/>
      <c r="AG4" s="13"/>
      <c r="AK4" t="s">
        <v>37</v>
      </c>
      <c r="AL4" t="s">
        <v>37</v>
      </c>
      <c r="AM4" s="18" t="s">
        <v>8</v>
      </c>
      <c r="AN4" s="18" t="s">
        <v>9</v>
      </c>
      <c r="AO4" s="18" t="s">
        <v>10</v>
      </c>
      <c r="AQ4" s="3"/>
      <c r="AR4" s="14"/>
      <c r="AS4" s="9" t="s">
        <v>1</v>
      </c>
      <c r="AT4" s="10"/>
      <c r="AU4" s="10"/>
      <c r="AV4" s="10"/>
      <c r="AW4" s="11"/>
      <c r="AX4" s="9" t="s">
        <v>2</v>
      </c>
      <c r="AY4" s="12"/>
      <c r="AZ4" s="12"/>
      <c r="BA4" s="12"/>
      <c r="BB4" s="11"/>
      <c r="BC4" s="9" t="s">
        <v>3</v>
      </c>
      <c r="BD4" s="12"/>
      <c r="BE4" s="12"/>
      <c r="BF4" s="13"/>
      <c r="BJ4" t="s">
        <v>37</v>
      </c>
      <c r="BK4" t="s">
        <v>37</v>
      </c>
      <c r="BL4" s="18" t="s">
        <v>8</v>
      </c>
      <c r="BM4" s="18" t="s">
        <v>9</v>
      </c>
      <c r="BN4" s="18" t="s">
        <v>10</v>
      </c>
    </row>
    <row r="5" spans="1:68" ht="25.5" customHeight="1" x14ac:dyDescent="0.6">
      <c r="A5" s="14"/>
      <c r="B5" s="15" t="s">
        <v>4</v>
      </c>
      <c r="C5" s="15" t="s">
        <v>5</v>
      </c>
      <c r="D5" s="15" t="s">
        <v>6</v>
      </c>
      <c r="E5" s="15" t="s">
        <v>7</v>
      </c>
      <c r="F5" s="16"/>
      <c r="G5" s="15" t="s">
        <v>4</v>
      </c>
      <c r="H5" s="15" t="s">
        <v>5</v>
      </c>
      <c r="I5" s="15" t="s">
        <v>6</v>
      </c>
      <c r="J5" s="15" t="s">
        <v>7</v>
      </c>
      <c r="K5" s="16"/>
      <c r="L5" s="15" t="s">
        <v>4</v>
      </c>
      <c r="M5" s="15" t="s">
        <v>5</v>
      </c>
      <c r="N5" s="15" t="s">
        <v>6</v>
      </c>
      <c r="O5" s="17" t="s">
        <v>7</v>
      </c>
      <c r="S5" s="14"/>
      <c r="T5" s="15" t="s">
        <v>4</v>
      </c>
      <c r="U5" s="15" t="s">
        <v>5</v>
      </c>
      <c r="V5" s="15" t="s">
        <v>6</v>
      </c>
      <c r="W5" s="15" t="s">
        <v>7</v>
      </c>
      <c r="X5" s="16"/>
      <c r="Y5" s="15" t="s">
        <v>4</v>
      </c>
      <c r="Z5" s="15" t="s">
        <v>5</v>
      </c>
      <c r="AA5" s="15" t="s">
        <v>6</v>
      </c>
      <c r="AB5" s="15" t="s">
        <v>7</v>
      </c>
      <c r="AC5" s="16"/>
      <c r="AD5" s="15" t="s">
        <v>4</v>
      </c>
      <c r="AE5" s="15" t="s">
        <v>5</v>
      </c>
      <c r="AF5" s="15" t="s">
        <v>6</v>
      </c>
      <c r="AG5" s="17" t="s">
        <v>7</v>
      </c>
      <c r="AI5" s="56" t="s">
        <v>35</v>
      </c>
      <c r="AJ5" s="56" t="s">
        <v>36</v>
      </c>
      <c r="AK5" s="56" t="s">
        <v>35</v>
      </c>
      <c r="AL5" s="56" t="s">
        <v>36</v>
      </c>
      <c r="AM5" t="s">
        <v>12</v>
      </c>
      <c r="AN5" t="s">
        <v>12</v>
      </c>
      <c r="AO5" t="s">
        <v>12</v>
      </c>
      <c r="AR5" s="14"/>
      <c r="AS5" s="15" t="s">
        <v>4</v>
      </c>
      <c r="AT5" s="15" t="s">
        <v>5</v>
      </c>
      <c r="AU5" s="15" t="s">
        <v>6</v>
      </c>
      <c r="AV5" s="15" t="s">
        <v>7</v>
      </c>
      <c r="AW5" s="16"/>
      <c r="AX5" s="15" t="s">
        <v>4</v>
      </c>
      <c r="AY5" s="15" t="s">
        <v>5</v>
      </c>
      <c r="AZ5" s="15" t="s">
        <v>6</v>
      </c>
      <c r="BA5" s="15" t="s">
        <v>7</v>
      </c>
      <c r="BB5" s="16"/>
      <c r="BC5" s="15" t="s">
        <v>4</v>
      </c>
      <c r="BD5" s="15" t="s">
        <v>5</v>
      </c>
      <c r="BE5" s="15" t="s">
        <v>6</v>
      </c>
      <c r="BF5" s="17" t="s">
        <v>7</v>
      </c>
      <c r="BH5" s="56" t="s">
        <v>35</v>
      </c>
      <c r="BI5" s="56" t="s">
        <v>36</v>
      </c>
      <c r="BJ5" s="56" t="s">
        <v>35</v>
      </c>
      <c r="BK5" s="56" t="s">
        <v>36</v>
      </c>
      <c r="BL5" t="s">
        <v>12</v>
      </c>
      <c r="BM5" t="s">
        <v>12</v>
      </c>
      <c r="BN5" t="s">
        <v>12</v>
      </c>
      <c r="BP5" s="18" t="s">
        <v>11</v>
      </c>
    </row>
    <row r="6" spans="1:68" ht="12.75" customHeight="1" x14ac:dyDescent="0.6">
      <c r="A6" s="94" t="s">
        <v>23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20"/>
      <c r="S6" s="94" t="s">
        <v>23</v>
      </c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20"/>
      <c r="AR6" s="94" t="s">
        <v>23</v>
      </c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20"/>
      <c r="BP6">
        <v>29</v>
      </c>
    </row>
    <row r="7" spans="1:68" ht="12.75" customHeight="1" x14ac:dyDescent="0.6">
      <c r="A7" s="31" t="s">
        <v>103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20"/>
      <c r="S7" s="31" t="s">
        <v>103</v>
      </c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20"/>
      <c r="AR7" s="31" t="s">
        <v>103</v>
      </c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20"/>
    </row>
    <row r="8" spans="1:68" ht="12.75" customHeight="1" x14ac:dyDescent="0.6">
      <c r="A8" s="21" t="s">
        <v>13</v>
      </c>
      <c r="B8" s="76">
        <f t="shared" ref="B8:D13" si="0">SUM(T8,AS8)</f>
        <v>104.73936047569757</v>
      </c>
      <c r="C8" s="76">
        <f t="shared" si="0"/>
        <v>0</v>
      </c>
      <c r="D8" s="76">
        <f t="shared" si="0"/>
        <v>0</v>
      </c>
      <c r="E8" s="22">
        <f t="shared" ref="E8:E13" si="1">SUM(B8:D8)</f>
        <v>104.73936047569757</v>
      </c>
      <c r="F8" s="16"/>
      <c r="G8" s="24">
        <f t="shared" ref="G8:I13" si="2">SUM(Y8,AX8)</f>
        <v>8.1041188075145261</v>
      </c>
      <c r="H8" s="24">
        <f t="shared" si="2"/>
        <v>0</v>
      </c>
      <c r="I8" s="24">
        <f t="shared" si="2"/>
        <v>0</v>
      </c>
      <c r="J8" s="24">
        <f t="shared" ref="J8:J13" si="3">SUM(G8:I8)</f>
        <v>8.1041188075145261</v>
      </c>
      <c r="K8" s="16"/>
      <c r="L8" s="25">
        <f t="shared" ref="L8:O14" si="4">IF(B8&lt;&gt;0,G8/B8,"--")</f>
        <v>7.7374148273465032E-2</v>
      </c>
      <c r="M8" s="25" t="str">
        <f t="shared" si="4"/>
        <v>--</v>
      </c>
      <c r="N8" s="25" t="str">
        <f t="shared" si="4"/>
        <v>--</v>
      </c>
      <c r="O8" s="26">
        <f t="shared" si="4"/>
        <v>7.7374148273465032E-2</v>
      </c>
      <c r="S8" s="21" t="s">
        <v>13</v>
      </c>
      <c r="T8" s="22">
        <v>85.845452671008999</v>
      </c>
      <c r="U8" s="22">
        <v>0</v>
      </c>
      <c r="V8" s="22">
        <v>0</v>
      </c>
      <c r="W8" s="22">
        <f t="shared" ref="W8:W13" si="5">SUM(T8:V8)</f>
        <v>85.845452671008999</v>
      </c>
      <c r="X8" s="16"/>
      <c r="Y8" s="62">
        <v>6.6300578523653009</v>
      </c>
      <c r="Z8" s="62">
        <v>0</v>
      </c>
      <c r="AA8" s="62">
        <v>0</v>
      </c>
      <c r="AB8" s="24">
        <f t="shared" ref="AB8:AB13" si="6">SUM(Y8:AA8)</f>
        <v>6.6300578523653009</v>
      </c>
      <c r="AC8" s="16"/>
      <c r="AD8" s="25">
        <f t="shared" ref="AD8:AG14" si="7">IF(T8&lt;&gt;0,Y8/T8,"--")</f>
        <v>7.7232487523527821E-2</v>
      </c>
      <c r="AE8" s="25" t="str">
        <f t="shared" si="7"/>
        <v>--</v>
      </c>
      <c r="AF8" s="25" t="str">
        <f t="shared" si="7"/>
        <v>--</v>
      </c>
      <c r="AG8" s="26">
        <f t="shared" si="7"/>
        <v>7.7232487523527821E-2</v>
      </c>
      <c r="AI8">
        <v>38</v>
      </c>
      <c r="AM8" s="27">
        <f>VLOOKUP($BP$6,RMap,4,FALSE)</f>
        <v>8</v>
      </c>
      <c r="AN8" s="28">
        <f>VLOOKUP($BP$6,RMap,5,FALSE)</f>
        <v>30</v>
      </c>
      <c r="AO8" s="29">
        <f>VLOOKUP($BP$6,RMap,6,FALSE)</f>
        <v>52</v>
      </c>
      <c r="AR8" s="21" t="s">
        <v>13</v>
      </c>
      <c r="AS8" s="22">
        <v>18.893907804688574</v>
      </c>
      <c r="AT8" s="22">
        <v>0</v>
      </c>
      <c r="AU8" s="22">
        <v>0</v>
      </c>
      <c r="AV8" s="22">
        <f t="shared" ref="AV8:AV13" si="8">SUM(AS8:AU8)</f>
        <v>18.893907804688574</v>
      </c>
      <c r="AW8" s="16"/>
      <c r="AX8" s="62">
        <v>1.4740609551492256</v>
      </c>
      <c r="AY8" s="62">
        <v>0</v>
      </c>
      <c r="AZ8" s="62">
        <v>0</v>
      </c>
      <c r="BA8" s="24">
        <f t="shared" ref="BA8:BA13" si="9">SUM(AX8:AZ8)</f>
        <v>1.4740609551492256</v>
      </c>
      <c r="BB8" s="16"/>
      <c r="BC8" s="25">
        <f t="shared" ref="BC8:BF14" si="10">IF(AS8&lt;&gt;0,AX8/AS8,"--")</f>
        <v>7.8017791257742539E-2</v>
      </c>
      <c r="BD8" s="25" t="str">
        <f t="shared" si="10"/>
        <v>--</v>
      </c>
      <c r="BE8" s="25" t="str">
        <f t="shared" si="10"/>
        <v>--</v>
      </c>
      <c r="BF8" s="26">
        <f t="shared" si="10"/>
        <v>7.8017791257742539E-2</v>
      </c>
      <c r="BH8">
        <v>38</v>
      </c>
      <c r="BL8" s="27">
        <f>VLOOKUP($BP$6,RMap,7,FALSE)</f>
        <v>11</v>
      </c>
      <c r="BM8" s="28">
        <f>VLOOKUP($BP$6,RMap,8,FALSE)</f>
        <v>33</v>
      </c>
      <c r="BN8" s="29">
        <f>VLOOKUP($BP$6,RMap,9,FALSE)</f>
        <v>55</v>
      </c>
    </row>
    <row r="9" spans="1:68" ht="12.75" customHeight="1" x14ac:dyDescent="0.6">
      <c r="A9" s="30" t="s">
        <v>24</v>
      </c>
      <c r="B9" s="76">
        <f t="shared" si="0"/>
        <v>104.73936047569757</v>
      </c>
      <c r="C9" s="76">
        <f t="shared" si="0"/>
        <v>0</v>
      </c>
      <c r="D9" s="76">
        <f t="shared" si="0"/>
        <v>0</v>
      </c>
      <c r="E9" s="22">
        <f t="shared" si="1"/>
        <v>104.73936047569757</v>
      </c>
      <c r="F9" s="16"/>
      <c r="G9" s="24">
        <f t="shared" si="2"/>
        <v>0.69417391077632951</v>
      </c>
      <c r="H9" s="24">
        <f t="shared" si="2"/>
        <v>0</v>
      </c>
      <c r="I9" s="24">
        <f t="shared" si="2"/>
        <v>0</v>
      </c>
      <c r="J9" s="24">
        <f t="shared" si="3"/>
        <v>0.69417391077632951</v>
      </c>
      <c r="K9" s="16"/>
      <c r="L9" s="25">
        <f t="shared" si="4"/>
        <v>6.6276317482136726E-3</v>
      </c>
      <c r="M9" s="25" t="str">
        <f t="shared" si="4"/>
        <v>--</v>
      </c>
      <c r="N9" s="25" t="str">
        <f t="shared" si="4"/>
        <v>--</v>
      </c>
      <c r="O9" s="26">
        <f t="shared" si="4"/>
        <v>6.6276317482136726E-3</v>
      </c>
      <c r="S9" s="30" t="s">
        <v>24</v>
      </c>
      <c r="T9" s="22">
        <v>85.845452671008999</v>
      </c>
      <c r="U9" s="22">
        <v>0</v>
      </c>
      <c r="V9" s="22">
        <v>0</v>
      </c>
      <c r="W9" s="22">
        <f t="shared" si="5"/>
        <v>85.845452671008999</v>
      </c>
      <c r="X9" s="16"/>
      <c r="Y9" s="62">
        <v>0.56895204756215345</v>
      </c>
      <c r="Z9" s="62">
        <v>0</v>
      </c>
      <c r="AA9" s="62">
        <v>0</v>
      </c>
      <c r="AB9" s="24">
        <f t="shared" si="6"/>
        <v>0.56895204756215345</v>
      </c>
      <c r="AC9" s="16"/>
      <c r="AD9" s="25">
        <f t="shared" si="7"/>
        <v>6.6276317482136726E-3</v>
      </c>
      <c r="AE9" s="25" t="str">
        <f t="shared" si="7"/>
        <v>--</v>
      </c>
      <c r="AF9" s="25" t="str">
        <f t="shared" si="7"/>
        <v>--</v>
      </c>
      <c r="AG9" s="26">
        <f t="shared" si="7"/>
        <v>6.6276317482136726E-3</v>
      </c>
      <c r="AI9">
        <v>39</v>
      </c>
      <c r="AM9">
        <f>$AM$8</f>
        <v>8</v>
      </c>
      <c r="AN9">
        <f>$AN$8</f>
        <v>30</v>
      </c>
      <c r="AO9">
        <f>$AO$8</f>
        <v>52</v>
      </c>
      <c r="AR9" s="30" t="s">
        <v>24</v>
      </c>
      <c r="AS9" s="22">
        <v>18.893907804688574</v>
      </c>
      <c r="AT9" s="22">
        <v>0</v>
      </c>
      <c r="AU9" s="22">
        <v>0</v>
      </c>
      <c r="AV9" s="22">
        <f t="shared" si="8"/>
        <v>18.893907804688574</v>
      </c>
      <c r="AW9" s="16"/>
      <c r="AX9" s="62">
        <v>0.12522186321417605</v>
      </c>
      <c r="AY9" s="62">
        <v>0</v>
      </c>
      <c r="AZ9" s="62">
        <v>0</v>
      </c>
      <c r="BA9" s="24">
        <f t="shared" si="9"/>
        <v>0.12522186321417605</v>
      </c>
      <c r="BB9" s="16"/>
      <c r="BC9" s="25">
        <f t="shared" si="10"/>
        <v>6.6276317482136709E-3</v>
      </c>
      <c r="BD9" s="25" t="str">
        <f t="shared" si="10"/>
        <v>--</v>
      </c>
      <c r="BE9" s="25" t="str">
        <f t="shared" si="10"/>
        <v>--</v>
      </c>
      <c r="BF9" s="26">
        <f t="shared" si="10"/>
        <v>6.6276317482136709E-3</v>
      </c>
      <c r="BH9">
        <v>39</v>
      </c>
      <c r="BL9">
        <f>$BL$8</f>
        <v>11</v>
      </c>
      <c r="BM9">
        <f>$BM$8</f>
        <v>33</v>
      </c>
      <c r="BN9">
        <f>$BN$8</f>
        <v>55</v>
      </c>
    </row>
    <row r="10" spans="1:68" ht="12.75" customHeight="1" x14ac:dyDescent="0.6">
      <c r="A10" s="21" t="s">
        <v>25</v>
      </c>
      <c r="B10" s="76">
        <f t="shared" si="0"/>
        <v>2094.7872095139496</v>
      </c>
      <c r="C10" s="76">
        <f t="shared" si="0"/>
        <v>0</v>
      </c>
      <c r="D10" s="76">
        <f t="shared" si="0"/>
        <v>0</v>
      </c>
      <c r="E10" s="22">
        <f t="shared" si="1"/>
        <v>2094.7872095139496</v>
      </c>
      <c r="F10" s="16"/>
      <c r="G10" s="24">
        <f t="shared" si="2"/>
        <v>128.06953754499474</v>
      </c>
      <c r="H10" s="24">
        <f t="shared" si="2"/>
        <v>0</v>
      </c>
      <c r="I10" s="24">
        <f t="shared" si="2"/>
        <v>0</v>
      </c>
      <c r="J10" s="24">
        <f t="shared" si="3"/>
        <v>128.06953754499474</v>
      </c>
      <c r="K10" s="16"/>
      <c r="L10" s="25">
        <f t="shared" si="4"/>
        <v>6.1137253924092146E-2</v>
      </c>
      <c r="M10" s="25" t="str">
        <f t="shared" si="4"/>
        <v>--</v>
      </c>
      <c r="N10" s="25" t="str">
        <f t="shared" si="4"/>
        <v>--</v>
      </c>
      <c r="O10" s="26">
        <f t="shared" si="4"/>
        <v>6.1137253924092146E-2</v>
      </c>
      <c r="S10" s="21" t="s">
        <v>25</v>
      </c>
      <c r="T10" s="22">
        <v>1716.9090534201785</v>
      </c>
      <c r="U10" s="22">
        <v>0</v>
      </c>
      <c r="V10" s="22">
        <v>0</v>
      </c>
      <c r="W10" s="22">
        <f t="shared" si="5"/>
        <v>1716.9090534201785</v>
      </c>
      <c r="X10" s="16"/>
      <c r="Y10" s="62">
        <v>104.96710476352214</v>
      </c>
      <c r="Z10" s="62">
        <v>0</v>
      </c>
      <c r="AA10" s="62">
        <v>0</v>
      </c>
      <c r="AB10" s="24">
        <f t="shared" si="6"/>
        <v>104.96710476352214</v>
      </c>
      <c r="AC10" s="16"/>
      <c r="AD10" s="25">
        <f t="shared" si="7"/>
        <v>6.1137253924092153E-2</v>
      </c>
      <c r="AE10" s="25" t="str">
        <f t="shared" si="7"/>
        <v>--</v>
      </c>
      <c r="AF10" s="25" t="str">
        <f t="shared" si="7"/>
        <v>--</v>
      </c>
      <c r="AG10" s="26">
        <f t="shared" si="7"/>
        <v>6.1137253924092153E-2</v>
      </c>
      <c r="AI10">
        <v>40</v>
      </c>
      <c r="AK10">
        <v>10</v>
      </c>
      <c r="AM10">
        <f>$AM$8</f>
        <v>8</v>
      </c>
      <c r="AN10">
        <f>$AN$8</f>
        <v>30</v>
      </c>
      <c r="AO10">
        <f>$AO$8</f>
        <v>52</v>
      </c>
      <c r="AR10" s="21" t="s">
        <v>25</v>
      </c>
      <c r="AS10" s="22">
        <v>377.87815609377111</v>
      </c>
      <c r="AT10" s="22">
        <v>0</v>
      </c>
      <c r="AU10" s="22">
        <v>0</v>
      </c>
      <c r="AV10" s="22">
        <f t="shared" si="8"/>
        <v>377.87815609377111</v>
      </c>
      <c r="AW10" s="16"/>
      <c r="AX10" s="62">
        <v>23.102432781472611</v>
      </c>
      <c r="AY10" s="62">
        <v>0</v>
      </c>
      <c r="AZ10" s="62">
        <v>0</v>
      </c>
      <c r="BA10" s="24">
        <f t="shared" si="9"/>
        <v>23.102432781472611</v>
      </c>
      <c r="BB10" s="16"/>
      <c r="BC10" s="25">
        <f t="shared" si="10"/>
        <v>6.1137253924092146E-2</v>
      </c>
      <c r="BD10" s="25" t="str">
        <f t="shared" si="10"/>
        <v>--</v>
      </c>
      <c r="BE10" s="25" t="str">
        <f t="shared" si="10"/>
        <v>--</v>
      </c>
      <c r="BF10" s="26">
        <f t="shared" si="10"/>
        <v>6.1137253924092146E-2</v>
      </c>
      <c r="BH10">
        <v>40</v>
      </c>
      <c r="BJ10">
        <v>10</v>
      </c>
      <c r="BL10">
        <f>$BL$8</f>
        <v>11</v>
      </c>
      <c r="BM10">
        <f>$BM$8</f>
        <v>33</v>
      </c>
      <c r="BN10">
        <f>$BN$8</f>
        <v>55</v>
      </c>
    </row>
    <row r="11" spans="1:68" ht="12.75" customHeight="1" x14ac:dyDescent="0.6">
      <c r="A11" s="21" t="s">
        <v>26</v>
      </c>
      <c r="B11" s="76">
        <f t="shared" si="0"/>
        <v>779.58331554945539</v>
      </c>
      <c r="C11" s="76">
        <f t="shared" si="0"/>
        <v>0</v>
      </c>
      <c r="D11" s="76">
        <f t="shared" si="0"/>
        <v>0</v>
      </c>
      <c r="E11" s="22">
        <f t="shared" si="1"/>
        <v>779.58331554945539</v>
      </c>
      <c r="F11" s="16"/>
      <c r="G11" s="24">
        <f t="shared" si="2"/>
        <v>0</v>
      </c>
      <c r="H11" s="24">
        <f t="shared" si="2"/>
        <v>0</v>
      </c>
      <c r="I11" s="24">
        <f t="shared" si="2"/>
        <v>0</v>
      </c>
      <c r="J11" s="24">
        <f t="shared" si="3"/>
        <v>0</v>
      </c>
      <c r="K11" s="16"/>
      <c r="L11" s="25">
        <f t="shared" si="4"/>
        <v>0</v>
      </c>
      <c r="M11" s="25" t="str">
        <f t="shared" si="4"/>
        <v>--</v>
      </c>
      <c r="N11" s="25" t="str">
        <f t="shared" si="4"/>
        <v>--</v>
      </c>
      <c r="O11" s="26">
        <f t="shared" si="4"/>
        <v>0</v>
      </c>
      <c r="S11" s="21" t="s">
        <v>26</v>
      </c>
      <c r="T11" s="22">
        <v>638.84689994964458</v>
      </c>
      <c r="U11" s="22">
        <v>0</v>
      </c>
      <c r="V11" s="22">
        <v>0</v>
      </c>
      <c r="W11" s="22">
        <f t="shared" si="5"/>
        <v>638.84689994964458</v>
      </c>
      <c r="X11" s="16"/>
      <c r="Y11" s="62">
        <v>0</v>
      </c>
      <c r="Z11" s="62">
        <v>0</v>
      </c>
      <c r="AA11" s="62">
        <v>0</v>
      </c>
      <c r="AB11" s="24">
        <f t="shared" si="6"/>
        <v>0</v>
      </c>
      <c r="AC11" s="16"/>
      <c r="AD11" s="25">
        <f t="shared" si="7"/>
        <v>0</v>
      </c>
      <c r="AE11" s="25" t="str">
        <f t="shared" si="7"/>
        <v>--</v>
      </c>
      <c r="AF11" s="25" t="str">
        <f t="shared" si="7"/>
        <v>--</v>
      </c>
      <c r="AG11" s="26">
        <f t="shared" si="7"/>
        <v>0</v>
      </c>
      <c r="AI11">
        <v>41</v>
      </c>
      <c r="AK11">
        <v>10</v>
      </c>
      <c r="AM11">
        <f>$AM$8</f>
        <v>8</v>
      </c>
      <c r="AN11">
        <f>$AN$8</f>
        <v>30</v>
      </c>
      <c r="AO11">
        <f>$AO$8</f>
        <v>52</v>
      </c>
      <c r="AR11" s="21" t="s">
        <v>26</v>
      </c>
      <c r="AS11" s="22">
        <v>140.73641559981078</v>
      </c>
      <c r="AT11" s="22">
        <v>0</v>
      </c>
      <c r="AU11" s="22">
        <v>0</v>
      </c>
      <c r="AV11" s="22">
        <f t="shared" si="8"/>
        <v>140.73641559981078</v>
      </c>
      <c r="AW11" s="16"/>
      <c r="AX11" s="62">
        <v>0</v>
      </c>
      <c r="AY11" s="62">
        <v>0</v>
      </c>
      <c r="AZ11" s="62">
        <v>0</v>
      </c>
      <c r="BA11" s="24">
        <f t="shared" si="9"/>
        <v>0</v>
      </c>
      <c r="BB11" s="16"/>
      <c r="BC11" s="25">
        <f t="shared" si="10"/>
        <v>0</v>
      </c>
      <c r="BD11" s="25" t="str">
        <f t="shared" si="10"/>
        <v>--</v>
      </c>
      <c r="BE11" s="25" t="str">
        <f t="shared" si="10"/>
        <v>--</v>
      </c>
      <c r="BF11" s="26">
        <f t="shared" si="10"/>
        <v>0</v>
      </c>
      <c r="BH11">
        <v>41</v>
      </c>
      <c r="BJ11">
        <v>10</v>
      </c>
      <c r="BL11">
        <f>$BL$8</f>
        <v>11</v>
      </c>
      <c r="BM11">
        <f>$BM$8</f>
        <v>33</v>
      </c>
      <c r="BN11">
        <f>$BN$8</f>
        <v>55</v>
      </c>
    </row>
    <row r="12" spans="1:68" ht="12.75" customHeight="1" x14ac:dyDescent="0.6">
      <c r="A12" s="30" t="s">
        <v>92</v>
      </c>
      <c r="B12" s="76">
        <f t="shared" si="0"/>
        <v>1211.6895211030492</v>
      </c>
      <c r="C12" s="76">
        <f t="shared" si="0"/>
        <v>0</v>
      </c>
      <c r="D12" s="76">
        <f t="shared" si="0"/>
        <v>0</v>
      </c>
      <c r="E12" s="22">
        <f t="shared" si="1"/>
        <v>1211.6895211030492</v>
      </c>
      <c r="F12" s="16"/>
      <c r="G12" s="24">
        <f t="shared" si="2"/>
        <v>100.2881650295474</v>
      </c>
      <c r="H12" s="24">
        <f t="shared" si="2"/>
        <v>0</v>
      </c>
      <c r="I12" s="24">
        <f t="shared" si="2"/>
        <v>0</v>
      </c>
      <c r="J12" s="24">
        <f t="shared" si="3"/>
        <v>100.2881650295474</v>
      </c>
      <c r="K12" s="16"/>
      <c r="L12" s="25">
        <f t="shared" si="4"/>
        <v>8.2767213286000105E-2</v>
      </c>
      <c r="M12" s="25" t="str">
        <f t="shared" si="4"/>
        <v>--</v>
      </c>
      <c r="N12" s="25" t="str">
        <f t="shared" si="4"/>
        <v>--</v>
      </c>
      <c r="O12" s="26">
        <f t="shared" si="4"/>
        <v>8.2767213286000105E-2</v>
      </c>
      <c r="S12" s="30" t="s">
        <v>92</v>
      </c>
      <c r="T12" s="22">
        <v>992.94594794216823</v>
      </c>
      <c r="U12" s="22">
        <v>0</v>
      </c>
      <c r="V12" s="22">
        <v>0</v>
      </c>
      <c r="W12" s="22">
        <f t="shared" si="5"/>
        <v>992.94594794216823</v>
      </c>
      <c r="X12" s="16"/>
      <c r="Y12" s="62">
        <v>82.379672298148662</v>
      </c>
      <c r="Z12" s="62">
        <v>0</v>
      </c>
      <c r="AA12" s="62">
        <v>0</v>
      </c>
      <c r="AB12" s="24">
        <f t="shared" si="6"/>
        <v>82.379672298148662</v>
      </c>
      <c r="AC12" s="16"/>
      <c r="AD12" s="25">
        <f t="shared" si="7"/>
        <v>8.2964911100021604E-2</v>
      </c>
      <c r="AE12" s="25" t="str">
        <f t="shared" si="7"/>
        <v>--</v>
      </c>
      <c r="AF12" s="25" t="str">
        <f t="shared" si="7"/>
        <v>--</v>
      </c>
      <c r="AG12" s="26">
        <f t="shared" si="7"/>
        <v>8.2964911100021604E-2</v>
      </c>
      <c r="AI12">
        <v>42</v>
      </c>
      <c r="AJ12">
        <v>43</v>
      </c>
      <c r="AK12">
        <v>10</v>
      </c>
      <c r="AM12">
        <f>$AM$8</f>
        <v>8</v>
      </c>
      <c r="AN12">
        <f>$AN$8</f>
        <v>30</v>
      </c>
      <c r="AO12">
        <f>$AO$8</f>
        <v>52</v>
      </c>
      <c r="AR12" s="30" t="s">
        <v>92</v>
      </c>
      <c r="AS12" s="22">
        <v>218.74357316088091</v>
      </c>
      <c r="AT12" s="22">
        <v>0</v>
      </c>
      <c r="AU12" s="22">
        <v>0</v>
      </c>
      <c r="AV12" s="22">
        <f t="shared" si="8"/>
        <v>218.74357316088091</v>
      </c>
      <c r="AW12" s="16"/>
      <c r="AX12" s="62">
        <v>17.908492731398734</v>
      </c>
      <c r="AY12" s="62">
        <v>0</v>
      </c>
      <c r="AZ12" s="62">
        <v>0</v>
      </c>
      <c r="BA12" s="24">
        <f t="shared" si="9"/>
        <v>17.908492731398734</v>
      </c>
      <c r="BB12" s="16"/>
      <c r="BC12" s="25">
        <f t="shared" si="10"/>
        <v>8.186980066485175E-2</v>
      </c>
      <c r="BD12" s="25" t="str">
        <f t="shared" si="10"/>
        <v>--</v>
      </c>
      <c r="BE12" s="25" t="str">
        <f t="shared" si="10"/>
        <v>--</v>
      </c>
      <c r="BF12" s="26">
        <f t="shared" si="10"/>
        <v>8.186980066485175E-2</v>
      </c>
      <c r="BH12">
        <v>42</v>
      </c>
      <c r="BI12">
        <v>43</v>
      </c>
      <c r="BJ12">
        <v>10</v>
      </c>
      <c r="BL12">
        <f>$BL$8</f>
        <v>11</v>
      </c>
      <c r="BM12">
        <f>$BM$8</f>
        <v>33</v>
      </c>
      <c r="BN12">
        <f>$BN$8</f>
        <v>55</v>
      </c>
    </row>
    <row r="13" spans="1:68" ht="12.75" customHeight="1" x14ac:dyDescent="0.6">
      <c r="A13" s="30" t="s">
        <v>104</v>
      </c>
      <c r="B13" s="76">
        <f t="shared" si="0"/>
        <v>103.51437286144488</v>
      </c>
      <c r="C13" s="76">
        <f t="shared" si="0"/>
        <v>0</v>
      </c>
      <c r="D13" s="76">
        <f t="shared" si="0"/>
        <v>0</v>
      </c>
      <c r="E13" s="22">
        <f t="shared" si="1"/>
        <v>103.51437286144488</v>
      </c>
      <c r="F13" s="16"/>
      <c r="G13" s="24">
        <f t="shared" si="2"/>
        <v>29.331477111446311</v>
      </c>
      <c r="H13" s="24">
        <f t="shared" si="2"/>
        <v>0</v>
      </c>
      <c r="I13" s="24">
        <f t="shared" si="2"/>
        <v>0</v>
      </c>
      <c r="J13" s="24">
        <f t="shared" si="3"/>
        <v>29.331477111446311</v>
      </c>
      <c r="K13" s="16"/>
      <c r="L13" s="25">
        <f t="shared" si="4"/>
        <v>0.28335656489661404</v>
      </c>
      <c r="M13" s="25" t="str">
        <f t="shared" si="4"/>
        <v>--</v>
      </c>
      <c r="N13" s="25" t="str">
        <f t="shared" si="4"/>
        <v>--</v>
      </c>
      <c r="O13" s="26">
        <f t="shared" si="4"/>
        <v>0.28335656489661404</v>
      </c>
      <c r="S13" s="30" t="s">
        <v>104</v>
      </c>
      <c r="T13" s="22">
        <v>85.116205528365484</v>
      </c>
      <c r="U13" s="22">
        <v>0</v>
      </c>
      <c r="V13" s="22">
        <v>0</v>
      </c>
      <c r="W13" s="22">
        <f t="shared" si="5"/>
        <v>85.116205528365484</v>
      </c>
      <c r="X13" s="16"/>
      <c r="Y13" s="62">
        <v>24.118235615551832</v>
      </c>
      <c r="Z13" s="62">
        <v>0</v>
      </c>
      <c r="AA13" s="62">
        <v>0</v>
      </c>
      <c r="AB13" s="24">
        <f t="shared" si="6"/>
        <v>24.118235615551832</v>
      </c>
      <c r="AC13" s="16"/>
      <c r="AD13" s="25">
        <f t="shared" si="7"/>
        <v>0.28335656489661404</v>
      </c>
      <c r="AE13" s="25" t="str">
        <f t="shared" si="7"/>
        <v>--</v>
      </c>
      <c r="AF13" s="25" t="str">
        <f t="shared" si="7"/>
        <v>--</v>
      </c>
      <c r="AG13" s="26">
        <f t="shared" si="7"/>
        <v>0.28335656489661404</v>
      </c>
      <c r="AI13">
        <v>45</v>
      </c>
      <c r="AK13">
        <v>10</v>
      </c>
      <c r="AM13">
        <f>$AM$8</f>
        <v>8</v>
      </c>
      <c r="AN13">
        <f>$AN$8</f>
        <v>30</v>
      </c>
      <c r="AO13">
        <f>$AO$8</f>
        <v>52</v>
      </c>
      <c r="AR13" s="30" t="s">
        <v>104</v>
      </c>
      <c r="AS13" s="22">
        <v>18.398167333079407</v>
      </c>
      <c r="AT13" s="22">
        <v>0</v>
      </c>
      <c r="AU13" s="22">
        <v>0</v>
      </c>
      <c r="AV13" s="22">
        <f t="shared" si="8"/>
        <v>18.398167333079407</v>
      </c>
      <c r="AW13" s="16"/>
      <c r="AX13" s="62">
        <v>5.2132414958944793</v>
      </c>
      <c r="AY13" s="62">
        <v>0</v>
      </c>
      <c r="AZ13" s="62">
        <v>0</v>
      </c>
      <c r="BA13" s="24">
        <f t="shared" si="9"/>
        <v>5.2132414958944793</v>
      </c>
      <c r="BB13" s="16"/>
      <c r="BC13" s="25">
        <f t="shared" si="10"/>
        <v>0.28335656489661404</v>
      </c>
      <c r="BD13" s="25" t="str">
        <f t="shared" si="10"/>
        <v>--</v>
      </c>
      <c r="BE13" s="25" t="str">
        <f t="shared" si="10"/>
        <v>--</v>
      </c>
      <c r="BF13" s="26">
        <f t="shared" si="10"/>
        <v>0.28335656489661404</v>
      </c>
      <c r="BH13">
        <v>45</v>
      </c>
      <c r="BJ13">
        <v>10</v>
      </c>
      <c r="BL13">
        <f>$BL$8</f>
        <v>11</v>
      </c>
      <c r="BM13">
        <f>$BM$8</f>
        <v>33</v>
      </c>
      <c r="BN13">
        <f>$BN$8</f>
        <v>55</v>
      </c>
    </row>
    <row r="14" spans="1:68" ht="12.75" customHeight="1" x14ac:dyDescent="0.6">
      <c r="A14" s="21" t="s">
        <v>17</v>
      </c>
      <c r="B14" s="22">
        <f>B10</f>
        <v>2094.7872095139496</v>
      </c>
      <c r="C14" s="22">
        <f>C10</f>
        <v>0</v>
      </c>
      <c r="D14" s="22">
        <f>D10</f>
        <v>0</v>
      </c>
      <c r="E14" s="22">
        <f>E10</f>
        <v>2094.7872095139496</v>
      </c>
      <c r="F14" s="16"/>
      <c r="G14" s="24">
        <f>SUM(G8:G13)</f>
        <v>266.48747240427934</v>
      </c>
      <c r="H14" s="24">
        <f>SUM(H8:H13)</f>
        <v>0</v>
      </c>
      <c r="I14" s="24">
        <f>SUM(I8:I13)</f>
        <v>0</v>
      </c>
      <c r="J14" s="24">
        <f>SUM(J8:J13)</f>
        <v>266.48747240427934</v>
      </c>
      <c r="K14" s="16"/>
      <c r="L14" s="25">
        <f t="shared" si="4"/>
        <v>0.12721457873810105</v>
      </c>
      <c r="M14" s="25" t="str">
        <f t="shared" si="4"/>
        <v>--</v>
      </c>
      <c r="N14" s="25" t="str">
        <f t="shared" si="4"/>
        <v>--</v>
      </c>
      <c r="O14" s="26">
        <f t="shared" si="4"/>
        <v>0.12721457873810105</v>
      </c>
      <c r="S14" s="21" t="s">
        <v>17</v>
      </c>
      <c r="T14" s="22">
        <f>T10</f>
        <v>1716.9090534201785</v>
      </c>
      <c r="U14" s="22">
        <f>U10</f>
        <v>0</v>
      </c>
      <c r="V14" s="22">
        <f>V10</f>
        <v>0</v>
      </c>
      <c r="W14" s="22">
        <f>W10</f>
        <v>1716.9090534201785</v>
      </c>
      <c r="X14" s="16"/>
      <c r="Y14" s="24">
        <f>SUM(Y8:Y13)</f>
        <v>218.66402257715009</v>
      </c>
      <c r="Z14" s="24">
        <f>SUM(Z8:Z13)</f>
        <v>0</v>
      </c>
      <c r="AA14" s="24">
        <f>SUM(AA8:AA13)</f>
        <v>0</v>
      </c>
      <c r="AB14" s="24">
        <f>SUM(AB8:AB13)</f>
        <v>218.66402257715009</v>
      </c>
      <c r="AC14" s="16"/>
      <c r="AD14" s="25">
        <f t="shared" si="7"/>
        <v>0.12735911791108515</v>
      </c>
      <c r="AE14" s="25" t="str">
        <f t="shared" si="7"/>
        <v>--</v>
      </c>
      <c r="AF14" s="25" t="str">
        <f t="shared" si="7"/>
        <v>--</v>
      </c>
      <c r="AG14" s="26">
        <f t="shared" si="7"/>
        <v>0.12735911791108515</v>
      </c>
      <c r="AR14" s="21" t="s">
        <v>17</v>
      </c>
      <c r="AS14" s="22">
        <f>AS10</f>
        <v>377.87815609377111</v>
      </c>
      <c r="AT14" s="22">
        <f>AT10</f>
        <v>0</v>
      </c>
      <c r="AU14" s="22">
        <f>AU10</f>
        <v>0</v>
      </c>
      <c r="AV14" s="22">
        <f>AV10</f>
        <v>377.87815609377111</v>
      </c>
      <c r="AW14" s="16"/>
      <c r="AX14" s="24">
        <f>SUM(AX8:AX13)</f>
        <v>47.823449827129224</v>
      </c>
      <c r="AY14" s="24">
        <f>SUM(AY8:AY13)</f>
        <v>0</v>
      </c>
      <c r="AZ14" s="24">
        <f>SUM(AZ8:AZ13)</f>
        <v>0</v>
      </c>
      <c r="BA14" s="24">
        <f>SUM(BA8:BA13)</f>
        <v>47.823449827129224</v>
      </c>
      <c r="BB14" s="16"/>
      <c r="BC14" s="25">
        <f t="shared" si="10"/>
        <v>0.12655785748902024</v>
      </c>
      <c r="BD14" s="25" t="str">
        <f t="shared" si="10"/>
        <v>--</v>
      </c>
      <c r="BE14" s="25" t="str">
        <f t="shared" si="10"/>
        <v>--</v>
      </c>
      <c r="BF14" s="26">
        <f t="shared" si="10"/>
        <v>0.12655785748902024</v>
      </c>
    </row>
    <row r="15" spans="1:68" ht="5.15" customHeight="1" x14ac:dyDescent="0.6">
      <c r="A15" s="21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20"/>
      <c r="S15" s="21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20"/>
      <c r="AR15" s="21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20"/>
    </row>
    <row r="16" spans="1:68" ht="12.75" customHeight="1" x14ac:dyDescent="0.6">
      <c r="A16" s="31" t="s">
        <v>105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20"/>
      <c r="S16" s="31" t="s">
        <v>105</v>
      </c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20"/>
      <c r="AR16" s="31" t="s">
        <v>105</v>
      </c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20"/>
    </row>
    <row r="17" spans="1:82" ht="12.75" customHeight="1" x14ac:dyDescent="0.6">
      <c r="A17" s="21" t="s">
        <v>13</v>
      </c>
      <c r="B17" s="76">
        <f t="shared" ref="B17:D22" si="11">SUM(T17,AS17)</f>
        <v>13820.091764518167</v>
      </c>
      <c r="C17" s="76">
        <f t="shared" si="11"/>
        <v>0</v>
      </c>
      <c r="D17" s="76">
        <f t="shared" si="11"/>
        <v>0</v>
      </c>
      <c r="E17" s="22">
        <f t="shared" ref="E17:E22" si="12">SUM(B17:D17)</f>
        <v>13820.091764518167</v>
      </c>
      <c r="F17" s="16"/>
      <c r="G17" s="24">
        <f t="shared" ref="G17:I22" si="13">SUM(Y17,AX17)</f>
        <v>998.64431692819539</v>
      </c>
      <c r="H17" s="24">
        <f t="shared" si="13"/>
        <v>0</v>
      </c>
      <c r="I17" s="24">
        <f t="shared" si="13"/>
        <v>0</v>
      </c>
      <c r="J17" s="24">
        <f t="shared" ref="J17:J22" si="14">SUM(G17:I17)</f>
        <v>998.64431692819539</v>
      </c>
      <c r="K17" s="16"/>
      <c r="L17" s="25">
        <f t="shared" ref="L17:O23" si="15">IF(B17&lt;&gt;0,G17/B17,"--")</f>
        <v>7.2260324601615467E-2</v>
      </c>
      <c r="M17" s="25" t="str">
        <f t="shared" si="15"/>
        <v>--</v>
      </c>
      <c r="N17" s="25" t="str">
        <f t="shared" si="15"/>
        <v>--</v>
      </c>
      <c r="O17" s="26">
        <f t="shared" si="15"/>
        <v>7.2260324601615467E-2</v>
      </c>
      <c r="S17" s="21" t="s">
        <v>13</v>
      </c>
      <c r="T17" s="22">
        <v>9381.7717919516926</v>
      </c>
      <c r="U17" s="22">
        <v>0</v>
      </c>
      <c r="V17" s="22">
        <v>0</v>
      </c>
      <c r="W17" s="22">
        <f t="shared" ref="W17:W22" si="16">SUM(T17:V17)</f>
        <v>9381.7717919516926</v>
      </c>
      <c r="X17" s="16"/>
      <c r="Y17" s="62">
        <v>699.75883314445389</v>
      </c>
      <c r="Z17" s="62">
        <v>0</v>
      </c>
      <c r="AA17" s="62">
        <v>0</v>
      </c>
      <c r="AB17" s="24">
        <f t="shared" ref="AB17:AB22" si="17">SUM(Y17:AA17)</f>
        <v>699.75883314445389</v>
      </c>
      <c r="AC17" s="16"/>
      <c r="AD17" s="25">
        <f t="shared" ref="AD17:AG23" si="18">IF(T17&lt;&gt;0,Y17/T17,"--")</f>
        <v>7.4587066138696048E-2</v>
      </c>
      <c r="AE17" s="25" t="str">
        <f t="shared" si="18"/>
        <v>--</v>
      </c>
      <c r="AF17" s="25" t="str">
        <f t="shared" si="18"/>
        <v>--</v>
      </c>
      <c r="AG17" s="26">
        <f t="shared" si="18"/>
        <v>7.4587066138696048E-2</v>
      </c>
      <c r="AI17">
        <v>48</v>
      </c>
      <c r="AJ17">
        <v>65</v>
      </c>
      <c r="AM17">
        <f t="shared" ref="AM17:AM22" si="19">$AM$8</f>
        <v>8</v>
      </c>
      <c r="AN17">
        <f t="shared" ref="AN17:AN22" si="20">$AN$8</f>
        <v>30</v>
      </c>
      <c r="AO17">
        <f t="shared" ref="AO17:AO22" si="21">$AO$8</f>
        <v>52</v>
      </c>
      <c r="AR17" s="21" t="s">
        <v>13</v>
      </c>
      <c r="AS17" s="22">
        <v>4438.3199725664745</v>
      </c>
      <c r="AT17" s="22">
        <v>0</v>
      </c>
      <c r="AU17" s="22">
        <v>0</v>
      </c>
      <c r="AV17" s="22">
        <f t="shared" ref="AV17:AV22" si="22">SUM(AS17:AU17)</f>
        <v>4438.3199725664745</v>
      </c>
      <c r="AW17" s="16"/>
      <c r="AX17" s="62">
        <v>298.88548378374145</v>
      </c>
      <c r="AY17" s="62">
        <v>0</v>
      </c>
      <c r="AZ17" s="62">
        <v>0</v>
      </c>
      <c r="BA17" s="24">
        <f t="shared" ref="BA17:BA22" si="23">SUM(AX17:AZ17)</f>
        <v>298.88548378374145</v>
      </c>
      <c r="BB17" s="16"/>
      <c r="BC17" s="25">
        <f t="shared" ref="BC17:BF23" si="24">IF(AS17&lt;&gt;0,AX17/AS17,"--")</f>
        <v>6.7342031586539675E-2</v>
      </c>
      <c r="BD17" s="25" t="str">
        <f t="shared" si="24"/>
        <v>--</v>
      </c>
      <c r="BE17" s="25" t="str">
        <f t="shared" si="24"/>
        <v>--</v>
      </c>
      <c r="BF17" s="26">
        <f t="shared" si="24"/>
        <v>6.7342031586539675E-2</v>
      </c>
      <c r="BH17">
        <v>48</v>
      </c>
      <c r="BI17">
        <v>65</v>
      </c>
      <c r="BL17">
        <f t="shared" ref="BL17:BL22" si="25">$BL$8</f>
        <v>11</v>
      </c>
      <c r="BM17">
        <f t="shared" ref="BM17:BM22" si="26">$BM$8</f>
        <v>33</v>
      </c>
      <c r="BN17">
        <f t="shared" ref="BN17:BN22" si="27">$BN$8</f>
        <v>55</v>
      </c>
    </row>
    <row r="18" spans="1:82" ht="12.75" customHeight="1" x14ac:dyDescent="0.6">
      <c r="A18" s="30" t="s">
        <v>24</v>
      </c>
      <c r="B18" s="76">
        <f t="shared" si="11"/>
        <v>13820.091764518165</v>
      </c>
      <c r="C18" s="76">
        <f t="shared" si="11"/>
        <v>0</v>
      </c>
      <c r="D18" s="76">
        <f t="shared" si="11"/>
        <v>0</v>
      </c>
      <c r="E18" s="22">
        <f t="shared" si="12"/>
        <v>13820.091764518165</v>
      </c>
      <c r="F18" s="16"/>
      <c r="G18" s="24">
        <f t="shared" si="13"/>
        <v>91.594478941746871</v>
      </c>
      <c r="H18" s="24">
        <f t="shared" si="13"/>
        <v>0</v>
      </c>
      <c r="I18" s="24">
        <f t="shared" si="13"/>
        <v>0</v>
      </c>
      <c r="J18" s="24">
        <f t="shared" si="14"/>
        <v>91.594478941746871</v>
      </c>
      <c r="K18" s="16"/>
      <c r="L18" s="25">
        <f t="shared" si="15"/>
        <v>6.62763174821367E-3</v>
      </c>
      <c r="M18" s="25" t="str">
        <f t="shared" si="15"/>
        <v>--</v>
      </c>
      <c r="N18" s="25" t="str">
        <f t="shared" si="15"/>
        <v>--</v>
      </c>
      <c r="O18" s="26">
        <f t="shared" si="15"/>
        <v>6.62763174821367E-3</v>
      </c>
      <c r="S18" s="30" t="s">
        <v>24</v>
      </c>
      <c r="T18" s="22">
        <v>9381.7717919516908</v>
      </c>
      <c r="U18" s="22">
        <v>0</v>
      </c>
      <c r="V18" s="22">
        <v>0</v>
      </c>
      <c r="W18" s="22">
        <f t="shared" si="16"/>
        <v>9381.7717919516908</v>
      </c>
      <c r="X18" s="16"/>
      <c r="Y18" s="62">
        <v>62.178928582834487</v>
      </c>
      <c r="Z18" s="62">
        <v>0</v>
      </c>
      <c r="AA18" s="62">
        <v>0</v>
      </c>
      <c r="AB18" s="24">
        <f t="shared" si="17"/>
        <v>62.178928582834487</v>
      </c>
      <c r="AC18" s="16"/>
      <c r="AD18" s="25">
        <f t="shared" si="18"/>
        <v>6.6276317482136709E-3</v>
      </c>
      <c r="AE18" s="25" t="str">
        <f t="shared" si="18"/>
        <v>--</v>
      </c>
      <c r="AF18" s="25" t="str">
        <f t="shared" si="18"/>
        <v>--</v>
      </c>
      <c r="AG18" s="26">
        <f t="shared" si="18"/>
        <v>6.6276317482136709E-3</v>
      </c>
      <c r="AI18">
        <v>49</v>
      </c>
      <c r="AJ18">
        <v>66</v>
      </c>
      <c r="AM18">
        <f t="shared" si="19"/>
        <v>8</v>
      </c>
      <c r="AN18">
        <f t="shared" si="20"/>
        <v>30</v>
      </c>
      <c r="AO18">
        <f t="shared" si="21"/>
        <v>52</v>
      </c>
      <c r="AR18" s="30" t="s">
        <v>24</v>
      </c>
      <c r="AS18" s="22">
        <v>4438.3199725664745</v>
      </c>
      <c r="AT18" s="22">
        <v>0</v>
      </c>
      <c r="AU18" s="22">
        <v>0</v>
      </c>
      <c r="AV18" s="22">
        <f t="shared" si="22"/>
        <v>4438.3199725664745</v>
      </c>
      <c r="AW18" s="16"/>
      <c r="AX18" s="62">
        <v>29.415550358912391</v>
      </c>
      <c r="AY18" s="62">
        <v>0</v>
      </c>
      <c r="AZ18" s="62">
        <v>0</v>
      </c>
      <c r="BA18" s="24">
        <f t="shared" si="23"/>
        <v>29.415550358912391</v>
      </c>
      <c r="BB18" s="16"/>
      <c r="BC18" s="25">
        <f t="shared" si="24"/>
        <v>6.62763174821367E-3</v>
      </c>
      <c r="BD18" s="25" t="str">
        <f t="shared" si="24"/>
        <v>--</v>
      </c>
      <c r="BE18" s="25" t="str">
        <f t="shared" si="24"/>
        <v>--</v>
      </c>
      <c r="BF18" s="26">
        <f t="shared" si="24"/>
        <v>6.62763174821367E-3</v>
      </c>
      <c r="BH18">
        <v>49</v>
      </c>
      <c r="BI18">
        <v>66</v>
      </c>
      <c r="BL18">
        <f t="shared" si="25"/>
        <v>11</v>
      </c>
      <c r="BM18">
        <f t="shared" si="26"/>
        <v>33</v>
      </c>
      <c r="BN18">
        <f t="shared" si="27"/>
        <v>55</v>
      </c>
    </row>
    <row r="19" spans="1:82" ht="12.75" customHeight="1" x14ac:dyDescent="0.6">
      <c r="A19" s="21" t="s">
        <v>25</v>
      </c>
      <c r="B19" s="76">
        <f t="shared" si="11"/>
        <v>16374.530879386279</v>
      </c>
      <c r="C19" s="76">
        <f t="shared" si="11"/>
        <v>0</v>
      </c>
      <c r="D19" s="76">
        <f t="shared" si="11"/>
        <v>0</v>
      </c>
      <c r="E19" s="22">
        <f t="shared" si="12"/>
        <v>16374.530879386279</v>
      </c>
      <c r="F19" s="16"/>
      <c r="G19" s="24">
        <f t="shared" si="13"/>
        <v>397.10499464926369</v>
      </c>
      <c r="H19" s="24">
        <f t="shared" si="13"/>
        <v>0</v>
      </c>
      <c r="I19" s="24">
        <f t="shared" si="13"/>
        <v>0</v>
      </c>
      <c r="J19" s="24">
        <f t="shared" si="14"/>
        <v>397.10499464926369</v>
      </c>
      <c r="K19" s="16"/>
      <c r="L19" s="25">
        <f t="shared" si="15"/>
        <v>2.4251381463952344E-2</v>
      </c>
      <c r="M19" s="25" t="str">
        <f t="shared" si="15"/>
        <v>--</v>
      </c>
      <c r="N19" s="25" t="str">
        <f t="shared" si="15"/>
        <v>--</v>
      </c>
      <c r="O19" s="26">
        <f t="shared" si="15"/>
        <v>2.4251381463952344E-2</v>
      </c>
      <c r="S19" s="21" t="s">
        <v>25</v>
      </c>
      <c r="T19" s="22">
        <v>10825.25695975385</v>
      </c>
      <c r="U19" s="22">
        <v>0</v>
      </c>
      <c r="V19" s="22">
        <v>0</v>
      </c>
      <c r="W19" s="22">
        <f t="shared" si="16"/>
        <v>10825.25695975385</v>
      </c>
      <c r="X19" s="16"/>
      <c r="Y19" s="62">
        <v>217.66674350702647</v>
      </c>
      <c r="Z19" s="62">
        <v>0</v>
      </c>
      <c r="AA19" s="62">
        <v>0</v>
      </c>
      <c r="AB19" s="24">
        <f t="shared" si="17"/>
        <v>217.66674350702647</v>
      </c>
      <c r="AC19" s="16"/>
      <c r="AD19" s="25">
        <f t="shared" si="18"/>
        <v>2.0107305010520129E-2</v>
      </c>
      <c r="AE19" s="25" t="str">
        <f t="shared" si="18"/>
        <v>--</v>
      </c>
      <c r="AF19" s="25" t="str">
        <f t="shared" si="18"/>
        <v>--</v>
      </c>
      <c r="AG19" s="26">
        <f t="shared" si="18"/>
        <v>2.0107305010520129E-2</v>
      </c>
      <c r="AI19">
        <v>50</v>
      </c>
      <c r="AJ19">
        <v>67</v>
      </c>
      <c r="AK19">
        <v>27</v>
      </c>
      <c r="AL19">
        <v>10</v>
      </c>
      <c r="AM19">
        <f t="shared" si="19"/>
        <v>8</v>
      </c>
      <c r="AN19">
        <f t="shared" si="20"/>
        <v>30</v>
      </c>
      <c r="AO19">
        <f t="shared" si="21"/>
        <v>52</v>
      </c>
      <c r="AR19" s="21" t="s">
        <v>25</v>
      </c>
      <c r="AS19" s="22">
        <v>5549.2739196324292</v>
      </c>
      <c r="AT19" s="22">
        <v>0</v>
      </c>
      <c r="AU19" s="22">
        <v>0</v>
      </c>
      <c r="AV19" s="22">
        <f t="shared" si="22"/>
        <v>5549.2739196324292</v>
      </c>
      <c r="AW19" s="16"/>
      <c r="AX19" s="62">
        <v>179.43825114223722</v>
      </c>
      <c r="AY19" s="62">
        <v>0</v>
      </c>
      <c r="AZ19" s="62">
        <v>0</v>
      </c>
      <c r="BA19" s="24">
        <f t="shared" si="23"/>
        <v>179.43825114223722</v>
      </c>
      <c r="BB19" s="16"/>
      <c r="BC19" s="25">
        <f t="shared" si="24"/>
        <v>3.2335446716265683E-2</v>
      </c>
      <c r="BD19" s="25" t="str">
        <f t="shared" si="24"/>
        <v>--</v>
      </c>
      <c r="BE19" s="25" t="str">
        <f t="shared" si="24"/>
        <v>--</v>
      </c>
      <c r="BF19" s="26">
        <f t="shared" si="24"/>
        <v>3.2335446716265683E-2</v>
      </c>
      <c r="BH19">
        <v>50</v>
      </c>
      <c r="BI19">
        <v>67</v>
      </c>
      <c r="BJ19">
        <v>27</v>
      </c>
      <c r="BK19">
        <v>10</v>
      </c>
      <c r="BL19">
        <f t="shared" si="25"/>
        <v>11</v>
      </c>
      <c r="BM19">
        <f t="shared" si="26"/>
        <v>33</v>
      </c>
      <c r="BN19">
        <f t="shared" si="27"/>
        <v>55</v>
      </c>
    </row>
    <row r="20" spans="1:82" ht="12.75" customHeight="1" x14ac:dyDescent="0.6">
      <c r="A20" s="21" t="s">
        <v>26</v>
      </c>
      <c r="B20" s="76">
        <f t="shared" si="11"/>
        <v>6375.7079975219976</v>
      </c>
      <c r="C20" s="76">
        <f t="shared" si="11"/>
        <v>0</v>
      </c>
      <c r="D20" s="76">
        <f t="shared" si="11"/>
        <v>0</v>
      </c>
      <c r="E20" s="22">
        <f t="shared" si="12"/>
        <v>6375.7079975219976</v>
      </c>
      <c r="F20" s="16"/>
      <c r="G20" s="24">
        <f t="shared" si="13"/>
        <v>0</v>
      </c>
      <c r="H20" s="24">
        <f t="shared" si="13"/>
        <v>0</v>
      </c>
      <c r="I20" s="24">
        <f t="shared" si="13"/>
        <v>0</v>
      </c>
      <c r="J20" s="24">
        <f t="shared" si="14"/>
        <v>0</v>
      </c>
      <c r="K20" s="16"/>
      <c r="L20" s="25">
        <f t="shared" si="15"/>
        <v>0</v>
      </c>
      <c r="M20" s="25" t="str">
        <f t="shared" si="15"/>
        <v>--</v>
      </c>
      <c r="N20" s="25" t="str">
        <f t="shared" si="15"/>
        <v>--</v>
      </c>
      <c r="O20" s="26">
        <f t="shared" si="15"/>
        <v>0</v>
      </c>
      <c r="S20" s="21" t="s">
        <v>26</v>
      </c>
      <c r="T20" s="22">
        <v>4207.7474080848942</v>
      </c>
      <c r="U20" s="22">
        <v>0</v>
      </c>
      <c r="V20" s="22">
        <v>0</v>
      </c>
      <c r="W20" s="22">
        <f t="shared" si="16"/>
        <v>4207.7474080848942</v>
      </c>
      <c r="X20" s="16"/>
      <c r="Y20" s="62">
        <v>0</v>
      </c>
      <c r="Z20" s="62">
        <v>0</v>
      </c>
      <c r="AA20" s="62">
        <v>0</v>
      </c>
      <c r="AB20" s="24">
        <f t="shared" si="17"/>
        <v>0</v>
      </c>
      <c r="AC20" s="16"/>
      <c r="AD20" s="25">
        <f t="shared" si="18"/>
        <v>0</v>
      </c>
      <c r="AE20" s="25" t="str">
        <f t="shared" si="18"/>
        <v>--</v>
      </c>
      <c r="AF20" s="25" t="str">
        <f t="shared" si="18"/>
        <v>--</v>
      </c>
      <c r="AG20" s="26">
        <f t="shared" si="18"/>
        <v>0</v>
      </c>
      <c r="AI20">
        <v>51</v>
      </c>
      <c r="AJ20">
        <v>68</v>
      </c>
      <c r="AK20">
        <v>27</v>
      </c>
      <c r="AL20">
        <v>10</v>
      </c>
      <c r="AM20">
        <f t="shared" si="19"/>
        <v>8</v>
      </c>
      <c r="AN20">
        <f t="shared" si="20"/>
        <v>30</v>
      </c>
      <c r="AO20">
        <f t="shared" si="21"/>
        <v>52</v>
      </c>
      <c r="AR20" s="21" t="s">
        <v>26</v>
      </c>
      <c r="AS20" s="22">
        <v>2167.9605894371034</v>
      </c>
      <c r="AT20" s="22">
        <v>0</v>
      </c>
      <c r="AU20" s="22">
        <v>0</v>
      </c>
      <c r="AV20" s="22">
        <f t="shared" si="22"/>
        <v>2167.9605894371034</v>
      </c>
      <c r="AW20" s="16"/>
      <c r="AX20" s="62">
        <v>0</v>
      </c>
      <c r="AY20" s="62">
        <v>0</v>
      </c>
      <c r="AZ20" s="62">
        <v>0</v>
      </c>
      <c r="BA20" s="24">
        <f t="shared" si="23"/>
        <v>0</v>
      </c>
      <c r="BB20" s="16"/>
      <c r="BC20" s="25">
        <f t="shared" si="24"/>
        <v>0</v>
      </c>
      <c r="BD20" s="25" t="str">
        <f t="shared" si="24"/>
        <v>--</v>
      </c>
      <c r="BE20" s="25" t="str">
        <f t="shared" si="24"/>
        <v>--</v>
      </c>
      <c r="BF20" s="26">
        <f t="shared" si="24"/>
        <v>0</v>
      </c>
      <c r="BH20">
        <v>51</v>
      </c>
      <c r="BI20">
        <v>68</v>
      </c>
      <c r="BJ20">
        <v>27</v>
      </c>
      <c r="BK20">
        <v>10</v>
      </c>
      <c r="BL20">
        <f t="shared" si="25"/>
        <v>11</v>
      </c>
      <c r="BM20">
        <f t="shared" si="26"/>
        <v>33</v>
      </c>
      <c r="BN20">
        <f t="shared" si="27"/>
        <v>55</v>
      </c>
      <c r="BS20" t="s">
        <v>173</v>
      </c>
      <c r="BW20" t="s">
        <v>184</v>
      </c>
      <c r="CA20" t="s">
        <v>183</v>
      </c>
    </row>
    <row r="21" spans="1:82" ht="12.75" customHeight="1" x14ac:dyDescent="0.6">
      <c r="A21" s="30" t="s">
        <v>92</v>
      </c>
      <c r="B21" s="76">
        <f t="shared" si="11"/>
        <v>9619.4120905607651</v>
      </c>
      <c r="C21" s="76">
        <f t="shared" si="11"/>
        <v>0</v>
      </c>
      <c r="D21" s="76">
        <f t="shared" si="11"/>
        <v>0</v>
      </c>
      <c r="E21" s="22">
        <f t="shared" si="12"/>
        <v>9619.4120905607651</v>
      </c>
      <c r="F21" s="16"/>
      <c r="G21" s="24">
        <f t="shared" si="13"/>
        <v>271.77614619348401</v>
      </c>
      <c r="H21" s="24">
        <f t="shared" si="13"/>
        <v>0</v>
      </c>
      <c r="I21" s="24">
        <f t="shared" si="13"/>
        <v>0</v>
      </c>
      <c r="J21" s="24">
        <f t="shared" si="14"/>
        <v>271.77614619348401</v>
      </c>
      <c r="K21" s="16"/>
      <c r="L21" s="25">
        <f t="shared" si="15"/>
        <v>2.8252885273536584E-2</v>
      </c>
      <c r="M21" s="25" t="str">
        <f t="shared" si="15"/>
        <v>--</v>
      </c>
      <c r="N21" s="25" t="str">
        <f t="shared" si="15"/>
        <v>--</v>
      </c>
      <c r="O21" s="26">
        <f t="shared" si="15"/>
        <v>2.8252885273536584E-2</v>
      </c>
      <c r="S21" s="30" t="s">
        <v>92</v>
      </c>
      <c r="T21" s="22">
        <v>6343.0910884451123</v>
      </c>
      <c r="U21" s="22">
        <v>0</v>
      </c>
      <c r="V21" s="22">
        <v>0</v>
      </c>
      <c r="W21" s="22">
        <f t="shared" si="16"/>
        <v>6343.0910884451123</v>
      </c>
      <c r="X21" s="16"/>
      <c r="Y21" s="62">
        <v>156.0956202204604</v>
      </c>
      <c r="Z21" s="62">
        <v>0</v>
      </c>
      <c r="AA21" s="62">
        <v>0</v>
      </c>
      <c r="AB21" s="24">
        <f t="shared" si="17"/>
        <v>156.0956202204604</v>
      </c>
      <c r="AC21" s="16"/>
      <c r="AD21" s="25">
        <f t="shared" si="18"/>
        <v>2.4608762201887954E-2</v>
      </c>
      <c r="AE21" s="25" t="str">
        <f t="shared" si="18"/>
        <v>--</v>
      </c>
      <c r="AF21" s="25" t="str">
        <f t="shared" si="18"/>
        <v>--</v>
      </c>
      <c r="AG21" s="26">
        <f t="shared" si="18"/>
        <v>2.4608762201887954E-2</v>
      </c>
      <c r="AI21">
        <v>52</v>
      </c>
      <c r="AJ21">
        <v>70</v>
      </c>
      <c r="AK21">
        <v>27</v>
      </c>
      <c r="AL21">
        <v>10</v>
      </c>
      <c r="AM21">
        <f t="shared" si="19"/>
        <v>8</v>
      </c>
      <c r="AN21">
        <f t="shared" si="20"/>
        <v>30</v>
      </c>
      <c r="AO21">
        <f t="shared" si="21"/>
        <v>52</v>
      </c>
      <c r="AR21" s="30" t="s">
        <v>92</v>
      </c>
      <c r="AS21" s="22">
        <v>3276.3210021156533</v>
      </c>
      <c r="AT21" s="22">
        <v>0</v>
      </c>
      <c r="AU21" s="22">
        <v>0</v>
      </c>
      <c r="AV21" s="22">
        <f t="shared" si="22"/>
        <v>3276.3210021156533</v>
      </c>
      <c r="AW21" s="16"/>
      <c r="AX21" s="62">
        <v>115.68052597302361</v>
      </c>
      <c r="AY21" s="62">
        <v>0</v>
      </c>
      <c r="AZ21" s="62">
        <v>0</v>
      </c>
      <c r="BA21" s="24">
        <f t="shared" si="23"/>
        <v>115.68052597302361</v>
      </c>
      <c r="BB21" s="16"/>
      <c r="BC21" s="25">
        <f t="shared" si="24"/>
        <v>3.5308056169808755E-2</v>
      </c>
      <c r="BD21" s="25" t="str">
        <f t="shared" si="24"/>
        <v>--</v>
      </c>
      <c r="BE21" s="25" t="str">
        <f t="shared" si="24"/>
        <v>--</v>
      </c>
      <c r="BF21" s="26">
        <f t="shared" si="24"/>
        <v>3.5308056169808755E-2</v>
      </c>
      <c r="BH21">
        <v>52</v>
      </c>
      <c r="BI21">
        <v>70</v>
      </c>
      <c r="BJ21">
        <v>27</v>
      </c>
      <c r="BK21">
        <v>10</v>
      </c>
      <c r="BL21">
        <f t="shared" si="25"/>
        <v>11</v>
      </c>
      <c r="BM21">
        <f t="shared" si="26"/>
        <v>33</v>
      </c>
      <c r="BN21">
        <f t="shared" si="27"/>
        <v>55</v>
      </c>
    </row>
    <row r="22" spans="1:82" ht="12.75" customHeight="1" x14ac:dyDescent="0.6">
      <c r="A22" s="30" t="s">
        <v>104</v>
      </c>
      <c r="B22" s="76">
        <f t="shared" si="11"/>
        <v>379.41079130351454</v>
      </c>
      <c r="C22" s="76">
        <f t="shared" si="11"/>
        <v>0</v>
      </c>
      <c r="D22" s="76">
        <f t="shared" si="11"/>
        <v>0</v>
      </c>
      <c r="E22" s="22">
        <f t="shared" si="12"/>
        <v>379.41079130351454</v>
      </c>
      <c r="F22" s="16"/>
      <c r="G22" s="24">
        <f t="shared" si="13"/>
        <v>29.083519499668441</v>
      </c>
      <c r="H22" s="24">
        <f t="shared" si="13"/>
        <v>0</v>
      </c>
      <c r="I22" s="24">
        <f t="shared" si="13"/>
        <v>0</v>
      </c>
      <c r="J22" s="24">
        <f t="shared" si="14"/>
        <v>29.083519499668441</v>
      </c>
      <c r="K22" s="16"/>
      <c r="L22" s="25">
        <f t="shared" si="15"/>
        <v>7.6654434102278096E-2</v>
      </c>
      <c r="M22" s="25" t="str">
        <f t="shared" si="15"/>
        <v>--</v>
      </c>
      <c r="N22" s="25" t="str">
        <f t="shared" si="15"/>
        <v>--</v>
      </c>
      <c r="O22" s="26">
        <f t="shared" si="15"/>
        <v>7.6654434102278096E-2</v>
      </c>
      <c r="S22" s="30" t="s">
        <v>104</v>
      </c>
      <c r="T22" s="22">
        <v>274.41846322384231</v>
      </c>
      <c r="U22" s="22">
        <v>0</v>
      </c>
      <c r="V22" s="22">
        <v>0</v>
      </c>
      <c r="W22" s="22">
        <f t="shared" si="16"/>
        <v>274.41846322384231</v>
      </c>
      <c r="X22" s="16"/>
      <c r="Y22" s="62">
        <v>23.366548115333647</v>
      </c>
      <c r="Z22" s="62">
        <v>0</v>
      </c>
      <c r="AA22" s="62">
        <v>0</v>
      </c>
      <c r="AB22" s="24">
        <f t="shared" si="17"/>
        <v>23.366548115333647</v>
      </c>
      <c r="AC22" s="16"/>
      <c r="AD22" s="25">
        <f t="shared" si="18"/>
        <v>8.5149329388502643E-2</v>
      </c>
      <c r="AE22" s="25" t="str">
        <f t="shared" si="18"/>
        <v>--</v>
      </c>
      <c r="AF22" s="25" t="str">
        <f t="shared" si="18"/>
        <v>--</v>
      </c>
      <c r="AG22" s="26">
        <f t="shared" si="18"/>
        <v>8.5149329388502643E-2</v>
      </c>
      <c r="AI22">
        <v>55</v>
      </c>
      <c r="AJ22">
        <v>72</v>
      </c>
      <c r="AK22">
        <v>27</v>
      </c>
      <c r="AL22">
        <v>10</v>
      </c>
      <c r="AM22">
        <f t="shared" si="19"/>
        <v>8</v>
      </c>
      <c r="AN22">
        <f t="shared" si="20"/>
        <v>30</v>
      </c>
      <c r="AO22">
        <f t="shared" si="21"/>
        <v>52</v>
      </c>
      <c r="AR22" s="30" t="s">
        <v>104</v>
      </c>
      <c r="AS22" s="22">
        <v>104.99232807967223</v>
      </c>
      <c r="AT22" s="22">
        <v>0</v>
      </c>
      <c r="AU22" s="22">
        <v>0</v>
      </c>
      <c r="AV22" s="22">
        <f t="shared" si="22"/>
        <v>104.99232807967223</v>
      </c>
      <c r="AW22" s="16"/>
      <c r="AX22" s="62">
        <v>5.7169713843347925</v>
      </c>
      <c r="AY22" s="62">
        <v>0</v>
      </c>
      <c r="AZ22" s="62">
        <v>0</v>
      </c>
      <c r="BA22" s="24">
        <f t="shared" si="23"/>
        <v>5.7169713843347925</v>
      </c>
      <c r="BB22" s="16"/>
      <c r="BC22" s="25">
        <f t="shared" si="24"/>
        <v>5.4451325052974668E-2</v>
      </c>
      <c r="BD22" s="25" t="str">
        <f t="shared" si="24"/>
        <v>--</v>
      </c>
      <c r="BE22" s="25" t="str">
        <f t="shared" si="24"/>
        <v>--</v>
      </c>
      <c r="BF22" s="26">
        <f t="shared" si="24"/>
        <v>5.4451325052974668E-2</v>
      </c>
      <c r="BH22">
        <v>55</v>
      </c>
      <c r="BI22">
        <v>72</v>
      </c>
      <c r="BJ22">
        <v>27</v>
      </c>
      <c r="BK22">
        <v>10</v>
      </c>
      <c r="BL22">
        <f t="shared" si="25"/>
        <v>11</v>
      </c>
      <c r="BM22">
        <f t="shared" si="26"/>
        <v>33</v>
      </c>
      <c r="BN22">
        <f t="shared" si="27"/>
        <v>55</v>
      </c>
      <c r="BS22" s="24">
        <f t="shared" ref="BS22:BU23" si="28">BW22+CA22</f>
        <v>24.786532156866386</v>
      </c>
      <c r="BT22" s="24">
        <f t="shared" si="28"/>
        <v>0</v>
      </c>
      <c r="BU22" s="24">
        <f t="shared" si="28"/>
        <v>0</v>
      </c>
      <c r="BW22" s="24">
        <v>20.756518912259885</v>
      </c>
      <c r="BX22" s="24">
        <v>0</v>
      </c>
      <c r="BY22" s="24">
        <v>0</v>
      </c>
      <c r="CA22" s="24">
        <v>4.0300132446064989</v>
      </c>
      <c r="CB22" s="24">
        <v>0</v>
      </c>
      <c r="CC22" s="24">
        <v>0</v>
      </c>
      <c r="CD22" t="s">
        <v>178</v>
      </c>
    </row>
    <row r="23" spans="1:82" ht="12.75" customHeight="1" x14ac:dyDescent="0.6">
      <c r="A23" s="21" t="s">
        <v>17</v>
      </c>
      <c r="B23" s="22">
        <f>B19</f>
        <v>16374.530879386279</v>
      </c>
      <c r="C23" s="22">
        <f>C19</f>
        <v>0</v>
      </c>
      <c r="D23" s="22">
        <f>D19</f>
        <v>0</v>
      </c>
      <c r="E23" s="22">
        <f>E19</f>
        <v>16374.530879386279</v>
      </c>
      <c r="F23" s="16"/>
      <c r="G23" s="24">
        <f>SUM(G17:G22)</f>
        <v>1788.2034562123586</v>
      </c>
      <c r="H23" s="24">
        <f>SUM(H17:H22)</f>
        <v>0</v>
      </c>
      <c r="I23" s="24">
        <f>SUM(I17:I22)</f>
        <v>0</v>
      </c>
      <c r="J23" s="24">
        <f>SUM(J17:J22)</f>
        <v>1788.2034562123586</v>
      </c>
      <c r="K23" s="16"/>
      <c r="L23" s="25">
        <f t="shared" si="15"/>
        <v>0.1092063931103827</v>
      </c>
      <c r="M23" s="25" t="str">
        <f t="shared" si="15"/>
        <v>--</v>
      </c>
      <c r="N23" s="25" t="str">
        <f t="shared" si="15"/>
        <v>--</v>
      </c>
      <c r="O23" s="26">
        <f t="shared" si="15"/>
        <v>0.1092063931103827</v>
      </c>
      <c r="S23" s="21" t="s">
        <v>17</v>
      </c>
      <c r="T23" s="22">
        <f>T19</f>
        <v>10825.25695975385</v>
      </c>
      <c r="U23" s="22">
        <f>U19</f>
        <v>0</v>
      </c>
      <c r="V23" s="22">
        <f>V19</f>
        <v>0</v>
      </c>
      <c r="W23" s="22">
        <f>W19</f>
        <v>10825.25695975385</v>
      </c>
      <c r="X23" s="16"/>
      <c r="Y23" s="24">
        <f>SUM(Y17:Y22)</f>
        <v>1159.0666735701088</v>
      </c>
      <c r="Z23" s="24">
        <f>SUM(Z17:Z22)</f>
        <v>0</v>
      </c>
      <c r="AA23" s="24">
        <f>SUM(AA17:AA22)</f>
        <v>0</v>
      </c>
      <c r="AB23" s="24">
        <f>SUM(AB17:AB22)</f>
        <v>1159.0666735701088</v>
      </c>
      <c r="AC23" s="16"/>
      <c r="AD23" s="25">
        <f t="shared" si="18"/>
        <v>0.10707059221589732</v>
      </c>
      <c r="AE23" s="25" t="str">
        <f t="shared" si="18"/>
        <v>--</v>
      </c>
      <c r="AF23" s="25" t="str">
        <f t="shared" si="18"/>
        <v>--</v>
      </c>
      <c r="AG23" s="26">
        <f t="shared" si="18"/>
        <v>0.10707059221589732</v>
      </c>
      <c r="AR23" s="21" t="s">
        <v>17</v>
      </c>
      <c r="AS23" s="22">
        <f>AS19</f>
        <v>5549.2739196324292</v>
      </c>
      <c r="AT23" s="22">
        <f>AT19</f>
        <v>0</v>
      </c>
      <c r="AU23" s="22">
        <f>AU19</f>
        <v>0</v>
      </c>
      <c r="AV23" s="22">
        <f>AV19</f>
        <v>5549.2739196324292</v>
      </c>
      <c r="AW23" s="16"/>
      <c r="AX23" s="24">
        <f>SUM(AX17:AX22)</f>
        <v>629.1367826422495</v>
      </c>
      <c r="AY23" s="24">
        <f>SUM(AY17:AY22)</f>
        <v>0</v>
      </c>
      <c r="AZ23" s="24">
        <f>SUM(AZ17:AZ22)</f>
        <v>0</v>
      </c>
      <c r="BA23" s="24">
        <f>SUM(BA17:BA22)</f>
        <v>629.1367826422495</v>
      </c>
      <c r="BB23" s="16"/>
      <c r="BC23" s="25">
        <f t="shared" si="24"/>
        <v>0.11337281088548644</v>
      </c>
      <c r="BD23" s="25" t="str">
        <f t="shared" si="24"/>
        <v>--</v>
      </c>
      <c r="BE23" s="25" t="str">
        <f t="shared" si="24"/>
        <v>--</v>
      </c>
      <c r="BF23" s="26">
        <f t="shared" si="24"/>
        <v>0.11337281088548644</v>
      </c>
      <c r="BS23" s="24">
        <f t="shared" si="28"/>
        <v>4.2969873428020549</v>
      </c>
      <c r="BT23" s="24">
        <f t="shared" si="28"/>
        <v>0</v>
      </c>
      <c r="BU23" s="24">
        <f t="shared" si="28"/>
        <v>0</v>
      </c>
      <c r="BW23" s="24">
        <v>2.6100292030737609</v>
      </c>
      <c r="BX23" s="24">
        <v>0</v>
      </c>
      <c r="BY23" s="24">
        <v>0</v>
      </c>
      <c r="CA23" s="24">
        <v>1.6869581397282944</v>
      </c>
      <c r="CB23" s="24">
        <v>0</v>
      </c>
      <c r="CC23" s="24">
        <v>0</v>
      </c>
      <c r="CD23" s="56" t="s">
        <v>179</v>
      </c>
    </row>
    <row r="24" spans="1:82" ht="5.15" customHeight="1" x14ac:dyDescent="0.6">
      <c r="A24" s="21"/>
      <c r="B24" s="22"/>
      <c r="C24" s="22"/>
      <c r="D24" s="22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20"/>
      <c r="S24" s="21"/>
      <c r="T24" s="22"/>
      <c r="U24" s="22"/>
      <c r="V24" s="22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20"/>
      <c r="AR24" s="21"/>
      <c r="AS24" s="22"/>
      <c r="AT24" s="22"/>
      <c r="AU24" s="22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20"/>
    </row>
    <row r="25" spans="1:82" ht="12.75" customHeight="1" x14ac:dyDescent="0.6">
      <c r="A25" s="31" t="s">
        <v>28</v>
      </c>
      <c r="B25" s="22"/>
      <c r="C25" s="22"/>
      <c r="D25" s="22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20"/>
      <c r="S25" s="31" t="s">
        <v>28</v>
      </c>
      <c r="T25" s="22"/>
      <c r="U25" s="22"/>
      <c r="V25" s="22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20"/>
      <c r="AR25" s="31" t="s">
        <v>28</v>
      </c>
      <c r="AS25" s="22"/>
      <c r="AT25" s="22"/>
      <c r="AU25" s="22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20"/>
    </row>
    <row r="26" spans="1:82" ht="12.75" customHeight="1" x14ac:dyDescent="0.6">
      <c r="A26" s="30" t="s">
        <v>29</v>
      </c>
      <c r="B26" s="65">
        <f>B14+B23</f>
        <v>18469.318088900229</v>
      </c>
      <c r="C26" s="65">
        <f>C14+C23</f>
        <v>0</v>
      </c>
      <c r="D26" s="65">
        <f>D14+D23</f>
        <v>0</v>
      </c>
      <c r="E26" s="22">
        <f>SUM(B26:D26)</f>
        <v>18469.318088900229</v>
      </c>
      <c r="F26" s="16"/>
      <c r="G26" s="24">
        <f t="shared" ref="G26:I27" si="29">SUM(Y26,AX26)</f>
        <v>7315.9360182704377</v>
      </c>
      <c r="H26" s="24">
        <f t="shared" si="29"/>
        <v>0</v>
      </c>
      <c r="I26" s="24">
        <f t="shared" si="29"/>
        <v>0</v>
      </c>
      <c r="J26" s="24">
        <f>SUM(G26:I26)</f>
        <v>7315.9360182704377</v>
      </c>
      <c r="K26" s="16"/>
      <c r="L26" s="25">
        <f t="shared" ref="L26:O28" si="30">IF(B26&lt;&gt;0,G26/B26,"--")</f>
        <v>0.39611294705391431</v>
      </c>
      <c r="M26" s="25" t="str">
        <f t="shared" si="30"/>
        <v>--</v>
      </c>
      <c r="N26" s="25" t="str">
        <f t="shared" si="30"/>
        <v>--</v>
      </c>
      <c r="O26" s="26">
        <f t="shared" si="30"/>
        <v>0.39611294705391431</v>
      </c>
      <c r="S26" s="30" t="s">
        <v>29</v>
      </c>
      <c r="T26" s="65">
        <f>T14+T23</f>
        <v>12542.166013174028</v>
      </c>
      <c r="U26" s="65">
        <f>U14+U23</f>
        <v>0</v>
      </c>
      <c r="V26" s="65">
        <f>V14+V23</f>
        <v>0</v>
      </c>
      <c r="W26" s="22">
        <f>SUM(T26:V26)</f>
        <v>12542.166013174028</v>
      </c>
      <c r="X26" s="16"/>
      <c r="Y26" s="62">
        <v>4968.114341917807</v>
      </c>
      <c r="Z26" s="62">
        <v>0</v>
      </c>
      <c r="AA26" s="62">
        <v>0</v>
      </c>
      <c r="AB26" s="24">
        <f>SUM(Y26:AA26)</f>
        <v>4968.114341917807</v>
      </c>
      <c r="AC26" s="16"/>
      <c r="AD26" s="25">
        <f t="shared" ref="AD26:AG28" si="31">IF(T26&lt;&gt;0,Y26/T26,"--")</f>
        <v>0.39611294705391425</v>
      </c>
      <c r="AE26" s="25" t="str">
        <f t="shared" si="31"/>
        <v>--</v>
      </c>
      <c r="AF26" s="25" t="str">
        <f t="shared" si="31"/>
        <v>--</v>
      </c>
      <c r="AG26" s="26">
        <f t="shared" si="31"/>
        <v>0.39611294705391425</v>
      </c>
      <c r="AI26">
        <v>75</v>
      </c>
      <c r="AM26">
        <f>$AM$8</f>
        <v>8</v>
      </c>
      <c r="AN26">
        <f>$AN$8</f>
        <v>30</v>
      </c>
      <c r="AO26">
        <f>$AO$8</f>
        <v>52</v>
      </c>
      <c r="AR26" s="30" t="s">
        <v>29</v>
      </c>
      <c r="AS26" s="65">
        <f>AS14+AS23</f>
        <v>5927.1520757262006</v>
      </c>
      <c r="AT26" s="65">
        <f>AT14+AT23</f>
        <v>0</v>
      </c>
      <c r="AU26" s="65">
        <f>AU14+AU23</f>
        <v>0</v>
      </c>
      <c r="AV26" s="22">
        <f>SUM(AS26:AU26)</f>
        <v>5927.1520757262006</v>
      </c>
      <c r="AW26" s="16"/>
      <c r="AX26" s="62">
        <v>2347.8216763526307</v>
      </c>
      <c r="AY26" s="62">
        <v>0</v>
      </c>
      <c r="AZ26" s="62">
        <v>0</v>
      </c>
      <c r="BA26" s="24">
        <f>SUM(AX26:AZ26)</f>
        <v>2347.8216763526307</v>
      </c>
      <c r="BB26" s="16"/>
      <c r="BC26" s="25">
        <f t="shared" ref="BC26:BF28" si="32">IF(AS26&lt;&gt;0,AX26/AS26,"--")</f>
        <v>0.39611294705391431</v>
      </c>
      <c r="BD26" s="25" t="str">
        <f t="shared" si="32"/>
        <v>--</v>
      </c>
      <c r="BE26" s="25" t="str">
        <f t="shared" si="32"/>
        <v>--</v>
      </c>
      <c r="BF26" s="26">
        <f t="shared" si="32"/>
        <v>0.39611294705391431</v>
      </c>
      <c r="BH26">
        <v>75</v>
      </c>
      <c r="BL26">
        <f>$BL$8</f>
        <v>11</v>
      </c>
      <c r="BM26">
        <f>$BM$8</f>
        <v>33</v>
      </c>
      <c r="BN26">
        <f>$BN$8</f>
        <v>55</v>
      </c>
    </row>
    <row r="27" spans="1:82" ht="12.75" customHeight="1" x14ac:dyDescent="0.6">
      <c r="A27" s="30" t="s">
        <v>30</v>
      </c>
      <c r="B27" s="76">
        <f>SUM(T27,AS27)</f>
        <v>3821.9638127661883</v>
      </c>
      <c r="C27" s="76">
        <f>SUM(U27,AT27)</f>
        <v>0</v>
      </c>
      <c r="D27" s="76">
        <f>SUM(V27,AU27)</f>
        <v>0</v>
      </c>
      <c r="E27" s="22">
        <f>SUM(B27:D27)</f>
        <v>3821.9638127661883</v>
      </c>
      <c r="F27" s="16"/>
      <c r="G27" s="24">
        <f t="shared" si="29"/>
        <v>13847.000257538066</v>
      </c>
      <c r="H27" s="24">
        <f t="shared" si="29"/>
        <v>0</v>
      </c>
      <c r="I27" s="24">
        <f t="shared" si="29"/>
        <v>0</v>
      </c>
      <c r="J27" s="24">
        <f>SUM(G27:I27)</f>
        <v>13847.000257538066</v>
      </c>
      <c r="K27" s="16"/>
      <c r="L27" s="25">
        <f t="shared" si="30"/>
        <v>3.6230066363491149</v>
      </c>
      <c r="M27" s="25" t="str">
        <f t="shared" si="30"/>
        <v>--</v>
      </c>
      <c r="N27" s="25" t="str">
        <f t="shared" si="30"/>
        <v>--</v>
      </c>
      <c r="O27" s="26">
        <f t="shared" si="30"/>
        <v>3.6230066363491149</v>
      </c>
      <c r="S27" s="30" t="s">
        <v>30</v>
      </c>
      <c r="T27" s="22">
        <v>3000.9077184676507</v>
      </c>
      <c r="U27" s="22">
        <v>0</v>
      </c>
      <c r="V27" s="22">
        <v>0</v>
      </c>
      <c r="W27" s="22">
        <f>SUM(T27:V27)</f>
        <v>3000.9077184676507</v>
      </c>
      <c r="X27" s="16"/>
      <c r="Y27" s="62">
        <v>10872.308579079579</v>
      </c>
      <c r="Z27" s="62">
        <v>0</v>
      </c>
      <c r="AA27" s="62">
        <v>0</v>
      </c>
      <c r="AB27" s="24">
        <f>SUM(Y27:AA27)</f>
        <v>10872.308579079579</v>
      </c>
      <c r="AC27" s="16"/>
      <c r="AD27" s="25">
        <f t="shared" si="31"/>
        <v>3.6230066363491149</v>
      </c>
      <c r="AE27" s="25" t="str">
        <f t="shared" si="31"/>
        <v>--</v>
      </c>
      <c r="AF27" s="25" t="str">
        <f t="shared" si="31"/>
        <v>--</v>
      </c>
      <c r="AG27" s="26">
        <f t="shared" si="31"/>
        <v>3.6230066363491149</v>
      </c>
      <c r="AI27">
        <v>76</v>
      </c>
      <c r="AM27">
        <f>$AM$8</f>
        <v>8</v>
      </c>
      <c r="AN27">
        <f>$AN$8</f>
        <v>30</v>
      </c>
      <c r="AO27">
        <f>$AO$8</f>
        <v>52</v>
      </c>
      <c r="AR27" s="30" t="s">
        <v>30</v>
      </c>
      <c r="AS27" s="22">
        <v>821.05609429853757</v>
      </c>
      <c r="AT27" s="22">
        <v>0</v>
      </c>
      <c r="AU27" s="22">
        <v>0</v>
      </c>
      <c r="AV27" s="22">
        <f>SUM(AS27:AU27)</f>
        <v>821.05609429853757</v>
      </c>
      <c r="AW27" s="16"/>
      <c r="AX27" s="62">
        <v>2974.6916784584864</v>
      </c>
      <c r="AY27" s="62">
        <v>0</v>
      </c>
      <c r="AZ27" s="62">
        <v>0</v>
      </c>
      <c r="BA27" s="24">
        <f>SUM(AX27:AZ27)</f>
        <v>2974.6916784584864</v>
      </c>
      <c r="BB27" s="16"/>
      <c r="BC27" s="25">
        <f t="shared" si="32"/>
        <v>3.6230066363491149</v>
      </c>
      <c r="BD27" s="25" t="str">
        <f t="shared" si="32"/>
        <v>--</v>
      </c>
      <c r="BE27" s="25" t="str">
        <f t="shared" si="32"/>
        <v>--</v>
      </c>
      <c r="BF27" s="26">
        <f t="shared" si="32"/>
        <v>3.6230066363491149</v>
      </c>
      <c r="BH27">
        <v>76</v>
      </c>
      <c r="BL27">
        <f>$BL$8</f>
        <v>11</v>
      </c>
      <c r="BM27">
        <f>$BM$8</f>
        <v>33</v>
      </c>
      <c r="BN27">
        <f>$BN$8</f>
        <v>55</v>
      </c>
    </row>
    <row r="28" spans="1:82" ht="12.75" customHeight="1" x14ac:dyDescent="0.6">
      <c r="A28" s="21" t="s">
        <v>17</v>
      </c>
      <c r="B28" s="22">
        <f>B26</f>
        <v>18469.318088900229</v>
      </c>
      <c r="C28" s="22">
        <f>C26</f>
        <v>0</v>
      </c>
      <c r="D28" s="22">
        <f>D26</f>
        <v>0</v>
      </c>
      <c r="E28" s="22">
        <f>E26</f>
        <v>18469.318088900229</v>
      </c>
      <c r="F28" s="16"/>
      <c r="G28" s="24">
        <f>SUM(G26:G27)</f>
        <v>21162.936275808504</v>
      </c>
      <c r="H28" s="24">
        <f>SUM(H26:H27)</f>
        <v>0</v>
      </c>
      <c r="I28" s="24">
        <f>SUM(I26:I27)</f>
        <v>0</v>
      </c>
      <c r="J28" s="24">
        <f>SUM(J26:J27)</f>
        <v>21162.936275808504</v>
      </c>
      <c r="K28" s="16"/>
      <c r="L28" s="25">
        <f t="shared" si="30"/>
        <v>1.1458428607890563</v>
      </c>
      <c r="M28" s="25" t="str">
        <f t="shared" si="30"/>
        <v>--</v>
      </c>
      <c r="N28" s="25" t="str">
        <f t="shared" si="30"/>
        <v>--</v>
      </c>
      <c r="O28" s="26">
        <f t="shared" si="30"/>
        <v>1.1458428607890563</v>
      </c>
      <c r="S28" s="21" t="s">
        <v>17</v>
      </c>
      <c r="T28" s="22">
        <f>T26</f>
        <v>12542.166013174028</v>
      </c>
      <c r="U28" s="22">
        <f>U26</f>
        <v>0</v>
      </c>
      <c r="V28" s="22">
        <f>V26</f>
        <v>0</v>
      </c>
      <c r="W28" s="22">
        <f>W26</f>
        <v>12542.166013174028</v>
      </c>
      <c r="X28" s="16"/>
      <c r="Y28" s="24">
        <f>SUM(Y26:Y27)</f>
        <v>15840.422920997386</v>
      </c>
      <c r="Z28" s="24">
        <f>SUM(Z26:Z27)</f>
        <v>0</v>
      </c>
      <c r="AA28" s="24">
        <f>SUM(AA26:AA27)</f>
        <v>0</v>
      </c>
      <c r="AB28" s="24">
        <f>SUM(AB26:AB27)</f>
        <v>15840.422920997386</v>
      </c>
      <c r="AC28" s="16"/>
      <c r="AD28" s="25">
        <f t="shared" si="31"/>
        <v>1.2629734692045167</v>
      </c>
      <c r="AE28" s="25" t="str">
        <f t="shared" si="31"/>
        <v>--</v>
      </c>
      <c r="AF28" s="25" t="str">
        <f t="shared" si="31"/>
        <v>--</v>
      </c>
      <c r="AG28" s="26">
        <f t="shared" si="31"/>
        <v>1.2629734692045167</v>
      </c>
      <c r="AR28" s="21" t="s">
        <v>17</v>
      </c>
      <c r="AS28" s="22">
        <f>AS26</f>
        <v>5927.1520757262006</v>
      </c>
      <c r="AT28" s="22">
        <f>AT26</f>
        <v>0</v>
      </c>
      <c r="AU28" s="22">
        <f>AU26</f>
        <v>0</v>
      </c>
      <c r="AV28" s="22">
        <f>AV26</f>
        <v>5927.1520757262006</v>
      </c>
      <c r="AW28" s="16"/>
      <c r="AX28" s="24">
        <f>SUM(AX26:AX27)</f>
        <v>5322.5133548111171</v>
      </c>
      <c r="AY28" s="24">
        <f>SUM(AY26:AY27)</f>
        <v>0</v>
      </c>
      <c r="AZ28" s="24">
        <f>SUM(AZ26:AZ27)</f>
        <v>0</v>
      </c>
      <c r="BA28" s="24">
        <f>SUM(BA26:BA27)</f>
        <v>5322.5133548111171</v>
      </c>
      <c r="BB28" s="16"/>
      <c r="BC28" s="25">
        <f t="shared" si="32"/>
        <v>0.89798832336506185</v>
      </c>
      <c r="BD28" s="25" t="str">
        <f t="shared" si="32"/>
        <v>--</v>
      </c>
      <c r="BE28" s="25" t="str">
        <f t="shared" si="32"/>
        <v>--</v>
      </c>
      <c r="BF28" s="26">
        <f t="shared" si="32"/>
        <v>0.89798832336506185</v>
      </c>
    </row>
    <row r="29" spans="1:82" ht="5.15" customHeight="1" x14ac:dyDescent="0.6">
      <c r="A29" s="21"/>
      <c r="B29" s="22"/>
      <c r="C29" s="22"/>
      <c r="D29" s="22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20"/>
      <c r="S29" s="21"/>
      <c r="T29" s="22"/>
      <c r="U29" s="22"/>
      <c r="V29" s="22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20"/>
      <c r="AR29" s="21"/>
      <c r="AS29" s="22"/>
      <c r="AT29" s="22"/>
      <c r="AU29" s="22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20"/>
    </row>
    <row r="30" spans="1:82" ht="12.75" customHeight="1" x14ac:dyDescent="0.6">
      <c r="A30" s="21" t="s">
        <v>31</v>
      </c>
      <c r="B30" s="22">
        <f>B28</f>
        <v>18469.318088900229</v>
      </c>
      <c r="C30" s="22">
        <f>C28</f>
        <v>0</v>
      </c>
      <c r="D30" s="22">
        <f>D28</f>
        <v>0</v>
      </c>
      <c r="E30" s="22">
        <f>E28</f>
        <v>18469.318088900229</v>
      </c>
      <c r="F30" s="16"/>
      <c r="G30" s="24">
        <f>SUM(G14,G23,G28)</f>
        <v>23217.627204425142</v>
      </c>
      <c r="H30" s="24">
        <f>SUM(H14,H23,H28)</f>
        <v>0</v>
      </c>
      <c r="I30" s="24">
        <f>SUM(I14,I23,I28)</f>
        <v>0</v>
      </c>
      <c r="J30" s="24">
        <f>SUM(J14,J23,J28)</f>
        <v>23217.627204425142</v>
      </c>
      <c r="K30" s="16"/>
      <c r="L30" s="25">
        <f>IF(B30&lt;&gt;0,G30/B30,"--")</f>
        <v>1.2570917395363164</v>
      </c>
      <c r="M30" s="25" t="str">
        <f>IF(C30&lt;&gt;0,H30/C30,"--")</f>
        <v>--</v>
      </c>
      <c r="N30" s="25" t="str">
        <f>IF(D30&lt;&gt;0,I30/D30,"--")</f>
        <v>--</v>
      </c>
      <c r="O30" s="26">
        <f>IF(E30&lt;&gt;0,J30/E30,"--")</f>
        <v>1.2570917395363164</v>
      </c>
      <c r="S30" s="21" t="s">
        <v>31</v>
      </c>
      <c r="T30" s="22">
        <f>T28</f>
        <v>12542.166013174028</v>
      </c>
      <c r="U30" s="22">
        <f>U28</f>
        <v>0</v>
      </c>
      <c r="V30" s="22">
        <f>V28</f>
        <v>0</v>
      </c>
      <c r="W30" s="22">
        <f>W28</f>
        <v>12542.166013174028</v>
      </c>
      <c r="X30" s="16"/>
      <c r="Y30" s="24">
        <f>SUM(Y14,Y23,Y28)</f>
        <v>17218.153617144646</v>
      </c>
      <c r="Z30" s="24">
        <f>SUM(Z14,Z23,Z28)</f>
        <v>0</v>
      </c>
      <c r="AA30" s="24">
        <f>SUM(AA14,AA23,AA28)</f>
        <v>0</v>
      </c>
      <c r="AB30" s="24">
        <f>SUM(AB14,AB23,AB28)</f>
        <v>17218.153617144646</v>
      </c>
      <c r="AC30" s="16"/>
      <c r="AD30" s="25">
        <f>IF(T30&lt;&gt;0,Y30/T30,"--")</f>
        <v>1.3728213770300168</v>
      </c>
      <c r="AE30" s="25" t="str">
        <f>IF(U30&lt;&gt;0,Z30/U30,"--")</f>
        <v>--</v>
      </c>
      <c r="AF30" s="25" t="str">
        <f>IF(V30&lt;&gt;0,AA30/V30,"--")</f>
        <v>--</v>
      </c>
      <c r="AG30" s="26">
        <f>IF(W30&lt;&gt;0,AB30/W30,"--")</f>
        <v>1.3728213770300168</v>
      </c>
      <c r="AR30" s="21" t="s">
        <v>31</v>
      </c>
      <c r="AS30" s="22">
        <f>AS28</f>
        <v>5927.1520757262006</v>
      </c>
      <c r="AT30" s="22">
        <f>AT28</f>
        <v>0</v>
      </c>
      <c r="AU30" s="22">
        <f>AU28</f>
        <v>0</v>
      </c>
      <c r="AV30" s="22">
        <f>AV28</f>
        <v>5927.1520757262006</v>
      </c>
      <c r="AW30" s="16"/>
      <c r="AX30" s="24">
        <f>SUM(AX14,AX23,AX28)</f>
        <v>5999.4735872804958</v>
      </c>
      <c r="AY30" s="24">
        <f>SUM(AY14,AY23,AY28)</f>
        <v>0</v>
      </c>
      <c r="AZ30" s="24">
        <f>SUM(AZ14,AZ23,AZ28)</f>
        <v>0</v>
      </c>
      <c r="BA30" s="24">
        <f>SUM(BA14,BA23,BA28)</f>
        <v>5999.4735872804958</v>
      </c>
      <c r="BB30" s="16"/>
      <c r="BC30" s="25">
        <f>IF(AS30&lt;&gt;0,AX30/AS30,"--")</f>
        <v>1.0122017303808482</v>
      </c>
      <c r="BD30" s="25" t="str">
        <f>IF(AT30&lt;&gt;0,AY30/AT30,"--")</f>
        <v>--</v>
      </c>
      <c r="BE30" s="25" t="str">
        <f>IF(AU30&lt;&gt;0,AZ30/AU30,"--")</f>
        <v>--</v>
      </c>
      <c r="BF30" s="26">
        <f>IF(AV30&lt;&gt;0,BA30/AV30,"--")</f>
        <v>1.0122017303808482</v>
      </c>
    </row>
    <row r="31" spans="1:82" ht="5.15" customHeight="1" x14ac:dyDescent="0.6">
      <c r="A31" s="21"/>
      <c r="B31" s="22"/>
      <c r="C31" s="22"/>
      <c r="D31" s="22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20"/>
      <c r="S31" s="21"/>
      <c r="T31" s="22"/>
      <c r="U31" s="22"/>
      <c r="V31" s="22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20"/>
      <c r="AR31" s="21"/>
      <c r="AS31" s="22"/>
      <c r="AT31" s="22"/>
      <c r="AU31" s="22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20"/>
    </row>
    <row r="32" spans="1:82" ht="12.75" customHeight="1" x14ac:dyDescent="0.6">
      <c r="A32" s="95" t="s">
        <v>32</v>
      </c>
      <c r="B32" s="22"/>
      <c r="C32" s="22"/>
      <c r="D32" s="22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20"/>
      <c r="S32" s="95" t="s">
        <v>32</v>
      </c>
      <c r="T32" s="22"/>
      <c r="U32" s="22"/>
      <c r="V32" s="22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20"/>
      <c r="AR32" s="95" t="s">
        <v>32</v>
      </c>
      <c r="AS32" s="22"/>
      <c r="AT32" s="22"/>
      <c r="AU32" s="22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20"/>
    </row>
    <row r="33" spans="1:66" ht="12.75" customHeight="1" x14ac:dyDescent="0.6">
      <c r="A33" s="31" t="s">
        <v>106</v>
      </c>
      <c r="B33" s="22"/>
      <c r="C33" s="22"/>
      <c r="D33" s="22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20"/>
      <c r="S33" s="31" t="s">
        <v>106</v>
      </c>
      <c r="T33" s="22"/>
      <c r="U33" s="22"/>
      <c r="V33" s="22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20"/>
      <c r="AR33" s="31" t="s">
        <v>106</v>
      </c>
      <c r="AS33" s="22"/>
      <c r="AT33" s="22"/>
      <c r="AU33" s="22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20"/>
    </row>
    <row r="34" spans="1:66" ht="12.75" customHeight="1" x14ac:dyDescent="0.6">
      <c r="A34" s="21" t="s">
        <v>13</v>
      </c>
      <c r="B34" s="76">
        <f t="shared" ref="B34:D36" si="33">SUM(T34,AS34)</f>
        <v>692.95383403649748</v>
      </c>
      <c r="C34" s="76">
        <f t="shared" si="33"/>
        <v>666.59718106436139</v>
      </c>
      <c r="D34" s="76">
        <f t="shared" si="33"/>
        <v>16.014925042242709</v>
      </c>
      <c r="E34" s="22">
        <f>SUM(B34:D34)</f>
        <v>1375.5659401431017</v>
      </c>
      <c r="F34" s="16"/>
      <c r="G34" s="24">
        <f t="shared" ref="G34:I36" si="34">SUM(Y34,AX34)</f>
        <v>53.957663178299278</v>
      </c>
      <c r="H34" s="24">
        <f t="shared" si="34"/>
        <v>88.857705533209469</v>
      </c>
      <c r="I34" s="24">
        <f t="shared" si="34"/>
        <v>1.7348807816874461</v>
      </c>
      <c r="J34" s="24">
        <f>SUM(G34:I34)</f>
        <v>144.55024949319619</v>
      </c>
      <c r="K34" s="16"/>
      <c r="L34" s="25">
        <f t="shared" ref="L34:O37" si="35">IF(B34&lt;&gt;0,G34/B34,"--")</f>
        <v>7.7866173081102191E-2</v>
      </c>
      <c r="M34" s="25">
        <f t="shared" si="35"/>
        <v>0.13330045199310567</v>
      </c>
      <c r="N34" s="25">
        <f t="shared" si="35"/>
        <v>0.10832899792608057</v>
      </c>
      <c r="O34" s="26">
        <f t="shared" si="35"/>
        <v>0.10508420227252681</v>
      </c>
      <c r="S34" s="21" t="s">
        <v>13</v>
      </c>
      <c r="T34" s="22">
        <v>692.95383403649748</v>
      </c>
      <c r="U34" s="22">
        <v>83.002059022967103</v>
      </c>
      <c r="V34" s="22">
        <v>16.014925042242709</v>
      </c>
      <c r="W34" s="22">
        <f>SUM(T34:V34)</f>
        <v>791.97081810170732</v>
      </c>
      <c r="X34" s="16"/>
      <c r="Y34" s="62">
        <v>53.957663178299278</v>
      </c>
      <c r="Z34" s="62">
        <v>11.780000378691479</v>
      </c>
      <c r="AA34" s="62">
        <v>1.7348807816874461</v>
      </c>
      <c r="AB34" s="24">
        <f>SUM(Y34:AA34)</f>
        <v>67.472544338678205</v>
      </c>
      <c r="AC34" s="16"/>
      <c r="AD34" s="25">
        <f t="shared" ref="AD34:AG37" si="36">IF(T34&lt;&gt;0,Y34/T34,"--")</f>
        <v>7.7866173081102191E-2</v>
      </c>
      <c r="AE34" s="25">
        <f t="shared" si="36"/>
        <v>0.14192419462066466</v>
      </c>
      <c r="AF34" s="25">
        <f t="shared" si="36"/>
        <v>0.10832899792608057</v>
      </c>
      <c r="AG34" s="26">
        <f t="shared" si="36"/>
        <v>8.5195745596289355E-2</v>
      </c>
      <c r="AI34">
        <v>0</v>
      </c>
      <c r="AM34">
        <f>$AM$8</f>
        <v>8</v>
      </c>
      <c r="AN34">
        <f>$AN$8</f>
        <v>30</v>
      </c>
      <c r="AO34">
        <f>$AO$8</f>
        <v>52</v>
      </c>
      <c r="AR34" s="21" t="s">
        <v>13</v>
      </c>
      <c r="AS34" s="22">
        <v>0</v>
      </c>
      <c r="AT34" s="22">
        <v>583.59512204139423</v>
      </c>
      <c r="AU34" s="22">
        <v>0</v>
      </c>
      <c r="AV34" s="22">
        <f>SUM(AS34:AU34)</f>
        <v>583.59512204139423</v>
      </c>
      <c r="AW34" s="16"/>
      <c r="AX34" s="62">
        <v>0</v>
      </c>
      <c r="AY34" s="62">
        <v>77.077705154517986</v>
      </c>
      <c r="AZ34" s="62">
        <v>0</v>
      </c>
      <c r="BA34" s="24">
        <f>SUM(AX34:AZ34)</f>
        <v>77.077705154517986</v>
      </c>
      <c r="BB34" s="16"/>
      <c r="BC34" s="25" t="str">
        <f t="shared" ref="BC34:BF37" si="37">IF(AS34&lt;&gt;0,AX34/AS34,"--")</f>
        <v>--</v>
      </c>
      <c r="BD34" s="25">
        <f t="shared" si="37"/>
        <v>0.13207393661020164</v>
      </c>
      <c r="BE34" s="25" t="str">
        <f t="shared" si="37"/>
        <v>--</v>
      </c>
      <c r="BF34" s="26">
        <f t="shared" si="37"/>
        <v>0.13207393661020164</v>
      </c>
      <c r="BH34">
        <v>0</v>
      </c>
      <c r="BL34">
        <f>$BL$8</f>
        <v>11</v>
      </c>
      <c r="BM34">
        <f>$BM$8</f>
        <v>33</v>
      </c>
      <c r="BN34">
        <f>$BN$8</f>
        <v>55</v>
      </c>
    </row>
    <row r="35" spans="1:66" ht="12.75" customHeight="1" x14ac:dyDescent="0.6">
      <c r="A35" s="30" t="s">
        <v>111</v>
      </c>
      <c r="B35" s="76">
        <f t="shared" si="33"/>
        <v>692.95383403649737</v>
      </c>
      <c r="C35" s="76">
        <f t="shared" si="33"/>
        <v>666.59718106436139</v>
      </c>
      <c r="D35" s="76">
        <f t="shared" si="33"/>
        <v>16.014925042242709</v>
      </c>
      <c r="E35" s="22">
        <f>SUM(B35:D35)</f>
        <v>1375.5659401431017</v>
      </c>
      <c r="F35" s="16"/>
      <c r="G35" s="24">
        <f t="shared" si="34"/>
        <v>89.863903117954564</v>
      </c>
      <c r="H35" s="24">
        <f t="shared" si="34"/>
        <v>286.02817200031973</v>
      </c>
      <c r="I35" s="24">
        <f t="shared" si="34"/>
        <v>14.023911442740172</v>
      </c>
      <c r="J35" s="24">
        <f>SUM(G35:I35)</f>
        <v>389.91598656101451</v>
      </c>
      <c r="K35" s="16"/>
      <c r="L35" s="25">
        <f t="shared" si="35"/>
        <v>0.12968238099570353</v>
      </c>
      <c r="M35" s="25">
        <f t="shared" si="35"/>
        <v>0.42908698105145915</v>
      </c>
      <c r="N35" s="25">
        <f t="shared" si="35"/>
        <v>0.87567761982957626</v>
      </c>
      <c r="O35" s="26">
        <f t="shared" si="35"/>
        <v>0.28345859342842633</v>
      </c>
      <c r="S35" s="30" t="s">
        <v>111</v>
      </c>
      <c r="T35" s="22">
        <v>692.95383403649737</v>
      </c>
      <c r="U35" s="22">
        <v>83.002059022967089</v>
      </c>
      <c r="V35" s="22">
        <v>16.014925042242709</v>
      </c>
      <c r="W35" s="22">
        <f>SUM(T35:V35)</f>
        <v>791.9708181017071</v>
      </c>
      <c r="X35" s="16"/>
      <c r="Y35" s="62">
        <v>89.863903117954564</v>
      </c>
      <c r="Z35" s="62">
        <v>35.615102927219972</v>
      </c>
      <c r="AA35" s="62">
        <v>14.023911442740172</v>
      </c>
      <c r="AB35" s="24">
        <f>SUM(Y35:AA35)</f>
        <v>139.50291748791471</v>
      </c>
      <c r="AC35" s="16"/>
      <c r="AD35" s="25">
        <f t="shared" si="36"/>
        <v>0.12968238099570353</v>
      </c>
      <c r="AE35" s="25">
        <f t="shared" si="36"/>
        <v>0.42908698105145915</v>
      </c>
      <c r="AF35" s="25">
        <f t="shared" si="36"/>
        <v>0.87567761982957626</v>
      </c>
      <c r="AG35" s="26">
        <f t="shared" si="36"/>
        <v>0.1761465375988126</v>
      </c>
      <c r="AI35">
        <v>3</v>
      </c>
      <c r="AM35">
        <f>$AM$8</f>
        <v>8</v>
      </c>
      <c r="AN35">
        <f>$AN$8</f>
        <v>30</v>
      </c>
      <c r="AO35">
        <f>$AO$8</f>
        <v>52</v>
      </c>
      <c r="AR35" s="30" t="s">
        <v>111</v>
      </c>
      <c r="AS35" s="22">
        <v>0</v>
      </c>
      <c r="AT35" s="22">
        <v>583.59512204139435</v>
      </c>
      <c r="AU35" s="22">
        <v>0</v>
      </c>
      <c r="AV35" s="22">
        <f>SUM(AS35:AU35)</f>
        <v>583.59512204139435</v>
      </c>
      <c r="AW35" s="16"/>
      <c r="AX35" s="62">
        <v>0</v>
      </c>
      <c r="AY35" s="62">
        <v>250.41306907309976</v>
      </c>
      <c r="AZ35" s="62">
        <v>0</v>
      </c>
      <c r="BA35" s="24">
        <f>SUM(AX35:AZ35)</f>
        <v>250.41306907309976</v>
      </c>
      <c r="BB35" s="16"/>
      <c r="BC35" s="25" t="str">
        <f t="shared" si="37"/>
        <v>--</v>
      </c>
      <c r="BD35" s="25">
        <f t="shared" si="37"/>
        <v>0.42908698105145915</v>
      </c>
      <c r="BE35" s="25" t="str">
        <f t="shared" si="37"/>
        <v>--</v>
      </c>
      <c r="BF35" s="26">
        <f t="shared" si="37"/>
        <v>0.42908698105145915</v>
      </c>
      <c r="BH35">
        <v>3</v>
      </c>
      <c r="BL35">
        <f>$BL$8</f>
        <v>11</v>
      </c>
      <c r="BM35">
        <f>$BM$8</f>
        <v>33</v>
      </c>
      <c r="BN35">
        <f>$BN$8</f>
        <v>55</v>
      </c>
    </row>
    <row r="36" spans="1:66" ht="12.75" customHeight="1" x14ac:dyDescent="0.6">
      <c r="A36" s="21" t="s">
        <v>14</v>
      </c>
      <c r="B36" s="76">
        <f t="shared" si="33"/>
        <v>277.94914004403824</v>
      </c>
      <c r="C36" s="76">
        <f t="shared" si="33"/>
        <v>596.07482948425695</v>
      </c>
      <c r="D36" s="76">
        <f t="shared" si="33"/>
        <v>3.8925848974719206</v>
      </c>
      <c r="E36" s="22">
        <f>SUM(B36:D36)</f>
        <v>877.91655442576712</v>
      </c>
      <c r="F36" s="16"/>
      <c r="G36" s="24">
        <f t="shared" si="34"/>
        <v>56.565618000178681</v>
      </c>
      <c r="H36" s="24">
        <f t="shared" si="34"/>
        <v>245.46144827195539</v>
      </c>
      <c r="I36" s="24">
        <f t="shared" si="34"/>
        <v>0.75866570194760952</v>
      </c>
      <c r="J36" s="24">
        <f>SUM(G36:I36)</f>
        <v>302.78573197408167</v>
      </c>
      <c r="K36" s="16"/>
      <c r="L36" s="25">
        <f t="shared" si="35"/>
        <v>0.20351067821694441</v>
      </c>
      <c r="M36" s="25">
        <f t="shared" si="35"/>
        <v>0.41179636537301284</v>
      </c>
      <c r="N36" s="25">
        <f t="shared" si="35"/>
        <v>0.19490023260387532</v>
      </c>
      <c r="O36" s="26">
        <f t="shared" si="35"/>
        <v>0.34489124330515625</v>
      </c>
      <c r="S36" s="21" t="s">
        <v>14</v>
      </c>
      <c r="T36" s="22">
        <v>277.94914004403824</v>
      </c>
      <c r="U36" s="22">
        <v>55.088609919195626</v>
      </c>
      <c r="V36" s="22">
        <v>3.8925848974719206</v>
      </c>
      <c r="W36" s="22">
        <f>SUM(T36:V36)</f>
        <v>336.93033486070578</v>
      </c>
      <c r="X36" s="16"/>
      <c r="Y36" s="62">
        <v>56.565618000178681</v>
      </c>
      <c r="Z36" s="62">
        <v>22.68528933817646</v>
      </c>
      <c r="AA36" s="62">
        <v>0.75866570194760952</v>
      </c>
      <c r="AB36" s="24">
        <f>SUM(Y36:AA36)</f>
        <v>80.009573040302755</v>
      </c>
      <c r="AC36" s="16"/>
      <c r="AD36" s="25">
        <f t="shared" si="36"/>
        <v>0.20351067821694441</v>
      </c>
      <c r="AE36" s="25">
        <f t="shared" si="36"/>
        <v>0.41179636537301284</v>
      </c>
      <c r="AF36" s="25">
        <f t="shared" si="36"/>
        <v>0.19490023260387532</v>
      </c>
      <c r="AG36" s="26">
        <f t="shared" si="36"/>
        <v>0.23746622005222659</v>
      </c>
      <c r="AI36">
        <v>9</v>
      </c>
      <c r="AM36">
        <f>$AM$8</f>
        <v>8</v>
      </c>
      <c r="AN36">
        <f>$AN$8</f>
        <v>30</v>
      </c>
      <c r="AO36">
        <f>$AO$8</f>
        <v>52</v>
      </c>
      <c r="AR36" s="21" t="s">
        <v>14</v>
      </c>
      <c r="AS36" s="22">
        <v>0</v>
      </c>
      <c r="AT36" s="22">
        <v>540.98621956506133</v>
      </c>
      <c r="AU36" s="22">
        <v>0</v>
      </c>
      <c r="AV36" s="22">
        <f>SUM(AS36:AU36)</f>
        <v>540.98621956506133</v>
      </c>
      <c r="AW36" s="16"/>
      <c r="AX36" s="62">
        <v>0</v>
      </c>
      <c r="AY36" s="62">
        <v>222.77615893377893</v>
      </c>
      <c r="AZ36" s="62">
        <v>0</v>
      </c>
      <c r="BA36" s="24">
        <f>SUM(AX36:AZ36)</f>
        <v>222.77615893377893</v>
      </c>
      <c r="BB36" s="16"/>
      <c r="BC36" s="25" t="str">
        <f t="shared" si="37"/>
        <v>--</v>
      </c>
      <c r="BD36" s="25">
        <f t="shared" si="37"/>
        <v>0.41179636537301284</v>
      </c>
      <c r="BE36" s="25" t="str">
        <f t="shared" si="37"/>
        <v>--</v>
      </c>
      <c r="BF36" s="26">
        <f t="shared" si="37"/>
        <v>0.41179636537301284</v>
      </c>
      <c r="BH36">
        <v>9</v>
      </c>
      <c r="BL36">
        <f>$BL$8</f>
        <v>11</v>
      </c>
      <c r="BM36">
        <f>$BM$8</f>
        <v>33</v>
      </c>
      <c r="BN36">
        <f>$BN$8</f>
        <v>55</v>
      </c>
    </row>
    <row r="37" spans="1:66" ht="12.75" customHeight="1" x14ac:dyDescent="0.6">
      <c r="A37" s="21" t="s">
        <v>17</v>
      </c>
      <c r="B37" s="22">
        <f>B34</f>
        <v>692.95383403649748</v>
      </c>
      <c r="C37" s="22">
        <f>C34</f>
        <v>666.59718106436139</v>
      </c>
      <c r="D37" s="22">
        <f>D34</f>
        <v>16.014925042242709</v>
      </c>
      <c r="E37" s="22">
        <f>E34</f>
        <v>1375.5659401431017</v>
      </c>
      <c r="F37" s="16"/>
      <c r="G37" s="24">
        <f>SUM(G34:G36)</f>
        <v>200.38718429643254</v>
      </c>
      <c r="H37" s="24">
        <f>SUM(H34:H36)</f>
        <v>620.34732580548462</v>
      </c>
      <c r="I37" s="24">
        <f>SUM(I34:I36)</f>
        <v>16.517457926375226</v>
      </c>
      <c r="J37" s="24">
        <f>SUM(J34:J36)</f>
        <v>837.25196802829237</v>
      </c>
      <c r="K37" s="16"/>
      <c r="L37" s="25">
        <f t="shared" si="35"/>
        <v>0.28917826044653683</v>
      </c>
      <c r="M37" s="25">
        <f t="shared" si="35"/>
        <v>0.93061798553508845</v>
      </c>
      <c r="N37" s="25">
        <f t="shared" si="35"/>
        <v>1.0313790344198916</v>
      </c>
      <c r="O37" s="26">
        <f t="shared" si="35"/>
        <v>0.608660002108799</v>
      </c>
      <c r="S37" s="21" t="s">
        <v>17</v>
      </c>
      <c r="T37" s="22">
        <f>T34</f>
        <v>692.95383403649748</v>
      </c>
      <c r="U37" s="22">
        <f>U34</f>
        <v>83.002059022967103</v>
      </c>
      <c r="V37" s="22">
        <f>V34</f>
        <v>16.014925042242709</v>
      </c>
      <c r="W37" s="22">
        <f>W34</f>
        <v>791.97081810170732</v>
      </c>
      <c r="X37" s="16"/>
      <c r="Y37" s="24">
        <f>SUM(Y34:Y36)</f>
        <v>200.38718429643254</v>
      </c>
      <c r="Z37" s="24">
        <f>SUM(Z34:Z36)</f>
        <v>70.080392644087908</v>
      </c>
      <c r="AA37" s="24">
        <f>SUM(AA34:AA36)</f>
        <v>16.517457926375226</v>
      </c>
      <c r="AB37" s="24">
        <f>SUM(AB34:AB36)</f>
        <v>286.98503486689566</v>
      </c>
      <c r="AC37" s="16"/>
      <c r="AD37" s="25">
        <f t="shared" si="36"/>
        <v>0.28917826044653683</v>
      </c>
      <c r="AE37" s="25">
        <f t="shared" si="36"/>
        <v>0.84432113454795499</v>
      </c>
      <c r="AF37" s="25">
        <f t="shared" si="36"/>
        <v>1.0313790344198916</v>
      </c>
      <c r="AG37" s="26">
        <f t="shared" si="36"/>
        <v>0.36236819376094759</v>
      </c>
      <c r="AR37" s="21" t="s">
        <v>17</v>
      </c>
      <c r="AS37" s="22">
        <f>AS34</f>
        <v>0</v>
      </c>
      <c r="AT37" s="22">
        <f>AT34</f>
        <v>583.59512204139423</v>
      </c>
      <c r="AU37" s="22">
        <f>AU34</f>
        <v>0</v>
      </c>
      <c r="AV37" s="22">
        <f>AV34</f>
        <v>583.59512204139423</v>
      </c>
      <c r="AW37" s="16"/>
      <c r="AX37" s="24">
        <f>SUM(AX34:AX36)</f>
        <v>0</v>
      </c>
      <c r="AY37" s="24">
        <f>SUM(AY34:AY36)</f>
        <v>550.26693316139665</v>
      </c>
      <c r="AZ37" s="24">
        <f>SUM(AZ34:AZ36)</f>
        <v>0</v>
      </c>
      <c r="BA37" s="24">
        <f>SUM(BA34:BA36)</f>
        <v>550.26693316139665</v>
      </c>
      <c r="BB37" s="16"/>
      <c r="BC37" s="25" t="str">
        <f t="shared" si="37"/>
        <v>--</v>
      </c>
      <c r="BD37" s="25">
        <f t="shared" si="37"/>
        <v>0.94289159106845033</v>
      </c>
      <c r="BE37" s="25" t="str">
        <f t="shared" si="37"/>
        <v>--</v>
      </c>
      <c r="BF37" s="26">
        <f t="shared" si="37"/>
        <v>0.94289159106845033</v>
      </c>
    </row>
    <row r="38" spans="1:66" ht="5.15" customHeight="1" x14ac:dyDescent="0.6">
      <c r="A38" s="21"/>
      <c r="B38" s="22"/>
      <c r="C38" s="22"/>
      <c r="D38" s="22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20"/>
      <c r="S38" s="21"/>
      <c r="T38" s="22"/>
      <c r="U38" s="22"/>
      <c r="V38" s="22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20"/>
      <c r="AR38" s="21"/>
      <c r="AS38" s="22"/>
      <c r="AT38" s="22"/>
      <c r="AU38" s="22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20"/>
    </row>
    <row r="39" spans="1:66" ht="12.75" customHeight="1" x14ac:dyDescent="0.6">
      <c r="A39" s="31" t="s">
        <v>112</v>
      </c>
      <c r="B39" s="22"/>
      <c r="C39" s="22"/>
      <c r="D39" s="22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20"/>
      <c r="S39" s="31" t="s">
        <v>112</v>
      </c>
      <c r="T39" s="22"/>
      <c r="U39" s="22"/>
      <c r="V39" s="22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20"/>
      <c r="AR39" s="31" t="s">
        <v>112</v>
      </c>
      <c r="AS39" s="22"/>
      <c r="AT39" s="22"/>
      <c r="AU39" s="22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20"/>
    </row>
    <row r="40" spans="1:66" ht="12.75" customHeight="1" x14ac:dyDescent="0.6">
      <c r="A40" s="21" t="s">
        <v>13</v>
      </c>
      <c r="B40" s="76">
        <f t="shared" ref="B40:D42" si="38">SUM(T40,AS40)</f>
        <v>0</v>
      </c>
      <c r="C40" s="76">
        <f t="shared" si="38"/>
        <v>1183.94613870891</v>
      </c>
      <c r="D40" s="76">
        <f t="shared" si="38"/>
        <v>0</v>
      </c>
      <c r="E40" s="22">
        <f>SUM(B40:D40)</f>
        <v>1183.94613870891</v>
      </c>
      <c r="F40" s="16"/>
      <c r="G40" s="24">
        <f t="shared" ref="G40:I42" si="39">SUM(Y40,AX40)</f>
        <v>0</v>
      </c>
      <c r="H40" s="24">
        <f t="shared" si="39"/>
        <v>85.929164716500708</v>
      </c>
      <c r="I40" s="24">
        <f t="shared" si="39"/>
        <v>0</v>
      </c>
      <c r="J40" s="24">
        <f>SUM(G40:I40)</f>
        <v>85.929164716500708</v>
      </c>
      <c r="K40" s="16"/>
      <c r="L40" s="25" t="str">
        <f t="shared" ref="L40:O43" si="40">IF(B40&lt;&gt;0,G40/B40,"--")</f>
        <v>--</v>
      </c>
      <c r="M40" s="25">
        <f t="shared" si="40"/>
        <v>7.2578609707875927E-2</v>
      </c>
      <c r="N40" s="25" t="str">
        <f t="shared" si="40"/>
        <v>--</v>
      </c>
      <c r="O40" s="26">
        <f t="shared" si="40"/>
        <v>7.2578609707875927E-2</v>
      </c>
      <c r="S40" s="21" t="s">
        <v>13</v>
      </c>
      <c r="T40" s="22">
        <v>0</v>
      </c>
      <c r="U40" s="22">
        <v>34.726513564382088</v>
      </c>
      <c r="V40" s="22">
        <v>0</v>
      </c>
      <c r="W40" s="22">
        <f>SUM(T40:V40)</f>
        <v>34.726513564382088</v>
      </c>
      <c r="X40" s="16"/>
      <c r="Y40" s="62">
        <v>0</v>
      </c>
      <c r="Z40" s="62">
        <v>2.4188009951033833</v>
      </c>
      <c r="AA40" s="62">
        <v>0</v>
      </c>
      <c r="AB40" s="24">
        <f>SUM(Y40:AA40)</f>
        <v>2.4188009951033833</v>
      </c>
      <c r="AC40" s="16"/>
      <c r="AD40" s="25" t="str">
        <f t="shared" ref="AD40:AG43" si="41">IF(T40&lt;&gt;0,Y40/T40,"--")</f>
        <v>--</v>
      </c>
      <c r="AE40" s="25">
        <f t="shared" si="41"/>
        <v>6.9652860216416104E-2</v>
      </c>
      <c r="AF40" s="25" t="str">
        <f t="shared" si="41"/>
        <v>--</v>
      </c>
      <c r="AG40" s="26">
        <f t="shared" si="41"/>
        <v>6.9652860216416104E-2</v>
      </c>
      <c r="AI40">
        <v>1</v>
      </c>
      <c r="AJ40">
        <v>2</v>
      </c>
      <c r="AM40">
        <f>$AM$8</f>
        <v>8</v>
      </c>
      <c r="AN40">
        <f>$AN$8</f>
        <v>30</v>
      </c>
      <c r="AO40">
        <f>$AO$8</f>
        <v>52</v>
      </c>
      <c r="AR40" s="21" t="s">
        <v>13</v>
      </c>
      <c r="AS40" s="22">
        <v>0</v>
      </c>
      <c r="AT40" s="22">
        <v>1149.219625144528</v>
      </c>
      <c r="AU40" s="22">
        <v>0</v>
      </c>
      <c r="AV40" s="22">
        <f>SUM(AS40:AU40)</f>
        <v>1149.219625144528</v>
      </c>
      <c r="AW40" s="16"/>
      <c r="AX40" s="62">
        <v>0</v>
      </c>
      <c r="AY40" s="62">
        <v>83.510363721397326</v>
      </c>
      <c r="AZ40" s="62">
        <v>0</v>
      </c>
      <c r="BA40" s="24">
        <f>SUM(AX40:AZ40)</f>
        <v>83.510363721397326</v>
      </c>
      <c r="BB40" s="16"/>
      <c r="BC40" s="25" t="str">
        <f t="shared" ref="BC40:BF43" si="42">IF(AS40&lt;&gt;0,AX40/AS40,"--")</f>
        <v>--</v>
      </c>
      <c r="BD40" s="25">
        <f t="shared" si="42"/>
        <v>7.2667018465591302E-2</v>
      </c>
      <c r="BE40" s="25" t="str">
        <f t="shared" si="42"/>
        <v>--</v>
      </c>
      <c r="BF40" s="26">
        <f t="shared" si="42"/>
        <v>7.2667018465591302E-2</v>
      </c>
      <c r="BH40">
        <v>1</v>
      </c>
      <c r="BI40">
        <v>2</v>
      </c>
      <c r="BL40">
        <f>$BL$8</f>
        <v>11</v>
      </c>
      <c r="BM40">
        <f>$BM$8</f>
        <v>33</v>
      </c>
      <c r="BN40">
        <f>$BN$8</f>
        <v>55</v>
      </c>
    </row>
    <row r="41" spans="1:66" ht="12.75" customHeight="1" x14ac:dyDescent="0.6">
      <c r="A41" s="30" t="s">
        <v>97</v>
      </c>
      <c r="B41" s="76">
        <f t="shared" si="38"/>
        <v>0</v>
      </c>
      <c r="C41" s="76">
        <f t="shared" si="38"/>
        <v>1183.9461387089102</v>
      </c>
      <c r="D41" s="76">
        <f t="shared" si="38"/>
        <v>0</v>
      </c>
      <c r="E41" s="22">
        <f>SUM(B41:D41)</f>
        <v>1183.9461387089102</v>
      </c>
      <c r="F41" s="16"/>
      <c r="G41" s="24">
        <f t="shared" si="39"/>
        <v>0</v>
      </c>
      <c r="H41" s="24">
        <f t="shared" si="39"/>
        <v>335.47891088716688</v>
      </c>
      <c r="I41" s="24">
        <f t="shared" si="39"/>
        <v>0</v>
      </c>
      <c r="J41" s="24">
        <f>SUM(G41:I41)</f>
        <v>335.47891088716688</v>
      </c>
      <c r="K41" s="16"/>
      <c r="L41" s="25" t="str">
        <f t="shared" si="40"/>
        <v>--</v>
      </c>
      <c r="M41" s="25">
        <f t="shared" si="40"/>
        <v>0.28335656489661398</v>
      </c>
      <c r="N41" s="25" t="str">
        <f t="shared" si="40"/>
        <v>--</v>
      </c>
      <c r="O41" s="26">
        <f t="shared" si="40"/>
        <v>0.28335656489661398</v>
      </c>
      <c r="S41" s="30" t="s">
        <v>97</v>
      </c>
      <c r="T41" s="22">
        <v>0</v>
      </c>
      <c r="U41" s="22">
        <v>34.726513564382088</v>
      </c>
      <c r="V41" s="22">
        <v>0</v>
      </c>
      <c r="W41" s="22">
        <f>SUM(T41:V41)</f>
        <v>34.726513564382088</v>
      </c>
      <c r="X41" s="16"/>
      <c r="Y41" s="62">
        <v>0</v>
      </c>
      <c r="Z41" s="62">
        <v>9.8399855944389802</v>
      </c>
      <c r="AA41" s="62">
        <v>0</v>
      </c>
      <c r="AB41" s="24">
        <f>SUM(Y41:AA41)</f>
        <v>9.8399855944389802</v>
      </c>
      <c r="AC41" s="16"/>
      <c r="AD41" s="25" t="str">
        <f t="shared" si="41"/>
        <v>--</v>
      </c>
      <c r="AE41" s="25">
        <f t="shared" si="41"/>
        <v>0.28335656489661404</v>
      </c>
      <c r="AF41" s="25" t="str">
        <f t="shared" si="41"/>
        <v>--</v>
      </c>
      <c r="AG41" s="26">
        <f t="shared" si="41"/>
        <v>0.28335656489661404</v>
      </c>
      <c r="AI41">
        <v>5</v>
      </c>
      <c r="AJ41">
        <v>7</v>
      </c>
      <c r="AM41">
        <f>$AM$8</f>
        <v>8</v>
      </c>
      <c r="AN41">
        <f>$AN$8</f>
        <v>30</v>
      </c>
      <c r="AO41">
        <f>$AO$8</f>
        <v>52</v>
      </c>
      <c r="AR41" s="30" t="s">
        <v>97</v>
      </c>
      <c r="AS41" s="22">
        <v>0</v>
      </c>
      <c r="AT41" s="22">
        <v>1149.2196251445282</v>
      </c>
      <c r="AU41" s="22">
        <v>0</v>
      </c>
      <c r="AV41" s="22">
        <f>SUM(AS41:AU41)</f>
        <v>1149.2196251445282</v>
      </c>
      <c r="AW41" s="16"/>
      <c r="AX41" s="62">
        <v>0</v>
      </c>
      <c r="AY41" s="62">
        <v>325.63892529272789</v>
      </c>
      <c r="AZ41" s="62">
        <v>0</v>
      </c>
      <c r="BA41" s="24">
        <f>SUM(AX41:AZ41)</f>
        <v>325.63892529272789</v>
      </c>
      <c r="BB41" s="16"/>
      <c r="BC41" s="25" t="str">
        <f t="shared" si="42"/>
        <v>--</v>
      </c>
      <c r="BD41" s="25">
        <f t="shared" si="42"/>
        <v>0.28335656489661398</v>
      </c>
      <c r="BE41" s="25" t="str">
        <f t="shared" si="42"/>
        <v>--</v>
      </c>
      <c r="BF41" s="26">
        <f t="shared" si="42"/>
        <v>0.28335656489661398</v>
      </c>
      <c r="BH41">
        <v>5</v>
      </c>
      <c r="BI41">
        <v>7</v>
      </c>
      <c r="BL41">
        <f>$BL$8</f>
        <v>11</v>
      </c>
      <c r="BM41">
        <f>$BM$8</f>
        <v>33</v>
      </c>
      <c r="BN41">
        <f>$BN$8</f>
        <v>55</v>
      </c>
    </row>
    <row r="42" spans="1:66" ht="12.75" customHeight="1" x14ac:dyDescent="0.6">
      <c r="A42" s="21" t="s">
        <v>16</v>
      </c>
      <c r="B42" s="76">
        <f t="shared" si="38"/>
        <v>0</v>
      </c>
      <c r="C42" s="76">
        <f t="shared" si="38"/>
        <v>1183.9461387089102</v>
      </c>
      <c r="D42" s="76">
        <f t="shared" si="38"/>
        <v>0</v>
      </c>
      <c r="E42" s="22">
        <f>SUM(B42:D42)</f>
        <v>1183.9461387089102</v>
      </c>
      <c r="F42" s="16"/>
      <c r="G42" s="24">
        <f t="shared" si="39"/>
        <v>0</v>
      </c>
      <c r="H42" s="24">
        <f t="shared" si="39"/>
        <v>443.81798720552695</v>
      </c>
      <c r="I42" s="24">
        <f t="shared" si="39"/>
        <v>0</v>
      </c>
      <c r="J42" s="24">
        <f>SUM(G42:I42)</f>
        <v>443.81798720552695</v>
      </c>
      <c r="K42" s="16"/>
      <c r="L42" s="25" t="str">
        <f t="shared" si="40"/>
        <v>--</v>
      </c>
      <c r="M42" s="25">
        <f t="shared" si="40"/>
        <v>0.37486332586844634</v>
      </c>
      <c r="N42" s="25" t="str">
        <f t="shared" si="40"/>
        <v>--</v>
      </c>
      <c r="O42" s="26">
        <f t="shared" si="40"/>
        <v>0.37486332586844634</v>
      </c>
      <c r="S42" s="21" t="s">
        <v>16</v>
      </c>
      <c r="T42" s="22">
        <v>0</v>
      </c>
      <c r="U42" s="22">
        <v>34.726513564382088</v>
      </c>
      <c r="V42" s="22">
        <v>0</v>
      </c>
      <c r="W42" s="22">
        <f>SUM(T42:V42)</f>
        <v>34.726513564382088</v>
      </c>
      <c r="X42" s="16"/>
      <c r="Y42" s="62">
        <v>0</v>
      </c>
      <c r="Z42" s="62">
        <v>13.017696370559984</v>
      </c>
      <c r="AA42" s="62">
        <v>0</v>
      </c>
      <c r="AB42" s="24">
        <f>SUM(Y42:AA42)</f>
        <v>13.017696370559984</v>
      </c>
      <c r="AC42" s="16"/>
      <c r="AD42" s="25" t="str">
        <f t="shared" si="41"/>
        <v>--</v>
      </c>
      <c r="AE42" s="25">
        <f t="shared" si="41"/>
        <v>0.37486332586844628</v>
      </c>
      <c r="AF42" s="25" t="str">
        <f t="shared" si="41"/>
        <v>--</v>
      </c>
      <c r="AG42" s="26">
        <f t="shared" si="41"/>
        <v>0.37486332586844628</v>
      </c>
      <c r="AI42">
        <v>10</v>
      </c>
      <c r="AM42">
        <f>$AM$8</f>
        <v>8</v>
      </c>
      <c r="AN42">
        <f>$AN$8</f>
        <v>30</v>
      </c>
      <c r="AO42">
        <f>$AO$8</f>
        <v>52</v>
      </c>
      <c r="AR42" s="21" t="s">
        <v>16</v>
      </c>
      <c r="AS42" s="22">
        <v>0</v>
      </c>
      <c r="AT42" s="22">
        <v>1149.2196251445282</v>
      </c>
      <c r="AU42" s="22">
        <v>0</v>
      </c>
      <c r="AV42" s="22">
        <f>SUM(AS42:AU42)</f>
        <v>1149.2196251445282</v>
      </c>
      <c r="AW42" s="16"/>
      <c r="AX42" s="62">
        <v>0</v>
      </c>
      <c r="AY42" s="62">
        <v>430.80029083496697</v>
      </c>
      <c r="AZ42" s="62">
        <v>0</v>
      </c>
      <c r="BA42" s="24">
        <f>SUM(AX42:AZ42)</f>
        <v>430.80029083496697</v>
      </c>
      <c r="BB42" s="16"/>
      <c r="BC42" s="25" t="str">
        <f t="shared" si="42"/>
        <v>--</v>
      </c>
      <c r="BD42" s="25">
        <f t="shared" si="42"/>
        <v>0.37486332586844628</v>
      </c>
      <c r="BE42" s="25" t="str">
        <f t="shared" si="42"/>
        <v>--</v>
      </c>
      <c r="BF42" s="26">
        <f t="shared" si="42"/>
        <v>0.37486332586844628</v>
      </c>
      <c r="BH42">
        <v>10</v>
      </c>
      <c r="BL42">
        <f>$BL$8</f>
        <v>11</v>
      </c>
      <c r="BM42">
        <f>$BM$8</f>
        <v>33</v>
      </c>
      <c r="BN42">
        <f>$BN$8</f>
        <v>55</v>
      </c>
    </row>
    <row r="43" spans="1:66" ht="12.75" customHeight="1" x14ac:dyDescent="0.6">
      <c r="A43" s="21" t="s">
        <v>17</v>
      </c>
      <c r="B43" s="22">
        <f>B40</f>
        <v>0</v>
      </c>
      <c r="C43" s="22">
        <f>C40</f>
        <v>1183.94613870891</v>
      </c>
      <c r="D43" s="22">
        <f>D40</f>
        <v>0</v>
      </c>
      <c r="E43" s="22">
        <f>E40</f>
        <v>1183.94613870891</v>
      </c>
      <c r="F43" s="16"/>
      <c r="G43" s="24">
        <f>SUM(G40:G42)</f>
        <v>0</v>
      </c>
      <c r="H43" s="24">
        <f>SUM(H40:H42)</f>
        <v>865.22606280919456</v>
      </c>
      <c r="I43" s="24">
        <f>SUM(I40:I42)</f>
        <v>0</v>
      </c>
      <c r="J43" s="24">
        <f>SUM(J40:J42)</f>
        <v>865.22606280919456</v>
      </c>
      <c r="K43" s="16"/>
      <c r="L43" s="25" t="str">
        <f t="shared" si="40"/>
        <v>--</v>
      </c>
      <c r="M43" s="25">
        <f t="shared" si="40"/>
        <v>0.73079850047293637</v>
      </c>
      <c r="N43" s="25" t="str">
        <f t="shared" si="40"/>
        <v>--</v>
      </c>
      <c r="O43" s="26">
        <f t="shared" si="40"/>
        <v>0.73079850047293637</v>
      </c>
      <c r="S43" s="21" t="s">
        <v>17</v>
      </c>
      <c r="T43" s="22">
        <f>T40</f>
        <v>0</v>
      </c>
      <c r="U43" s="22">
        <f>U40</f>
        <v>34.726513564382088</v>
      </c>
      <c r="V43" s="22">
        <f>V40</f>
        <v>0</v>
      </c>
      <c r="W43" s="22">
        <f>W40</f>
        <v>34.726513564382088</v>
      </c>
      <c r="X43" s="16"/>
      <c r="Y43" s="24">
        <f>SUM(Y40:Y42)</f>
        <v>0</v>
      </c>
      <c r="Z43" s="24">
        <f>SUM(Z40:Z42)</f>
        <v>25.276482960102349</v>
      </c>
      <c r="AA43" s="24">
        <f>SUM(AA40:AA42)</f>
        <v>0</v>
      </c>
      <c r="AB43" s="24">
        <f>SUM(AB40:AB42)</f>
        <v>25.276482960102349</v>
      </c>
      <c r="AC43" s="16"/>
      <c r="AD43" s="25" t="str">
        <f t="shared" si="41"/>
        <v>--</v>
      </c>
      <c r="AE43" s="25">
        <f t="shared" si="41"/>
        <v>0.72787275098147652</v>
      </c>
      <c r="AF43" s="25" t="str">
        <f t="shared" si="41"/>
        <v>--</v>
      </c>
      <c r="AG43" s="26">
        <f t="shared" si="41"/>
        <v>0.72787275098147652</v>
      </c>
      <c r="AR43" s="21" t="s">
        <v>17</v>
      </c>
      <c r="AS43" s="22">
        <f>AS40</f>
        <v>0</v>
      </c>
      <c r="AT43" s="22">
        <f>AT40</f>
        <v>1149.219625144528</v>
      </c>
      <c r="AU43" s="22">
        <f>AU40</f>
        <v>0</v>
      </c>
      <c r="AV43" s="22">
        <f>AV40</f>
        <v>1149.219625144528</v>
      </c>
      <c r="AW43" s="16"/>
      <c r="AX43" s="24">
        <f>SUM(AX40:AX42)</f>
        <v>0</v>
      </c>
      <c r="AY43" s="24">
        <f>SUM(AY40:AY42)</f>
        <v>839.94957984909217</v>
      </c>
      <c r="AZ43" s="24">
        <f>SUM(AZ40:AZ42)</f>
        <v>0</v>
      </c>
      <c r="BA43" s="24">
        <f>SUM(BA40:BA42)</f>
        <v>839.94957984909217</v>
      </c>
      <c r="BB43" s="16"/>
      <c r="BC43" s="25" t="str">
        <f t="shared" si="42"/>
        <v>--</v>
      </c>
      <c r="BD43" s="25">
        <f t="shared" si="42"/>
        <v>0.73088690923065169</v>
      </c>
      <c r="BE43" s="25" t="str">
        <f t="shared" si="42"/>
        <v>--</v>
      </c>
      <c r="BF43" s="26">
        <f t="shared" si="42"/>
        <v>0.73088690923065169</v>
      </c>
    </row>
    <row r="44" spans="1:66" ht="5.15" customHeight="1" x14ac:dyDescent="0.6">
      <c r="A44" s="21"/>
      <c r="B44" s="22"/>
      <c r="C44" s="22"/>
      <c r="D44" s="22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20"/>
      <c r="S44" s="21"/>
      <c r="T44" s="22"/>
      <c r="U44" s="22"/>
      <c r="V44" s="22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20"/>
      <c r="AR44" s="21"/>
      <c r="AS44" s="22"/>
      <c r="AT44" s="22"/>
      <c r="AU44" s="22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20"/>
    </row>
    <row r="45" spans="1:66" ht="12.75" customHeight="1" x14ac:dyDescent="0.6">
      <c r="A45" s="31" t="s">
        <v>28</v>
      </c>
      <c r="B45" s="22"/>
      <c r="C45" s="22"/>
      <c r="D45" s="22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20"/>
      <c r="S45" s="31" t="s">
        <v>28</v>
      </c>
      <c r="T45" s="22"/>
      <c r="U45" s="22"/>
      <c r="V45" s="22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20"/>
      <c r="AR45" s="31" t="s">
        <v>28</v>
      </c>
      <c r="AS45" s="22"/>
      <c r="AT45" s="22"/>
      <c r="AU45" s="22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20"/>
    </row>
    <row r="46" spans="1:66" ht="12.75" customHeight="1" x14ac:dyDescent="0.6">
      <c r="A46" s="30" t="s">
        <v>29</v>
      </c>
      <c r="B46" s="76">
        <f>B37+B43</f>
        <v>692.95383403649748</v>
      </c>
      <c r="C46" s="76">
        <f>C37+C43</f>
        <v>1850.5433197732714</v>
      </c>
      <c r="D46" s="76">
        <f>D37+D43</f>
        <v>16.014925042242709</v>
      </c>
      <c r="E46" s="22">
        <f>SUM(B46:D46)</f>
        <v>2559.5120788520117</v>
      </c>
      <c r="F46" s="16"/>
      <c r="G46" s="24">
        <f t="shared" ref="G46:I47" si="43">SUM(Y46,AX46)</f>
        <v>757.53321423994828</v>
      </c>
      <c r="H46" s="24">
        <f t="shared" si="43"/>
        <v>2077.6968963693939</v>
      </c>
      <c r="I46" s="24">
        <f t="shared" si="43"/>
        <v>238.75631822741207</v>
      </c>
      <c r="J46" s="24">
        <f>SUM(G46:I46)</f>
        <v>3073.9864288367544</v>
      </c>
      <c r="K46" s="16"/>
      <c r="L46" s="25">
        <f t="shared" ref="L46:O48" si="44">IF(B46&lt;&gt;0,G46/B46,"--")</f>
        <v>1.0931943472009846</v>
      </c>
      <c r="M46" s="25">
        <f t="shared" si="44"/>
        <v>1.1227496671755588</v>
      </c>
      <c r="N46" s="25">
        <f t="shared" si="44"/>
        <v>14.908363142358921</v>
      </c>
      <c r="O46" s="26">
        <f t="shared" si="44"/>
        <v>1.2010048533216902</v>
      </c>
      <c r="S46" s="30" t="s">
        <v>29</v>
      </c>
      <c r="T46" s="76">
        <f>T37+T43</f>
        <v>692.95383403649748</v>
      </c>
      <c r="U46" s="76">
        <f>U37+U43</f>
        <v>117.72857258734919</v>
      </c>
      <c r="V46" s="76">
        <f>V37+V43</f>
        <v>16.014925042242709</v>
      </c>
      <c r="W46" s="22">
        <f>SUM(T46:V46)</f>
        <v>826.69733166608933</v>
      </c>
      <c r="X46" s="16"/>
      <c r="Y46" s="62">
        <v>757.53321423994828</v>
      </c>
      <c r="Z46" s="62">
        <v>132.17971568949991</v>
      </c>
      <c r="AA46" s="62">
        <v>238.75631822741207</v>
      </c>
      <c r="AB46" s="24">
        <f>SUM(Y46:AA46)</f>
        <v>1128.4692481568602</v>
      </c>
      <c r="AC46" s="16"/>
      <c r="AD46" s="25">
        <f t="shared" ref="AD46:AG48" si="45">IF(T46&lt;&gt;0,Y46/T46,"--")</f>
        <v>1.0931943472009846</v>
      </c>
      <c r="AE46" s="25">
        <f t="shared" si="45"/>
        <v>1.1227496671755588</v>
      </c>
      <c r="AF46" s="25">
        <f t="shared" si="45"/>
        <v>14.908363142358921</v>
      </c>
      <c r="AG46" s="26">
        <f t="shared" si="45"/>
        <v>1.3650331323588443</v>
      </c>
      <c r="AI46">
        <v>11</v>
      </c>
      <c r="AM46">
        <f>$AM$8</f>
        <v>8</v>
      </c>
      <c r="AN46">
        <f>$AN$8</f>
        <v>30</v>
      </c>
      <c r="AO46">
        <f>$AO$8</f>
        <v>52</v>
      </c>
      <c r="AR46" s="30" t="s">
        <v>29</v>
      </c>
      <c r="AS46" s="76">
        <f>AS37+AS43</f>
        <v>0</v>
      </c>
      <c r="AT46" s="76">
        <f>AT37+AT43</f>
        <v>1732.8147471859222</v>
      </c>
      <c r="AU46" s="76">
        <f>AU37+AU43</f>
        <v>0</v>
      </c>
      <c r="AV46" s="22">
        <f>SUM(AS46:AU46)</f>
        <v>1732.8147471859222</v>
      </c>
      <c r="AW46" s="16"/>
      <c r="AX46" s="62">
        <v>0</v>
      </c>
      <c r="AY46" s="62">
        <v>1945.5171806798942</v>
      </c>
      <c r="AZ46" s="62">
        <v>0</v>
      </c>
      <c r="BA46" s="24">
        <f>SUM(AX46:AZ46)</f>
        <v>1945.5171806798942</v>
      </c>
      <c r="BB46" s="16"/>
      <c r="BC46" s="25" t="str">
        <f t="shared" ref="BC46:BF48" si="46">IF(AS46&lt;&gt;0,AX46/AS46,"--")</f>
        <v>--</v>
      </c>
      <c r="BD46" s="25">
        <f t="shared" si="46"/>
        <v>1.1227496671755588</v>
      </c>
      <c r="BE46" s="25" t="str">
        <f t="shared" si="46"/>
        <v>--</v>
      </c>
      <c r="BF46" s="26">
        <f t="shared" si="46"/>
        <v>1.1227496671755588</v>
      </c>
      <c r="BH46">
        <v>11</v>
      </c>
      <c r="BL46">
        <f>$BL$8</f>
        <v>11</v>
      </c>
      <c r="BM46">
        <f>$BM$8</f>
        <v>33</v>
      </c>
      <c r="BN46">
        <f>$BN$8</f>
        <v>55</v>
      </c>
    </row>
    <row r="47" spans="1:66" ht="12.75" customHeight="1" x14ac:dyDescent="0.6">
      <c r="A47" s="30" t="s">
        <v>30</v>
      </c>
      <c r="B47" s="76">
        <f>SUM(T47,AS47)</f>
        <v>277.94914004403773</v>
      </c>
      <c r="C47" s="76">
        <f>SUM(U47,AT47)</f>
        <v>1780.0209681931674</v>
      </c>
      <c r="D47" s="76">
        <f>SUM(V47,AU47)</f>
        <v>3.892584897471921</v>
      </c>
      <c r="E47" s="22">
        <f>SUM(B47:D47)</f>
        <v>2061.8626931346771</v>
      </c>
      <c r="F47" s="16"/>
      <c r="G47" s="24">
        <f t="shared" si="43"/>
        <v>1007.0115789470798</v>
      </c>
      <c r="H47" s="24">
        <f t="shared" si="43"/>
        <v>6449.0277806044214</v>
      </c>
      <c r="I47" s="24">
        <f t="shared" si="43"/>
        <v>14.199142366403313</v>
      </c>
      <c r="J47" s="24">
        <f>SUM(G47:I47)</f>
        <v>7470.2385019179046</v>
      </c>
      <c r="K47" s="16"/>
      <c r="L47" s="25">
        <f t="shared" si="44"/>
        <v>3.6230066363491207</v>
      </c>
      <c r="M47" s="25">
        <f t="shared" si="44"/>
        <v>3.6230066363491145</v>
      </c>
      <c r="N47" s="25">
        <f t="shared" si="44"/>
        <v>3.6477412157728635</v>
      </c>
      <c r="O47" s="26">
        <f t="shared" si="44"/>
        <v>3.62305333269346</v>
      </c>
      <c r="S47" s="30" t="s">
        <v>30</v>
      </c>
      <c r="T47" s="22">
        <v>277.94914004403773</v>
      </c>
      <c r="U47" s="22">
        <v>89.815123483577693</v>
      </c>
      <c r="V47" s="22">
        <v>3.892584897471921</v>
      </c>
      <c r="W47" s="22">
        <f>SUM(T47:V47)</f>
        <v>371.65684842508733</v>
      </c>
      <c r="X47" s="16"/>
      <c r="Y47" s="62">
        <v>1007.0115789470798</v>
      </c>
      <c r="Z47" s="62">
        <v>325.40078842551731</v>
      </c>
      <c r="AA47" s="62">
        <v>14.199142366403313</v>
      </c>
      <c r="AB47" s="24">
        <f>SUM(Y47:AA47)</f>
        <v>1346.6115097390004</v>
      </c>
      <c r="AC47" s="16"/>
      <c r="AD47" s="25">
        <f t="shared" si="45"/>
        <v>3.6230066363491207</v>
      </c>
      <c r="AE47" s="25">
        <f t="shared" si="45"/>
        <v>3.6230066363491158</v>
      </c>
      <c r="AF47" s="25">
        <f t="shared" si="45"/>
        <v>3.6477412157728635</v>
      </c>
      <c r="AG47" s="26">
        <f t="shared" si="45"/>
        <v>3.6232656964221901</v>
      </c>
      <c r="AI47">
        <v>12</v>
      </c>
      <c r="AM47">
        <f>$AM$8</f>
        <v>8</v>
      </c>
      <c r="AN47">
        <f>$AN$8</f>
        <v>30</v>
      </c>
      <c r="AO47">
        <f>$AO$8</f>
        <v>52</v>
      </c>
      <c r="AR47" s="30" t="s">
        <v>30</v>
      </c>
      <c r="AS47" s="22">
        <v>0</v>
      </c>
      <c r="AT47" s="22">
        <v>1690.2058447095897</v>
      </c>
      <c r="AU47" s="22">
        <v>0</v>
      </c>
      <c r="AV47" s="22">
        <f>SUM(AS47:AU47)</f>
        <v>1690.2058447095897</v>
      </c>
      <c r="AW47" s="16"/>
      <c r="AX47" s="62">
        <v>0</v>
      </c>
      <c r="AY47" s="62">
        <v>6123.6269921789044</v>
      </c>
      <c r="AZ47" s="62">
        <v>0</v>
      </c>
      <c r="BA47" s="24">
        <f>SUM(AX47:AZ47)</f>
        <v>6123.6269921789044</v>
      </c>
      <c r="BB47" s="16"/>
      <c r="BC47" s="25" t="str">
        <f t="shared" si="46"/>
        <v>--</v>
      </c>
      <c r="BD47" s="25">
        <f t="shared" si="46"/>
        <v>3.6230066363491145</v>
      </c>
      <c r="BE47" s="25" t="str">
        <f t="shared" si="46"/>
        <v>--</v>
      </c>
      <c r="BF47" s="26">
        <f t="shared" si="46"/>
        <v>3.6230066363491145</v>
      </c>
      <c r="BH47">
        <v>12</v>
      </c>
      <c r="BL47">
        <f>$BL$8</f>
        <v>11</v>
      </c>
      <c r="BM47">
        <f>$BM$8</f>
        <v>33</v>
      </c>
      <c r="BN47">
        <f>$BN$8</f>
        <v>55</v>
      </c>
    </row>
    <row r="48" spans="1:66" ht="12.75" customHeight="1" x14ac:dyDescent="0.6">
      <c r="A48" s="21" t="s">
        <v>17</v>
      </c>
      <c r="B48" s="22">
        <f>B46</f>
        <v>692.95383403649748</v>
      </c>
      <c r="C48" s="22">
        <f>C46</f>
        <v>1850.5433197732714</v>
      </c>
      <c r="D48" s="22">
        <f>D46</f>
        <v>16.014925042242709</v>
      </c>
      <c r="E48" s="22">
        <f>E46</f>
        <v>2559.5120788520117</v>
      </c>
      <c r="F48" s="16"/>
      <c r="G48" s="24">
        <f>SUM(G46:G47)</f>
        <v>1764.5447931870281</v>
      </c>
      <c r="H48" s="24">
        <f>SUM(H46:H47)</f>
        <v>8526.7246769738158</v>
      </c>
      <c r="I48" s="24">
        <f>SUM(I46:I47)</f>
        <v>252.95546059381539</v>
      </c>
      <c r="J48" s="24">
        <f>SUM(J46:J47)</f>
        <v>10544.224930754659</v>
      </c>
      <c r="K48" s="16"/>
      <c r="L48" s="25">
        <f t="shared" si="44"/>
        <v>2.5464103184312425</v>
      </c>
      <c r="M48" s="25">
        <f t="shared" si="44"/>
        <v>4.6076871510462727</v>
      </c>
      <c r="N48" s="25">
        <f t="shared" si="44"/>
        <v>15.794982488309657</v>
      </c>
      <c r="O48" s="26">
        <f t="shared" si="44"/>
        <v>4.11962303982716</v>
      </c>
      <c r="S48" s="21" t="s">
        <v>17</v>
      </c>
      <c r="T48" s="22">
        <f>T46</f>
        <v>692.95383403649748</v>
      </c>
      <c r="U48" s="22">
        <f>U46</f>
        <v>117.72857258734919</v>
      </c>
      <c r="V48" s="22">
        <f>V46</f>
        <v>16.014925042242709</v>
      </c>
      <c r="W48" s="22">
        <f>W46</f>
        <v>826.69733166608933</v>
      </c>
      <c r="X48" s="16"/>
      <c r="Y48" s="24">
        <f>SUM(Y46:Y47)</f>
        <v>1764.5447931870281</v>
      </c>
      <c r="Z48" s="24">
        <f>SUM(Z46:Z47)</f>
        <v>457.58050411501722</v>
      </c>
      <c r="AA48" s="24">
        <f>SUM(AA46:AA47)</f>
        <v>252.95546059381539</v>
      </c>
      <c r="AB48" s="24">
        <f>SUM(AB46:AB47)</f>
        <v>2475.0807578958606</v>
      </c>
      <c r="AC48" s="16"/>
      <c r="AD48" s="25">
        <f t="shared" si="45"/>
        <v>2.5464103184312425</v>
      </c>
      <c r="AE48" s="25">
        <f t="shared" si="45"/>
        <v>3.8867412902293834</v>
      </c>
      <c r="AF48" s="25">
        <f t="shared" si="45"/>
        <v>15.794982488309657</v>
      </c>
      <c r="AG48" s="26">
        <f t="shared" si="45"/>
        <v>2.9939382444935343</v>
      </c>
      <c r="AR48" s="21" t="s">
        <v>17</v>
      </c>
      <c r="AS48" s="22">
        <f>AS46</f>
        <v>0</v>
      </c>
      <c r="AT48" s="22">
        <f>AT46</f>
        <v>1732.8147471859222</v>
      </c>
      <c r="AU48" s="22">
        <f>AU46</f>
        <v>0</v>
      </c>
      <c r="AV48" s="22">
        <f>AV46</f>
        <v>1732.8147471859222</v>
      </c>
      <c r="AW48" s="16"/>
      <c r="AX48" s="24">
        <f>SUM(AX46:AX47)</f>
        <v>0</v>
      </c>
      <c r="AY48" s="24">
        <f>SUM(AY46:AY47)</f>
        <v>8069.1441728587988</v>
      </c>
      <c r="AZ48" s="24">
        <f>SUM(AZ46:AZ47)</f>
        <v>0</v>
      </c>
      <c r="BA48" s="24">
        <f>SUM(BA46:BA47)</f>
        <v>8069.1441728587988</v>
      </c>
      <c r="BB48" s="16"/>
      <c r="BC48" s="25" t="str">
        <f t="shared" si="46"/>
        <v>--</v>
      </c>
      <c r="BD48" s="25">
        <f t="shared" si="46"/>
        <v>4.6566686865765812</v>
      </c>
      <c r="BE48" s="25" t="str">
        <f t="shared" si="46"/>
        <v>--</v>
      </c>
      <c r="BF48" s="26">
        <f t="shared" si="46"/>
        <v>4.6566686865765812</v>
      </c>
    </row>
    <row r="49" spans="1:66" ht="5.15" customHeight="1" x14ac:dyDescent="0.6">
      <c r="A49" s="21"/>
      <c r="B49" s="22"/>
      <c r="C49" s="22"/>
      <c r="D49" s="22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20"/>
      <c r="S49" s="21"/>
      <c r="T49" s="22"/>
      <c r="U49" s="22"/>
      <c r="V49" s="22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20"/>
      <c r="AR49" s="21"/>
      <c r="AS49" s="22"/>
      <c r="AT49" s="22"/>
      <c r="AU49" s="22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20"/>
    </row>
    <row r="50" spans="1:66" ht="12.75" customHeight="1" x14ac:dyDescent="0.6">
      <c r="A50" s="96" t="s">
        <v>33</v>
      </c>
      <c r="B50" s="32">
        <f>B48</f>
        <v>692.95383403649748</v>
      </c>
      <c r="C50" s="32">
        <f>C48</f>
        <v>1850.5433197732714</v>
      </c>
      <c r="D50" s="32">
        <f>D48</f>
        <v>16.014925042242709</v>
      </c>
      <c r="E50" s="32">
        <f>E48</f>
        <v>2559.5120788520117</v>
      </c>
      <c r="F50" s="33"/>
      <c r="G50" s="34">
        <f>SUM(G37,G43,G48)</f>
        <v>1964.9319774834605</v>
      </c>
      <c r="H50" s="34">
        <f>SUM(H37,H43,H48)</f>
        <v>10012.298065588495</v>
      </c>
      <c r="I50" s="34">
        <f>SUM(I37,I43,I48)</f>
        <v>269.4729185201906</v>
      </c>
      <c r="J50" s="34">
        <f>SUM(J37,J43,J48)</f>
        <v>12246.702961592146</v>
      </c>
      <c r="K50" s="33"/>
      <c r="L50" s="35">
        <f t="shared" ref="L50:O51" si="47">IF(B50&lt;&gt;0,G50/B50,"--")</f>
        <v>2.8355885788777795</v>
      </c>
      <c r="M50" s="35">
        <f t="shared" si="47"/>
        <v>5.4104640289183834</v>
      </c>
      <c r="N50" s="35">
        <f t="shared" si="47"/>
        <v>16.826361522729549</v>
      </c>
      <c r="O50" s="36">
        <f t="shared" si="47"/>
        <v>4.7847802957370753</v>
      </c>
      <c r="S50" s="96" t="s">
        <v>33</v>
      </c>
      <c r="T50" s="32">
        <f>T48</f>
        <v>692.95383403649748</v>
      </c>
      <c r="U50" s="32">
        <f>U48</f>
        <v>117.72857258734919</v>
      </c>
      <c r="V50" s="32">
        <f>V48</f>
        <v>16.014925042242709</v>
      </c>
      <c r="W50" s="32">
        <f>W48</f>
        <v>826.69733166608933</v>
      </c>
      <c r="X50" s="33"/>
      <c r="Y50" s="34">
        <f>SUM(Y37,Y43,Y48)</f>
        <v>1964.9319774834605</v>
      </c>
      <c r="Z50" s="34">
        <f>SUM(Z37,Z43,Z48)</f>
        <v>552.93737971920746</v>
      </c>
      <c r="AA50" s="34">
        <f>SUM(AA37,AA43,AA48)</f>
        <v>269.4729185201906</v>
      </c>
      <c r="AB50" s="34">
        <f>SUM(AB37,AB43,AB48)</f>
        <v>2787.3422757228586</v>
      </c>
      <c r="AC50" s="33"/>
      <c r="AD50" s="35">
        <f t="shared" ref="AD50:AG51" si="48">IF(T50&lt;&gt;0,Y50/T50,"--")</f>
        <v>2.8355885788777795</v>
      </c>
      <c r="AE50" s="35">
        <f t="shared" si="48"/>
        <v>4.6967135298353622</v>
      </c>
      <c r="AF50" s="35">
        <f t="shared" si="48"/>
        <v>16.826361522729549</v>
      </c>
      <c r="AG50" s="36">
        <f t="shared" si="48"/>
        <v>3.3716599400476737</v>
      </c>
      <c r="AR50" s="96" t="s">
        <v>33</v>
      </c>
      <c r="AS50" s="32">
        <f>AS48</f>
        <v>0</v>
      </c>
      <c r="AT50" s="32">
        <f>AT48</f>
        <v>1732.8147471859222</v>
      </c>
      <c r="AU50" s="32">
        <f>AU48</f>
        <v>0</v>
      </c>
      <c r="AV50" s="32">
        <f>AV48</f>
        <v>1732.8147471859222</v>
      </c>
      <c r="AW50" s="33"/>
      <c r="AX50" s="34">
        <f>SUM(AX37,AX43,AX48)</f>
        <v>0</v>
      </c>
      <c r="AY50" s="34">
        <f>SUM(AY37,AY43,AY48)</f>
        <v>9459.3606858692874</v>
      </c>
      <c r="AZ50" s="34">
        <f>SUM(AZ37,AZ43,AZ48)</f>
        <v>0</v>
      </c>
      <c r="BA50" s="34">
        <f>SUM(BA37,BA43,BA48)</f>
        <v>9459.3606858692874</v>
      </c>
      <c r="BB50" s="33"/>
      <c r="BC50" s="35" t="str">
        <f t="shared" ref="BC50:BF51" si="49">IF(AS50&lt;&gt;0,AX50/AS50,"--")</f>
        <v>--</v>
      </c>
      <c r="BD50" s="35">
        <f t="shared" si="49"/>
        <v>5.458956706844293</v>
      </c>
      <c r="BE50" s="35" t="str">
        <f t="shared" si="49"/>
        <v>--</v>
      </c>
      <c r="BF50" s="36">
        <f t="shared" si="49"/>
        <v>5.458956706844293</v>
      </c>
    </row>
    <row r="51" spans="1:66" ht="12.75" customHeight="1" thickBot="1" x14ac:dyDescent="0.75">
      <c r="A51" s="37" t="s">
        <v>17</v>
      </c>
      <c r="B51" s="101">
        <f>SUM(B30,B50)</f>
        <v>19162.271922936725</v>
      </c>
      <c r="C51" s="101">
        <f>SUM(C30,C50)</f>
        <v>1850.5433197732714</v>
      </c>
      <c r="D51" s="101">
        <f>SUM(D30,D50)</f>
        <v>16.014925042242709</v>
      </c>
      <c r="E51" s="101">
        <f>SUM(E30,E50)</f>
        <v>21028.83016775224</v>
      </c>
      <c r="F51" s="102"/>
      <c r="G51" s="46">
        <f>SUM(G30,G50)</f>
        <v>25182.559181908604</v>
      </c>
      <c r="H51" s="46">
        <f>SUM(H30,H50)</f>
        <v>10012.298065588495</v>
      </c>
      <c r="I51" s="46">
        <f>SUM(I30,I50)</f>
        <v>269.4729185201906</v>
      </c>
      <c r="J51" s="46">
        <f>SUM(J30,J50)</f>
        <v>35464.330166017287</v>
      </c>
      <c r="K51" s="102"/>
      <c r="L51" s="47">
        <f t="shared" si="47"/>
        <v>1.3141739812055249</v>
      </c>
      <c r="M51" s="47">
        <f t="shared" si="47"/>
        <v>5.4104640289183834</v>
      </c>
      <c r="N51" s="47">
        <f t="shared" si="47"/>
        <v>16.826361522729549</v>
      </c>
      <c r="O51" s="48">
        <f t="shared" si="47"/>
        <v>1.6864623416095643</v>
      </c>
      <c r="S51" s="37" t="s">
        <v>17</v>
      </c>
      <c r="T51" s="101">
        <f>SUM(T30,T50)</f>
        <v>13235.119847210526</v>
      </c>
      <c r="U51" s="101">
        <f>SUM(U30,U50)</f>
        <v>117.72857258734919</v>
      </c>
      <c r="V51" s="101">
        <f>SUM(V30,V50)</f>
        <v>16.014925042242709</v>
      </c>
      <c r="W51" s="101">
        <f>SUM(W30,W50)</f>
        <v>13368.863344840118</v>
      </c>
      <c r="X51" s="102"/>
      <c r="Y51" s="46">
        <f>SUM(Y30,Y50)</f>
        <v>19183.085594628108</v>
      </c>
      <c r="Z51" s="46">
        <f>SUM(Z30,Z50)</f>
        <v>552.93737971920746</v>
      </c>
      <c r="AA51" s="46">
        <f>SUM(AA30,AA50)</f>
        <v>269.4729185201906</v>
      </c>
      <c r="AB51" s="46">
        <f>SUM(AB30,AB50)</f>
        <v>20005.495892867504</v>
      </c>
      <c r="AC51" s="102"/>
      <c r="AD51" s="47">
        <f t="shared" si="48"/>
        <v>1.4494077738684923</v>
      </c>
      <c r="AE51" s="47">
        <f t="shared" si="48"/>
        <v>4.6967135298353622</v>
      </c>
      <c r="AF51" s="47">
        <f t="shared" si="48"/>
        <v>16.826361522729549</v>
      </c>
      <c r="AG51" s="48">
        <f t="shared" si="48"/>
        <v>1.4964245932388021</v>
      </c>
      <c r="AR51" s="37" t="s">
        <v>17</v>
      </c>
      <c r="AS51" s="101">
        <f>SUM(AS30,AS50)</f>
        <v>5927.1520757262006</v>
      </c>
      <c r="AT51" s="101">
        <f>SUM(AT30,AT50)</f>
        <v>1732.8147471859222</v>
      </c>
      <c r="AU51" s="101">
        <f>SUM(AU30,AU50)</f>
        <v>0</v>
      </c>
      <c r="AV51" s="101">
        <f>SUM(AV30,AV50)</f>
        <v>7659.9668229121226</v>
      </c>
      <c r="AW51" s="102"/>
      <c r="AX51" s="46">
        <f>SUM(AX30,AX50)</f>
        <v>5999.4735872804958</v>
      </c>
      <c r="AY51" s="46">
        <f>SUM(AY30,AY50)</f>
        <v>9459.3606858692874</v>
      </c>
      <c r="AZ51" s="46">
        <f>SUM(AZ30,AZ50)</f>
        <v>0</v>
      </c>
      <c r="BA51" s="46">
        <f>SUM(BA30,BA50)</f>
        <v>15458.834273149783</v>
      </c>
      <c r="BB51" s="102"/>
      <c r="BC51" s="47">
        <f t="shared" si="49"/>
        <v>1.0122017303808482</v>
      </c>
      <c r="BD51" s="47">
        <f t="shared" si="49"/>
        <v>5.458956706844293</v>
      </c>
      <c r="BE51" s="47" t="str">
        <f t="shared" si="49"/>
        <v>--</v>
      </c>
      <c r="BF51" s="48">
        <f t="shared" si="49"/>
        <v>2.0181333197044751</v>
      </c>
    </row>
    <row r="52" spans="1:66" ht="5.15" customHeight="1" thickBot="1" x14ac:dyDescent="0.75">
      <c r="A52" s="16"/>
      <c r="B52" s="50"/>
      <c r="C52" s="50"/>
      <c r="D52" s="50"/>
      <c r="S52" s="16"/>
      <c r="T52" s="50"/>
      <c r="U52" s="50"/>
      <c r="V52" s="50"/>
      <c r="AR52" s="16"/>
      <c r="AS52" s="50"/>
      <c r="AT52" s="50"/>
      <c r="AU52" s="50"/>
    </row>
    <row r="53" spans="1:66" ht="15.5" x14ac:dyDescent="0.7">
      <c r="A53" s="4" t="s">
        <v>18</v>
      </c>
      <c r="B53" s="121" t="s">
        <v>1</v>
      </c>
      <c r="C53" s="128"/>
      <c r="D53" s="128"/>
      <c r="E53" s="128"/>
      <c r="F53" s="6"/>
      <c r="G53" s="121" t="s">
        <v>2</v>
      </c>
      <c r="H53" s="122"/>
      <c r="I53" s="122"/>
      <c r="J53" s="122"/>
      <c r="K53" s="6"/>
      <c r="L53" s="121" t="s">
        <v>3</v>
      </c>
      <c r="M53" s="122"/>
      <c r="N53" s="122"/>
      <c r="O53" s="123"/>
      <c r="S53" s="4" t="s">
        <v>18</v>
      </c>
      <c r="T53" s="121" t="s">
        <v>1</v>
      </c>
      <c r="U53" s="128"/>
      <c r="V53" s="128"/>
      <c r="W53" s="128"/>
      <c r="X53" s="6"/>
      <c r="Y53" s="121" t="s">
        <v>2</v>
      </c>
      <c r="Z53" s="122"/>
      <c r="AA53" s="122"/>
      <c r="AB53" s="122"/>
      <c r="AC53" s="6"/>
      <c r="AD53" s="121" t="s">
        <v>3</v>
      </c>
      <c r="AE53" s="122"/>
      <c r="AF53" s="122"/>
      <c r="AG53" s="123"/>
      <c r="AR53" s="4" t="s">
        <v>18</v>
      </c>
      <c r="AS53" s="121" t="s">
        <v>1</v>
      </c>
      <c r="AT53" s="128"/>
      <c r="AU53" s="128"/>
      <c r="AV53" s="128"/>
      <c r="AW53" s="6"/>
      <c r="AX53" s="121" t="s">
        <v>2</v>
      </c>
      <c r="AY53" s="122"/>
      <c r="AZ53" s="122"/>
      <c r="BA53" s="122"/>
      <c r="BB53" s="6"/>
      <c r="BC53" s="121" t="s">
        <v>3</v>
      </c>
      <c r="BD53" s="122"/>
      <c r="BE53" s="122"/>
      <c r="BF53" s="123"/>
    </row>
    <row r="54" spans="1:66" ht="12.75" customHeight="1" x14ac:dyDescent="0.6">
      <c r="A54" s="94" t="s">
        <v>23</v>
      </c>
      <c r="B54" s="15" t="s">
        <v>4</v>
      </c>
      <c r="C54" s="15" t="s">
        <v>5</v>
      </c>
      <c r="D54" s="15" t="s">
        <v>6</v>
      </c>
      <c r="E54" s="15" t="s">
        <v>173</v>
      </c>
      <c r="F54" s="16"/>
      <c r="G54" s="15" t="s">
        <v>4</v>
      </c>
      <c r="H54" s="15" t="s">
        <v>5</v>
      </c>
      <c r="I54" s="15" t="s">
        <v>6</v>
      </c>
      <c r="J54" s="15" t="s">
        <v>173</v>
      </c>
      <c r="K54" s="16"/>
      <c r="L54" s="15" t="s">
        <v>4</v>
      </c>
      <c r="M54" s="15" t="s">
        <v>5</v>
      </c>
      <c r="N54" s="15" t="s">
        <v>6</v>
      </c>
      <c r="O54" s="17" t="s">
        <v>173</v>
      </c>
      <c r="S54" s="94" t="s">
        <v>23</v>
      </c>
      <c r="T54" s="15" t="s">
        <v>4</v>
      </c>
      <c r="U54" s="15" t="s">
        <v>5</v>
      </c>
      <c r="V54" s="15" t="s">
        <v>6</v>
      </c>
      <c r="W54" s="15" t="s">
        <v>173</v>
      </c>
      <c r="X54" s="16"/>
      <c r="Y54" s="15" t="s">
        <v>4</v>
      </c>
      <c r="Z54" s="15" t="s">
        <v>5</v>
      </c>
      <c r="AA54" s="15" t="s">
        <v>6</v>
      </c>
      <c r="AB54" s="15" t="s">
        <v>173</v>
      </c>
      <c r="AC54" s="16"/>
      <c r="AD54" s="15" t="s">
        <v>4</v>
      </c>
      <c r="AE54" s="15" t="s">
        <v>5</v>
      </c>
      <c r="AF54" s="15" t="s">
        <v>6</v>
      </c>
      <c r="AG54" s="17" t="s">
        <v>173</v>
      </c>
      <c r="AR54" s="94" t="s">
        <v>23</v>
      </c>
      <c r="AS54" s="15" t="s">
        <v>4</v>
      </c>
      <c r="AT54" s="15" t="s">
        <v>5</v>
      </c>
      <c r="AU54" s="15" t="s">
        <v>6</v>
      </c>
      <c r="AV54" s="15" t="s">
        <v>173</v>
      </c>
      <c r="AW54" s="16"/>
      <c r="AX54" s="15" t="s">
        <v>4</v>
      </c>
      <c r="AY54" s="15" t="s">
        <v>5</v>
      </c>
      <c r="AZ54" s="15" t="s">
        <v>6</v>
      </c>
      <c r="BA54" s="15" t="s">
        <v>173</v>
      </c>
      <c r="BB54" s="16"/>
      <c r="BC54" s="15" t="s">
        <v>4</v>
      </c>
      <c r="BD54" s="15" t="s">
        <v>5</v>
      </c>
      <c r="BE54" s="15" t="s">
        <v>6</v>
      </c>
      <c r="BF54" s="17" t="s">
        <v>173</v>
      </c>
    </row>
    <row r="55" spans="1:66" ht="12.75" customHeight="1" x14ac:dyDescent="0.6">
      <c r="A55" s="21" t="s">
        <v>19</v>
      </c>
      <c r="B55" s="76">
        <f t="shared" ref="B55:D56" si="50">SUM(T55,AS55)</f>
        <v>12586.87829371577</v>
      </c>
      <c r="C55" s="76">
        <f t="shared" si="50"/>
        <v>0</v>
      </c>
      <c r="D55" s="76">
        <f t="shared" si="50"/>
        <v>0</v>
      </c>
      <c r="E55" s="22">
        <f>SUM(B55:D55)</f>
        <v>12586.87829371577</v>
      </c>
      <c r="F55" s="16"/>
      <c r="G55" s="24">
        <f t="shared" ref="G55:I56" si="51">SUM(Y55,AX55)</f>
        <v>664.92886399509064</v>
      </c>
      <c r="H55" s="24">
        <f t="shared" si="51"/>
        <v>0</v>
      </c>
      <c r="I55" s="24">
        <f t="shared" si="51"/>
        <v>0</v>
      </c>
      <c r="J55" s="24">
        <f>SUM(G55:I55)</f>
        <v>664.92886399509064</v>
      </c>
      <c r="K55" s="16"/>
      <c r="L55" s="25">
        <f t="shared" ref="L55:O57" si="52">IF(B55&lt;&gt;0,G55/B55,"--")</f>
        <v>5.2827146531405529E-2</v>
      </c>
      <c r="M55" s="25" t="str">
        <f t="shared" si="52"/>
        <v>--</v>
      </c>
      <c r="N55" s="25" t="str">
        <f t="shared" si="52"/>
        <v>--</v>
      </c>
      <c r="O55" s="26">
        <f t="shared" si="52"/>
        <v>5.2827146531405529E-2</v>
      </c>
      <c r="S55" s="21" t="s">
        <v>19</v>
      </c>
      <c r="T55" s="22">
        <v>7644.9609116141037</v>
      </c>
      <c r="U55" s="22">
        <v>0</v>
      </c>
      <c r="V55" s="22">
        <v>0</v>
      </c>
      <c r="W55" s="22">
        <f>SUM(T55:V55)</f>
        <v>7644.9609116141037</v>
      </c>
      <c r="X55" s="16"/>
      <c r="Y55" s="62">
        <v>403.72201887524318</v>
      </c>
      <c r="Z55" s="62">
        <v>0</v>
      </c>
      <c r="AA55" s="62">
        <v>0</v>
      </c>
      <c r="AB55" s="24">
        <f>SUM(Y55:AA55)</f>
        <v>403.72201887524318</v>
      </c>
      <c r="AC55" s="16"/>
      <c r="AD55" s="25">
        <f t="shared" ref="AD55:AG57" si="53">IF(T55&lt;&gt;0,Y55/T55,"--")</f>
        <v>5.2808905570977491E-2</v>
      </c>
      <c r="AE55" s="25" t="str">
        <f t="shared" si="53"/>
        <v>--</v>
      </c>
      <c r="AF55" s="25" t="str">
        <f t="shared" si="53"/>
        <v>--</v>
      </c>
      <c r="AG55" s="26">
        <f t="shared" si="53"/>
        <v>5.2808905570977491E-2</v>
      </c>
      <c r="AI55">
        <v>158</v>
      </c>
      <c r="AM55">
        <f>$AM$8</f>
        <v>8</v>
      </c>
      <c r="AN55">
        <f>$AN$8</f>
        <v>30</v>
      </c>
      <c r="AO55">
        <f>$AO$8</f>
        <v>52</v>
      </c>
      <c r="AR55" s="21" t="s">
        <v>19</v>
      </c>
      <c r="AS55" s="22">
        <v>4941.9173821016675</v>
      </c>
      <c r="AT55" s="22">
        <v>0</v>
      </c>
      <c r="AU55" s="22">
        <v>0</v>
      </c>
      <c r="AV55" s="22">
        <f>SUM(AS55:AU55)</f>
        <v>4941.9173821016675</v>
      </c>
      <c r="AW55" s="16"/>
      <c r="AX55" s="62">
        <v>261.20684511984746</v>
      </c>
      <c r="AY55" s="62">
        <v>0</v>
      </c>
      <c r="AZ55" s="62">
        <v>0</v>
      </c>
      <c r="BA55" s="24">
        <f>SUM(AX55:AZ55)</f>
        <v>261.20684511984746</v>
      </c>
      <c r="BB55" s="16"/>
      <c r="BC55" s="25">
        <f t="shared" ref="BC55:BF57" si="54">IF(AS55&lt;&gt;0,AX55/AS55,"--")</f>
        <v>5.2855364613311896E-2</v>
      </c>
      <c r="BD55" s="25" t="str">
        <f t="shared" si="54"/>
        <v>--</v>
      </c>
      <c r="BE55" s="25" t="str">
        <f t="shared" si="54"/>
        <v>--</v>
      </c>
      <c r="BF55" s="26">
        <f t="shared" si="54"/>
        <v>5.2855364613311896E-2</v>
      </c>
      <c r="BH55">
        <v>158</v>
      </c>
      <c r="BL55">
        <f>$BL$8</f>
        <v>11</v>
      </c>
      <c r="BM55">
        <f>$BM$8</f>
        <v>33</v>
      </c>
      <c r="BN55">
        <f>$BN$8</f>
        <v>55</v>
      </c>
    </row>
    <row r="56" spans="1:66" ht="12.75" customHeight="1" x14ac:dyDescent="0.6">
      <c r="A56" s="21" t="s">
        <v>20</v>
      </c>
      <c r="B56" s="76">
        <f t="shared" si="50"/>
        <v>91.017681015605859</v>
      </c>
      <c r="C56" s="76">
        <f t="shared" si="50"/>
        <v>0</v>
      </c>
      <c r="D56" s="76">
        <f t="shared" si="50"/>
        <v>0</v>
      </c>
      <c r="E56" s="22">
        <f>SUM(B56:D56)</f>
        <v>91.017681015605859</v>
      </c>
      <c r="F56" s="16"/>
      <c r="G56" s="24">
        <f t="shared" si="51"/>
        <v>61.059866580261982</v>
      </c>
      <c r="H56" s="24">
        <f t="shared" si="51"/>
        <v>0</v>
      </c>
      <c r="I56" s="24">
        <f t="shared" si="51"/>
        <v>0</v>
      </c>
      <c r="J56" s="24">
        <f>SUM(G56:I56)</f>
        <v>61.059866580261982</v>
      </c>
      <c r="K56" s="16"/>
      <c r="L56" s="25">
        <f t="shared" si="52"/>
        <v>0.67085719938077393</v>
      </c>
      <c r="M56" s="25" t="str">
        <f t="shared" si="52"/>
        <v>--</v>
      </c>
      <c r="N56" s="25" t="str">
        <f t="shared" si="52"/>
        <v>--</v>
      </c>
      <c r="O56" s="26">
        <f t="shared" si="52"/>
        <v>0.67085719938077393</v>
      </c>
      <c r="S56" s="21" t="s">
        <v>20</v>
      </c>
      <c r="T56" s="22">
        <v>49.126558550661109</v>
      </c>
      <c r="U56" s="22">
        <v>0</v>
      </c>
      <c r="V56" s="22">
        <v>0</v>
      </c>
      <c r="W56" s="22">
        <f>SUM(T56:V56)</f>
        <v>49.126558550661109</v>
      </c>
      <c r="X56" s="16"/>
      <c r="Y56" s="62">
        <v>32.95690548451212</v>
      </c>
      <c r="Z56" s="62">
        <v>0</v>
      </c>
      <c r="AA56" s="62">
        <v>0</v>
      </c>
      <c r="AB56" s="24">
        <f>SUM(Y56:AA56)</f>
        <v>32.95690548451212</v>
      </c>
      <c r="AC56" s="16"/>
      <c r="AD56" s="25">
        <f t="shared" si="53"/>
        <v>0.67085719938077382</v>
      </c>
      <c r="AE56" s="25" t="str">
        <f t="shared" si="53"/>
        <v>--</v>
      </c>
      <c r="AF56" s="25" t="str">
        <f t="shared" si="53"/>
        <v>--</v>
      </c>
      <c r="AG56" s="26">
        <f t="shared" si="53"/>
        <v>0.67085719938077382</v>
      </c>
      <c r="AI56">
        <v>160</v>
      </c>
      <c r="AM56">
        <f>$AM$8</f>
        <v>8</v>
      </c>
      <c r="AN56">
        <f>$AN$8</f>
        <v>30</v>
      </c>
      <c r="AO56">
        <f>$AO$8</f>
        <v>52</v>
      </c>
      <c r="AR56" s="21" t="s">
        <v>20</v>
      </c>
      <c r="AS56" s="22">
        <v>41.891122464944758</v>
      </c>
      <c r="AT56" s="22">
        <v>0</v>
      </c>
      <c r="AU56" s="22">
        <v>0</v>
      </c>
      <c r="AV56" s="22">
        <f>SUM(AS56:AU56)</f>
        <v>41.891122464944758</v>
      </c>
      <c r="AW56" s="16"/>
      <c r="AX56" s="62">
        <v>28.102961095749858</v>
      </c>
      <c r="AY56" s="62">
        <v>0</v>
      </c>
      <c r="AZ56" s="62">
        <v>0</v>
      </c>
      <c r="BA56" s="24">
        <f>SUM(AX56:AZ56)</f>
        <v>28.102961095749858</v>
      </c>
      <c r="BB56" s="16"/>
      <c r="BC56" s="25">
        <f t="shared" si="54"/>
        <v>0.67085719938077382</v>
      </c>
      <c r="BD56" s="25" t="str">
        <f t="shared" si="54"/>
        <v>--</v>
      </c>
      <c r="BE56" s="25" t="str">
        <f t="shared" si="54"/>
        <v>--</v>
      </c>
      <c r="BF56" s="26">
        <f t="shared" si="54"/>
        <v>0.67085719938077382</v>
      </c>
      <c r="BH56">
        <v>160</v>
      </c>
      <c r="BL56">
        <f>$BL$8</f>
        <v>11</v>
      </c>
      <c r="BM56">
        <f>$BM$8</f>
        <v>33</v>
      </c>
      <c r="BN56">
        <f>$BN$8</f>
        <v>55</v>
      </c>
    </row>
    <row r="57" spans="1:66" ht="12.75" customHeight="1" x14ac:dyDescent="0.6">
      <c r="A57" s="21" t="s">
        <v>31</v>
      </c>
      <c r="B57" s="22">
        <f>SUM(B55:B56)</f>
        <v>12677.895974731377</v>
      </c>
      <c r="C57" s="22">
        <f>SUM(C55:C56)</f>
        <v>0</v>
      </c>
      <c r="D57" s="22">
        <f>SUM(D55:D56)</f>
        <v>0</v>
      </c>
      <c r="E57" s="22">
        <f>SUM(E55:E56)</f>
        <v>12677.895974731377</v>
      </c>
      <c r="F57" s="16"/>
      <c r="G57" s="24">
        <f>SUM(G55:G56)</f>
        <v>725.98873057535263</v>
      </c>
      <c r="H57" s="24">
        <f>SUM(H55:H56)</f>
        <v>0</v>
      </c>
      <c r="I57" s="24">
        <f>SUM(I55:I56)</f>
        <v>0</v>
      </c>
      <c r="J57" s="24">
        <f>SUM(J55:J56)</f>
        <v>725.98873057535263</v>
      </c>
      <c r="K57" s="16"/>
      <c r="L57" s="25">
        <f t="shared" si="52"/>
        <v>5.7264133734993443E-2</v>
      </c>
      <c r="M57" s="25" t="str">
        <f t="shared" si="52"/>
        <v>--</v>
      </c>
      <c r="N57" s="25" t="str">
        <f t="shared" si="52"/>
        <v>--</v>
      </c>
      <c r="O57" s="26">
        <f t="shared" si="52"/>
        <v>5.7264133734993443E-2</v>
      </c>
      <c r="S57" s="21" t="s">
        <v>31</v>
      </c>
      <c r="T57" s="22">
        <f>SUM(T55:T56)</f>
        <v>7694.0874701647645</v>
      </c>
      <c r="U57" s="22">
        <f>SUM(U55:U56)</f>
        <v>0</v>
      </c>
      <c r="V57" s="22">
        <f>SUM(V55:V56)</f>
        <v>0</v>
      </c>
      <c r="W57" s="22">
        <f>SUM(W55:W56)</f>
        <v>7694.0874701647645</v>
      </c>
      <c r="X57" s="16"/>
      <c r="Y57" s="24">
        <f>SUM(Y55:Y56)</f>
        <v>436.67892435975529</v>
      </c>
      <c r="Z57" s="24">
        <f>SUM(Z55:Z56)</f>
        <v>0</v>
      </c>
      <c r="AA57" s="24">
        <f>SUM(AA55:AA56)</f>
        <v>0</v>
      </c>
      <c r="AB57" s="24">
        <f>SUM(AB55:AB56)</f>
        <v>436.67892435975529</v>
      </c>
      <c r="AC57" s="16"/>
      <c r="AD57" s="25">
        <f t="shared" si="53"/>
        <v>5.6755128669001738E-2</v>
      </c>
      <c r="AE57" s="25" t="str">
        <f t="shared" si="53"/>
        <v>--</v>
      </c>
      <c r="AF57" s="25" t="str">
        <f t="shared" si="53"/>
        <v>--</v>
      </c>
      <c r="AG57" s="26">
        <f t="shared" si="53"/>
        <v>5.6755128669001738E-2</v>
      </c>
      <c r="AR57" s="21" t="s">
        <v>31</v>
      </c>
      <c r="AS57" s="22">
        <f>SUM(AS55:AS56)</f>
        <v>4983.8085045666121</v>
      </c>
      <c r="AT57" s="22">
        <f>SUM(AT55:AT56)</f>
        <v>0</v>
      </c>
      <c r="AU57" s="22">
        <f>SUM(AU55:AU56)</f>
        <v>0</v>
      </c>
      <c r="AV57" s="22">
        <f>SUM(AV55:AV56)</f>
        <v>4983.8085045666121</v>
      </c>
      <c r="AW57" s="16"/>
      <c r="AX57" s="24">
        <f>SUM(AX55:AX56)</f>
        <v>289.30980621559729</v>
      </c>
      <c r="AY57" s="24">
        <f>SUM(AY55:AY56)</f>
        <v>0</v>
      </c>
      <c r="AZ57" s="24">
        <f>SUM(AZ55:AZ56)</f>
        <v>0</v>
      </c>
      <c r="BA57" s="24">
        <f>SUM(BA55:BA56)</f>
        <v>289.30980621559729</v>
      </c>
      <c r="BB57" s="16"/>
      <c r="BC57" s="25">
        <f t="shared" si="54"/>
        <v>5.8049944324808166E-2</v>
      </c>
      <c r="BD57" s="25" t="str">
        <f t="shared" si="54"/>
        <v>--</v>
      </c>
      <c r="BE57" s="25" t="str">
        <f t="shared" si="54"/>
        <v>--</v>
      </c>
      <c r="BF57" s="26">
        <f t="shared" si="54"/>
        <v>5.8049944324808166E-2</v>
      </c>
    </row>
    <row r="58" spans="1:66" ht="12.75" customHeight="1" x14ac:dyDescent="0.6">
      <c r="A58" s="95" t="s">
        <v>32</v>
      </c>
      <c r="B58" s="22"/>
      <c r="C58" s="22"/>
      <c r="D58" s="22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0"/>
      <c r="S58" s="95" t="s">
        <v>32</v>
      </c>
      <c r="T58" s="22"/>
      <c r="U58" s="22"/>
      <c r="V58" s="22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20"/>
      <c r="AR58" s="95" t="s">
        <v>32</v>
      </c>
      <c r="AS58" s="22"/>
      <c r="AT58" s="22"/>
      <c r="AU58" s="22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20"/>
    </row>
    <row r="59" spans="1:66" x14ac:dyDescent="0.6">
      <c r="A59" s="21" t="s">
        <v>19</v>
      </c>
      <c r="B59" s="76">
        <f t="shared" ref="B59:D60" si="55">SUM(T59,AS59)</f>
        <v>0</v>
      </c>
      <c r="C59" s="76">
        <f t="shared" si="55"/>
        <v>0</v>
      </c>
      <c r="D59" s="76">
        <f t="shared" si="55"/>
        <v>0</v>
      </c>
      <c r="E59" s="22">
        <f>SUM(B59:D59)</f>
        <v>0</v>
      </c>
      <c r="F59" s="16"/>
      <c r="G59" s="24">
        <f t="shared" ref="G59:I60" si="56">SUM(Y59,AX59)</f>
        <v>0</v>
      </c>
      <c r="H59" s="24">
        <f t="shared" si="56"/>
        <v>0</v>
      </c>
      <c r="I59" s="24">
        <f t="shared" si="56"/>
        <v>0</v>
      </c>
      <c r="J59" s="24">
        <f>SUM(G59:I59)</f>
        <v>0</v>
      </c>
      <c r="K59" s="16"/>
      <c r="L59" s="25" t="str">
        <f t="shared" ref="L59:O62" si="57">IF(B59&lt;&gt;0,G59/B59,"--")</f>
        <v>--</v>
      </c>
      <c r="M59" s="25" t="str">
        <f t="shared" si="57"/>
        <v>--</v>
      </c>
      <c r="N59" s="25" t="str">
        <f t="shared" si="57"/>
        <v>--</v>
      </c>
      <c r="O59" s="26" t="str">
        <f t="shared" si="57"/>
        <v>--</v>
      </c>
      <c r="S59" s="21" t="s">
        <v>19</v>
      </c>
      <c r="T59" s="22">
        <v>0</v>
      </c>
      <c r="U59" s="22">
        <v>0</v>
      </c>
      <c r="V59" s="22">
        <v>0</v>
      </c>
      <c r="W59" s="22">
        <f>SUM(T59:V59)</f>
        <v>0</v>
      </c>
      <c r="X59" s="16"/>
      <c r="Y59" s="62">
        <v>0</v>
      </c>
      <c r="Z59" s="62">
        <v>0</v>
      </c>
      <c r="AA59" s="62">
        <v>0</v>
      </c>
      <c r="AB59" s="24">
        <f>SUM(Y59:AA59)</f>
        <v>0</v>
      </c>
      <c r="AC59" s="16"/>
      <c r="AD59" s="25" t="str">
        <f t="shared" ref="AD59:AG62" si="58">IF(T59&lt;&gt;0,Y59/T59,"--")</f>
        <v>--</v>
      </c>
      <c r="AE59" s="25" t="str">
        <f t="shared" si="58"/>
        <v>--</v>
      </c>
      <c r="AF59" s="25" t="str">
        <f t="shared" si="58"/>
        <v>--</v>
      </c>
      <c r="AG59" s="26" t="str">
        <f t="shared" si="58"/>
        <v>--</v>
      </c>
      <c r="AI59">
        <v>135</v>
      </c>
      <c r="AM59">
        <f>$AM$8</f>
        <v>8</v>
      </c>
      <c r="AN59">
        <f>$AN$8</f>
        <v>30</v>
      </c>
      <c r="AO59">
        <f>$AO$8</f>
        <v>52</v>
      </c>
      <c r="AR59" s="21" t="s">
        <v>19</v>
      </c>
      <c r="AS59" s="22">
        <v>0</v>
      </c>
      <c r="AT59" s="22">
        <v>0</v>
      </c>
      <c r="AU59" s="22">
        <v>0</v>
      </c>
      <c r="AV59" s="22">
        <f>SUM(AS59:AU59)</f>
        <v>0</v>
      </c>
      <c r="AW59" s="16"/>
      <c r="AX59" s="62">
        <v>0</v>
      </c>
      <c r="AY59" s="62">
        <v>0</v>
      </c>
      <c r="AZ59" s="62">
        <v>0</v>
      </c>
      <c r="BA59" s="24">
        <f>SUM(AX59:AZ59)</f>
        <v>0</v>
      </c>
      <c r="BB59" s="16"/>
      <c r="BC59" s="25" t="str">
        <f t="shared" ref="BC59:BF62" si="59">IF(AS59&lt;&gt;0,AX59/AS59,"--")</f>
        <v>--</v>
      </c>
      <c r="BD59" s="25" t="str">
        <f t="shared" si="59"/>
        <v>--</v>
      </c>
      <c r="BE59" s="25" t="str">
        <f t="shared" si="59"/>
        <v>--</v>
      </c>
      <c r="BF59" s="26" t="str">
        <f t="shared" si="59"/>
        <v>--</v>
      </c>
      <c r="BH59">
        <v>135</v>
      </c>
      <c r="BL59">
        <f>$BL$8</f>
        <v>11</v>
      </c>
      <c r="BM59">
        <f>$BM$8</f>
        <v>33</v>
      </c>
      <c r="BN59">
        <f>$BN$8</f>
        <v>55</v>
      </c>
    </row>
    <row r="60" spans="1:66" x14ac:dyDescent="0.6">
      <c r="A60" s="21" t="s">
        <v>20</v>
      </c>
      <c r="B60" s="76">
        <f t="shared" si="55"/>
        <v>0</v>
      </c>
      <c r="C60" s="76">
        <f t="shared" si="55"/>
        <v>220.59752143586761</v>
      </c>
      <c r="D60" s="76">
        <f t="shared" si="55"/>
        <v>0</v>
      </c>
      <c r="E60" s="22">
        <f>SUM(B60:D60)</f>
        <v>220.59752143586761</v>
      </c>
      <c r="F60" s="16"/>
      <c r="G60" s="24">
        <f t="shared" si="56"/>
        <v>0</v>
      </c>
      <c r="H60" s="24">
        <f t="shared" si="56"/>
        <v>338.17094707628695</v>
      </c>
      <c r="I60" s="24">
        <f t="shared" si="56"/>
        <v>0</v>
      </c>
      <c r="J60" s="24">
        <f>SUM(G60:I60)</f>
        <v>338.17094707628695</v>
      </c>
      <c r="K60" s="16"/>
      <c r="L60" s="25" t="str">
        <f t="shared" si="57"/>
        <v>--</v>
      </c>
      <c r="M60" s="25">
        <f t="shared" si="57"/>
        <v>1.5329770927394597</v>
      </c>
      <c r="N60" s="25" t="str">
        <f t="shared" si="57"/>
        <v>--</v>
      </c>
      <c r="O60" s="26">
        <f t="shared" si="57"/>
        <v>1.5329770927394597</v>
      </c>
      <c r="S60" s="21" t="s">
        <v>20</v>
      </c>
      <c r="T60" s="22">
        <v>0</v>
      </c>
      <c r="U60" s="22">
        <v>5.0997621262102975</v>
      </c>
      <c r="V60" s="22">
        <v>0</v>
      </c>
      <c r="W60" s="22">
        <f>SUM(T60:V60)</f>
        <v>5.0997621262102975</v>
      </c>
      <c r="X60" s="16"/>
      <c r="Y60" s="62">
        <v>0</v>
      </c>
      <c r="Z60" s="62">
        <v>7.8178185179006663</v>
      </c>
      <c r="AA60" s="62">
        <v>0</v>
      </c>
      <c r="AB60" s="24">
        <f>SUM(Y60:AA60)</f>
        <v>7.8178185179006663</v>
      </c>
      <c r="AC60" s="16"/>
      <c r="AD60" s="25" t="str">
        <f t="shared" si="58"/>
        <v>--</v>
      </c>
      <c r="AE60" s="25">
        <f t="shared" si="58"/>
        <v>1.5329770927394595</v>
      </c>
      <c r="AF60" s="25" t="str">
        <f t="shared" si="58"/>
        <v>--</v>
      </c>
      <c r="AG60" s="26">
        <f t="shared" si="58"/>
        <v>1.5329770927394595</v>
      </c>
      <c r="AI60">
        <v>137</v>
      </c>
      <c r="AM60">
        <f>$AM$8</f>
        <v>8</v>
      </c>
      <c r="AN60">
        <f>$AN$8</f>
        <v>30</v>
      </c>
      <c r="AO60">
        <f>$AO$8</f>
        <v>52</v>
      </c>
      <c r="AR60" s="21" t="s">
        <v>20</v>
      </c>
      <c r="AS60" s="22">
        <v>0</v>
      </c>
      <c r="AT60" s="22">
        <v>215.49775930965731</v>
      </c>
      <c r="AU60" s="22">
        <v>0</v>
      </c>
      <c r="AV60" s="22">
        <f>SUM(AS60:AU60)</f>
        <v>215.49775930965731</v>
      </c>
      <c r="AW60" s="16"/>
      <c r="AX60" s="62">
        <v>0</v>
      </c>
      <c r="AY60" s="62">
        <v>330.35312855838629</v>
      </c>
      <c r="AZ60" s="62">
        <v>0</v>
      </c>
      <c r="BA60" s="24">
        <f>SUM(AX60:AZ60)</f>
        <v>330.35312855838629</v>
      </c>
      <c r="BB60" s="16"/>
      <c r="BC60" s="25" t="str">
        <f t="shared" si="59"/>
        <v>--</v>
      </c>
      <c r="BD60" s="25">
        <f t="shared" si="59"/>
        <v>1.5329770927394597</v>
      </c>
      <c r="BE60" s="25" t="str">
        <f t="shared" si="59"/>
        <v>--</v>
      </c>
      <c r="BF60" s="26">
        <f t="shared" si="59"/>
        <v>1.5329770927394597</v>
      </c>
      <c r="BH60">
        <v>137</v>
      </c>
      <c r="BL60">
        <f>$BL$8</f>
        <v>11</v>
      </c>
      <c r="BM60">
        <f>$BM$8</f>
        <v>33</v>
      </c>
      <c r="BN60">
        <f>$BN$8</f>
        <v>55</v>
      </c>
    </row>
    <row r="61" spans="1:66" x14ac:dyDescent="0.6">
      <c r="A61" s="96" t="s">
        <v>33</v>
      </c>
      <c r="B61" s="32">
        <f>SUM(B59:B60)</f>
        <v>0</v>
      </c>
      <c r="C61" s="32">
        <f>SUM(C59:C60)</f>
        <v>220.59752143586761</v>
      </c>
      <c r="D61" s="32">
        <f>SUM(D59:D60)</f>
        <v>0</v>
      </c>
      <c r="E61" s="32">
        <f>SUM(E59:E60)</f>
        <v>220.59752143586761</v>
      </c>
      <c r="F61" s="33"/>
      <c r="G61" s="84">
        <f>SUM(G59:G60)</f>
        <v>0</v>
      </c>
      <c r="H61" s="84">
        <f>SUM(H59:H60)</f>
        <v>338.17094707628695</v>
      </c>
      <c r="I61" s="84">
        <f>SUM(I59:I60)</f>
        <v>0</v>
      </c>
      <c r="J61" s="34">
        <f>SUM(J59:J60)</f>
        <v>338.17094707628695</v>
      </c>
      <c r="K61" s="33"/>
      <c r="L61" s="35" t="str">
        <f t="shared" si="57"/>
        <v>--</v>
      </c>
      <c r="M61" s="35">
        <f t="shared" si="57"/>
        <v>1.5329770927394597</v>
      </c>
      <c r="N61" s="35" t="str">
        <f t="shared" si="57"/>
        <v>--</v>
      </c>
      <c r="O61" s="36">
        <f t="shared" si="57"/>
        <v>1.5329770927394597</v>
      </c>
      <c r="S61" s="96" t="s">
        <v>33</v>
      </c>
      <c r="T61" s="32">
        <f>SUM(T59:T60)</f>
        <v>0</v>
      </c>
      <c r="U61" s="32">
        <f>SUM(U59:U60)</f>
        <v>5.0997621262102975</v>
      </c>
      <c r="V61" s="32">
        <f>SUM(V59:V60)</f>
        <v>0</v>
      </c>
      <c r="W61" s="32">
        <f>SUM(W59:W60)</f>
        <v>5.0997621262102975</v>
      </c>
      <c r="X61" s="33"/>
      <c r="Y61" s="84">
        <f>SUM(Y59:Y60)</f>
        <v>0</v>
      </c>
      <c r="Z61" s="84">
        <f>SUM(Z59:Z60)</f>
        <v>7.8178185179006663</v>
      </c>
      <c r="AA61" s="84">
        <f>SUM(AA59:AA60)</f>
        <v>0</v>
      </c>
      <c r="AB61" s="34">
        <f>SUM(AB59:AB60)</f>
        <v>7.8178185179006663</v>
      </c>
      <c r="AC61" s="33"/>
      <c r="AD61" s="35" t="str">
        <f t="shared" si="58"/>
        <v>--</v>
      </c>
      <c r="AE61" s="35">
        <f t="shared" si="58"/>
        <v>1.5329770927394595</v>
      </c>
      <c r="AF61" s="35" t="str">
        <f t="shared" si="58"/>
        <v>--</v>
      </c>
      <c r="AG61" s="36">
        <f t="shared" si="58"/>
        <v>1.5329770927394595</v>
      </c>
      <c r="AR61" s="96" t="s">
        <v>33</v>
      </c>
      <c r="AS61" s="32">
        <f>SUM(AS59:AS60)</f>
        <v>0</v>
      </c>
      <c r="AT61" s="32">
        <f>SUM(AT59:AT60)</f>
        <v>215.49775930965731</v>
      </c>
      <c r="AU61" s="32">
        <f>SUM(AU59:AU60)</f>
        <v>0</v>
      </c>
      <c r="AV61" s="32">
        <f>SUM(AV59:AV60)</f>
        <v>215.49775930965731</v>
      </c>
      <c r="AW61" s="33"/>
      <c r="AX61" s="84">
        <f>SUM(AX59:AX60)</f>
        <v>0</v>
      </c>
      <c r="AY61" s="84">
        <f>SUM(AY59:AY60)</f>
        <v>330.35312855838629</v>
      </c>
      <c r="AZ61" s="84">
        <f>SUM(AZ59:AZ60)</f>
        <v>0</v>
      </c>
      <c r="BA61" s="34">
        <f>SUM(BA59:BA60)</f>
        <v>330.35312855838629</v>
      </c>
      <c r="BB61" s="33"/>
      <c r="BC61" s="35" t="str">
        <f t="shared" si="59"/>
        <v>--</v>
      </c>
      <c r="BD61" s="35">
        <f t="shared" si="59"/>
        <v>1.5329770927394597</v>
      </c>
      <c r="BE61" s="35" t="str">
        <f t="shared" si="59"/>
        <v>--</v>
      </c>
      <c r="BF61" s="36">
        <f t="shared" si="59"/>
        <v>1.5329770927394597</v>
      </c>
    </row>
    <row r="62" spans="1:66" ht="13.75" thickBot="1" x14ac:dyDescent="0.75">
      <c r="A62" s="43" t="s">
        <v>17</v>
      </c>
      <c r="B62" s="101">
        <f>SUM(B57,B61)</f>
        <v>12677.895974731377</v>
      </c>
      <c r="C62" s="101">
        <f>SUM(C57,C61)</f>
        <v>220.59752143586761</v>
      </c>
      <c r="D62" s="101">
        <f>SUM(D57,D61)</f>
        <v>0</v>
      </c>
      <c r="E62" s="101">
        <f>SUM(E57,E61)</f>
        <v>12898.493496167244</v>
      </c>
      <c r="F62" s="102"/>
      <c r="G62" s="46">
        <f>SUM(G57,G61)</f>
        <v>725.98873057535263</v>
      </c>
      <c r="H62" s="46">
        <f>SUM(H57,H61)</f>
        <v>338.17094707628695</v>
      </c>
      <c r="I62" s="46">
        <f>SUM(I57,I61)</f>
        <v>0</v>
      </c>
      <c r="J62" s="46">
        <f>SUM(J57,J61)</f>
        <v>1064.1596776516396</v>
      </c>
      <c r="K62" s="102"/>
      <c r="L62" s="47">
        <f t="shared" si="57"/>
        <v>5.7264133734993443E-2</v>
      </c>
      <c r="M62" s="47">
        <f t="shared" si="57"/>
        <v>1.5329770927394597</v>
      </c>
      <c r="N62" s="47" t="str">
        <f t="shared" si="57"/>
        <v>--</v>
      </c>
      <c r="O62" s="48">
        <f t="shared" si="57"/>
        <v>8.2502633192616803E-2</v>
      </c>
      <c r="S62" s="43" t="s">
        <v>17</v>
      </c>
      <c r="T62" s="101">
        <f>SUM(T57,T61)</f>
        <v>7694.0874701647645</v>
      </c>
      <c r="U62" s="101">
        <f>SUM(U57,U61)</f>
        <v>5.0997621262102975</v>
      </c>
      <c r="V62" s="101">
        <f>SUM(V57,V61)</f>
        <v>0</v>
      </c>
      <c r="W62" s="101">
        <f>SUM(W57,W61)</f>
        <v>7699.1872322909749</v>
      </c>
      <c r="X62" s="102"/>
      <c r="Y62" s="46">
        <f>SUM(Y57,Y61)</f>
        <v>436.67892435975529</v>
      </c>
      <c r="Z62" s="46">
        <f>SUM(Z57,Z61)</f>
        <v>7.8178185179006663</v>
      </c>
      <c r="AA62" s="46">
        <f>SUM(AA57,AA61)</f>
        <v>0</v>
      </c>
      <c r="AB62" s="46">
        <f>SUM(AB57,AB61)</f>
        <v>444.49674287765595</v>
      </c>
      <c r="AC62" s="102"/>
      <c r="AD62" s="47">
        <f t="shared" si="58"/>
        <v>5.6755128669001738E-2</v>
      </c>
      <c r="AE62" s="47">
        <f t="shared" si="58"/>
        <v>1.5329770927394595</v>
      </c>
      <c r="AF62" s="47" t="str">
        <f t="shared" si="58"/>
        <v>--</v>
      </c>
      <c r="AG62" s="48">
        <f t="shared" si="58"/>
        <v>5.7732943681821754E-2</v>
      </c>
      <c r="AR62" s="43" t="s">
        <v>17</v>
      </c>
      <c r="AS62" s="101">
        <f>SUM(AS57,AS61)</f>
        <v>4983.8085045666121</v>
      </c>
      <c r="AT62" s="101">
        <f>SUM(AT57,AT61)</f>
        <v>215.49775930965731</v>
      </c>
      <c r="AU62" s="101">
        <f>SUM(AU57,AU61)</f>
        <v>0</v>
      </c>
      <c r="AV62" s="101">
        <f>SUM(AV57,AV61)</f>
        <v>5199.3062638762694</v>
      </c>
      <c r="AW62" s="102"/>
      <c r="AX62" s="46">
        <f>SUM(AX57,AX61)</f>
        <v>289.30980621559729</v>
      </c>
      <c r="AY62" s="46">
        <f>SUM(AY57,AY61)</f>
        <v>330.35312855838629</v>
      </c>
      <c r="AZ62" s="46">
        <f>SUM(AZ57,AZ61)</f>
        <v>0</v>
      </c>
      <c r="BA62" s="46">
        <f>SUM(BA57,BA61)</f>
        <v>619.66293477398358</v>
      </c>
      <c r="BB62" s="102"/>
      <c r="BC62" s="47">
        <f t="shared" si="59"/>
        <v>5.8049944324808166E-2</v>
      </c>
      <c r="BD62" s="47">
        <f t="shared" si="59"/>
        <v>1.5329770927394597</v>
      </c>
      <c r="BE62" s="47" t="str">
        <f t="shared" si="59"/>
        <v>--</v>
      </c>
      <c r="BF62" s="48">
        <f t="shared" si="59"/>
        <v>0.11918184914000481</v>
      </c>
    </row>
    <row r="63" spans="1:66" ht="5.15" customHeight="1" x14ac:dyDescent="0.6">
      <c r="A63" s="49"/>
      <c r="S63" s="49"/>
      <c r="AR63" s="49"/>
    </row>
    <row r="64" spans="1:66" x14ac:dyDescent="0.6">
      <c r="A64" s="49" t="s">
        <v>21</v>
      </c>
      <c r="B64" s="50">
        <f>B51</f>
        <v>19162.271922936725</v>
      </c>
      <c r="C64" s="50">
        <f>C51</f>
        <v>1850.5433197732714</v>
      </c>
      <c r="D64" s="50">
        <f>D51</f>
        <v>16.014925042242709</v>
      </c>
      <c r="E64" s="50">
        <f>E51</f>
        <v>21028.83016775224</v>
      </c>
      <c r="G64" s="82">
        <f>SUM(G51,G62)</f>
        <v>25908.547912483955</v>
      </c>
      <c r="H64" s="82">
        <f>SUM(H51,H62)</f>
        <v>10350.469012664782</v>
      </c>
      <c r="I64" s="82">
        <f>SUM(I51,I62)</f>
        <v>269.4729185201906</v>
      </c>
      <c r="J64" s="82">
        <f>SUM(J51,J62)</f>
        <v>36528.489843668925</v>
      </c>
      <c r="L64" s="25">
        <f>IF(B64&lt;&gt;0,G64/B64,"--")</f>
        <v>1.3520603411055929</v>
      </c>
      <c r="M64" s="25">
        <f>IF(C64&lt;&gt;0,H64/C64,"--")</f>
        <v>5.5932054667776825</v>
      </c>
      <c r="N64" s="25">
        <f>IF(D64&lt;&gt;0,I64/D64,"--")</f>
        <v>16.826361522729549</v>
      </c>
      <c r="O64" s="25">
        <f>IF(E64&lt;&gt;0,J64/E64,"--")</f>
        <v>1.7370671384129324</v>
      </c>
      <c r="S64" s="49" t="s">
        <v>21</v>
      </c>
      <c r="T64" s="50">
        <f>T51</f>
        <v>13235.119847210526</v>
      </c>
      <c r="U64" s="50">
        <f>U51</f>
        <v>117.72857258734919</v>
      </c>
      <c r="V64" s="50">
        <f>V51</f>
        <v>16.014925042242709</v>
      </c>
      <c r="W64" s="50">
        <f>W51</f>
        <v>13368.863344840118</v>
      </c>
      <c r="Y64" s="82">
        <f>SUM(Y51,Y62)</f>
        <v>19619.764518987864</v>
      </c>
      <c r="Z64" s="82">
        <f>SUM(Z51,Z62)</f>
        <v>560.75519823710817</v>
      </c>
      <c r="AA64" s="82">
        <f>SUM(AA51,AA62)</f>
        <v>269.4729185201906</v>
      </c>
      <c r="AB64" s="82">
        <f>SUM(AB51,AB62)</f>
        <v>20449.992635745159</v>
      </c>
      <c r="AD64" s="25">
        <f>IF(T64&lt;&gt;0,Y64/T64,"--")</f>
        <v>1.4824017270325651</v>
      </c>
      <c r="AE64" s="25">
        <f>IF(U64&lt;&gt;0,Z64/U64,"--")</f>
        <v>4.763118977094992</v>
      </c>
      <c r="AF64" s="25">
        <f>IF(V64&lt;&gt;0,AA64/V64,"--")</f>
        <v>16.826361522729549</v>
      </c>
      <c r="AG64" s="25">
        <f>IF(W64&lt;&gt;0,AB64/W64,"--")</f>
        <v>1.5296732495689764</v>
      </c>
      <c r="AR64" s="49" t="s">
        <v>21</v>
      </c>
      <c r="AS64" s="50">
        <f>AS51</f>
        <v>5927.1520757262006</v>
      </c>
      <c r="AT64" s="50">
        <f>AT51</f>
        <v>1732.8147471859222</v>
      </c>
      <c r="AU64" s="50">
        <f>AU51</f>
        <v>0</v>
      </c>
      <c r="AV64" s="50">
        <f>AV51</f>
        <v>7659.9668229121226</v>
      </c>
      <c r="AX64" s="82">
        <f>SUM(AX51,AX62)</f>
        <v>6288.7833934960927</v>
      </c>
      <c r="AY64" s="82">
        <f>SUM(AY51,AY62)</f>
        <v>9789.7138144276742</v>
      </c>
      <c r="AZ64" s="82">
        <f>SUM(AZ51,AZ62)</f>
        <v>0</v>
      </c>
      <c r="BA64" s="82">
        <f>SUM(BA51,BA62)</f>
        <v>16078.497207923767</v>
      </c>
      <c r="BC64" s="25">
        <f>IF(AS64&lt;&gt;0,AX64/AS64,"--")</f>
        <v>1.061012660574528</v>
      </c>
      <c r="BD64" s="25">
        <f>IF(AT64&lt;&gt;0,AY64/AT64,"--")</f>
        <v>5.6496020883513909</v>
      </c>
      <c r="BE64" s="25" t="str">
        <f>IF(AU64&lt;&gt;0,AZ64/AU64,"--")</f>
        <v>--</v>
      </c>
      <c r="BF64" s="25">
        <f>IF(AV64&lt;&gt;0,BA64/AV64,"--")</f>
        <v>2.099029614570985</v>
      </c>
    </row>
    <row r="65" spans="1:66" hidden="1" x14ac:dyDescent="0.6">
      <c r="A65" s="16"/>
      <c r="S65" s="16"/>
      <c r="AR65" s="16"/>
    </row>
    <row r="66" spans="1:66" hidden="1" x14ac:dyDescent="0.6">
      <c r="A66" s="107" t="s">
        <v>115</v>
      </c>
      <c r="B66" s="85">
        <f>B10-SUM(B11:B13)</f>
        <v>0</v>
      </c>
      <c r="C66" s="85">
        <f>C10-SUM(C11:C13)</f>
        <v>0</v>
      </c>
      <c r="D66" s="85">
        <f>D10-SUM(D11:D13)</f>
        <v>0</v>
      </c>
      <c r="G66" s="72">
        <f>G64-Y64-AX64</f>
        <v>0</v>
      </c>
      <c r="H66" s="72">
        <f>H64-Z64-AY64</f>
        <v>0</v>
      </c>
      <c r="I66" s="72">
        <f>I64-AA64-AZ64</f>
        <v>0</v>
      </c>
      <c r="J66" s="72">
        <f>J64-AB64-BA64</f>
        <v>0</v>
      </c>
      <c r="L66" s="86"/>
      <c r="M66" s="86"/>
      <c r="N66" s="86"/>
      <c r="O66" s="86"/>
      <c r="S66" s="107" t="s">
        <v>115</v>
      </c>
      <c r="T66" s="85">
        <f>T10-SUM(T11:T13)</f>
        <v>0</v>
      </c>
      <c r="U66" s="85">
        <f>U10-SUM(U11:U13)</f>
        <v>0</v>
      </c>
      <c r="V66" s="85">
        <f>V10-SUM(V11:V13)</f>
        <v>0</v>
      </c>
      <c r="Y66" s="85">
        <v>0</v>
      </c>
      <c r="Z66" s="85">
        <v>0</v>
      </c>
      <c r="AA66" s="85">
        <v>0</v>
      </c>
      <c r="AB66" s="86"/>
      <c r="AD66" s="85">
        <v>2.2204460492503131E-16</v>
      </c>
      <c r="AE66" s="85">
        <v>0</v>
      </c>
      <c r="AF66" s="85">
        <v>0</v>
      </c>
      <c r="AG66" s="86"/>
      <c r="AI66">
        <v>157</v>
      </c>
      <c r="AM66">
        <f>$AM$8</f>
        <v>8</v>
      </c>
      <c r="AN66">
        <f>$AN$8</f>
        <v>30</v>
      </c>
      <c r="AO66">
        <f>$AO$8</f>
        <v>52</v>
      </c>
      <c r="AR66" s="107" t="s">
        <v>115</v>
      </c>
      <c r="AS66" s="85">
        <f>AS10-SUM(AS11:AS13)</f>
        <v>0</v>
      </c>
      <c r="AT66" s="85">
        <f>AT10-SUM(AT11:AT13)</f>
        <v>0</v>
      </c>
      <c r="AU66" s="85">
        <f>AU10-SUM(AU11:AU13)</f>
        <v>0</v>
      </c>
      <c r="AX66" s="85">
        <v>0</v>
      </c>
      <c r="AY66" s="85">
        <v>0</v>
      </c>
      <c r="AZ66" s="85">
        <v>0</v>
      </c>
      <c r="BA66" s="86"/>
      <c r="BC66" s="85">
        <v>2.2204460492503131E-16</v>
      </c>
      <c r="BD66" s="85">
        <v>0</v>
      </c>
      <c r="BE66" s="85">
        <v>0</v>
      </c>
      <c r="BF66" s="86"/>
      <c r="BH66">
        <v>157</v>
      </c>
      <c r="BL66">
        <f>$BL$8</f>
        <v>11</v>
      </c>
      <c r="BM66">
        <f>$BM$8</f>
        <v>33</v>
      </c>
      <c r="BN66">
        <f>$BN$8</f>
        <v>55</v>
      </c>
    </row>
    <row r="67" spans="1:66" hidden="1" x14ac:dyDescent="0.6">
      <c r="A67" s="16"/>
      <c r="B67" s="85">
        <f>B19-SUM(B20:B22)</f>
        <v>0</v>
      </c>
      <c r="C67" s="85">
        <f>C19-SUM(C20:C22)</f>
        <v>0</v>
      </c>
      <c r="D67" s="85">
        <f>D19-SUM(D20:D22)</f>
        <v>0</v>
      </c>
      <c r="G67" s="86"/>
      <c r="H67" s="86"/>
      <c r="I67" s="86"/>
      <c r="J67" s="86"/>
      <c r="K67" s="108"/>
      <c r="L67" s="86"/>
      <c r="M67" s="86"/>
      <c r="N67" s="86"/>
      <c r="S67" s="16"/>
      <c r="T67" s="85">
        <f>T19-SUM(T20:T22)</f>
        <v>0</v>
      </c>
      <c r="U67" s="85">
        <f>U19-SUM(U20:U22)</f>
        <v>0</v>
      </c>
      <c r="V67" s="85">
        <f>V19-SUM(V20:V22)</f>
        <v>0</v>
      </c>
      <c r="Y67" s="85">
        <v>0</v>
      </c>
      <c r="Z67" s="85">
        <v>0</v>
      </c>
      <c r="AA67" s="85">
        <v>0</v>
      </c>
      <c r="AB67" s="86"/>
      <c r="AD67" s="85">
        <v>-4.4408920985006262E-16</v>
      </c>
      <c r="AE67" s="85">
        <v>0</v>
      </c>
      <c r="AF67" s="85">
        <v>0</v>
      </c>
      <c r="AI67">
        <v>134</v>
      </c>
      <c r="AM67">
        <f>$AM$8</f>
        <v>8</v>
      </c>
      <c r="AN67">
        <f>$AN$8</f>
        <v>30</v>
      </c>
      <c r="AO67">
        <f>$AO$8</f>
        <v>52</v>
      </c>
      <c r="AR67" s="16"/>
      <c r="AS67" s="85">
        <f>AS19-SUM(AS20:AS22)</f>
        <v>0</v>
      </c>
      <c r="AT67" s="85">
        <f>AT19-SUM(AT20:AT22)</f>
        <v>0</v>
      </c>
      <c r="AU67" s="85">
        <f>AU19-SUM(AU20:AU22)</f>
        <v>0</v>
      </c>
      <c r="AX67" s="85">
        <v>0</v>
      </c>
      <c r="AY67" s="85">
        <v>0</v>
      </c>
      <c r="AZ67" s="85">
        <v>0</v>
      </c>
      <c r="BA67" s="86"/>
      <c r="BC67" s="85">
        <v>0</v>
      </c>
      <c r="BD67" s="85">
        <v>0</v>
      </c>
      <c r="BE67" s="85">
        <v>0</v>
      </c>
      <c r="BH67">
        <v>134</v>
      </c>
      <c r="BL67">
        <f>$BL$8</f>
        <v>11</v>
      </c>
      <c r="BM67">
        <f>$BM$8</f>
        <v>33</v>
      </c>
      <c r="BN67">
        <f>$BN$8</f>
        <v>55</v>
      </c>
    </row>
    <row r="68" spans="1:66" hidden="1" x14ac:dyDescent="0.6">
      <c r="A68" s="53" t="s">
        <v>186</v>
      </c>
      <c r="B68" s="189">
        <f>SUM(B66:J67,T66:AF68,AS66:BE68)</f>
        <v>1.1102230246251565E-15</v>
      </c>
      <c r="C68" s="16"/>
      <c r="D68" s="16"/>
      <c r="E68" s="16"/>
      <c r="G68" s="86"/>
      <c r="H68" s="86"/>
      <c r="I68" s="86"/>
      <c r="J68" s="86"/>
      <c r="K68" s="108"/>
      <c r="L68" s="86"/>
      <c r="M68" s="86"/>
      <c r="N68" s="86"/>
      <c r="S68" s="16"/>
      <c r="T68" s="16"/>
      <c r="U68" s="16"/>
      <c r="V68" s="16"/>
      <c r="W68" s="16"/>
      <c r="Y68" s="85">
        <v>0</v>
      </c>
      <c r="Z68" s="85">
        <v>0</v>
      </c>
      <c r="AA68" s="85">
        <v>0</v>
      </c>
      <c r="AB68" s="86"/>
      <c r="AC68" s="108"/>
      <c r="AD68" s="85">
        <v>2.2204460492503131E-16</v>
      </c>
      <c r="AE68" s="85">
        <v>0</v>
      </c>
      <c r="AF68" s="85">
        <v>0</v>
      </c>
      <c r="AI68">
        <v>84</v>
      </c>
      <c r="AJ68">
        <v>19</v>
      </c>
      <c r="AM68">
        <f>$AM$8</f>
        <v>8</v>
      </c>
      <c r="AN68">
        <f>$AN$8</f>
        <v>30</v>
      </c>
      <c r="AO68">
        <f>$AO$8</f>
        <v>52</v>
      </c>
      <c r="AR68" s="16"/>
      <c r="AS68" s="16"/>
      <c r="AT68" s="16"/>
      <c r="AU68" s="16"/>
      <c r="AV68" s="16"/>
      <c r="AX68" s="85">
        <v>0</v>
      </c>
      <c r="AY68" s="85">
        <v>0</v>
      </c>
      <c r="AZ68" s="85">
        <v>0</v>
      </c>
      <c r="BA68" s="86"/>
      <c r="BB68" s="108"/>
      <c r="BC68" s="85">
        <v>0</v>
      </c>
      <c r="BD68" s="85">
        <v>8.8817841970012523E-16</v>
      </c>
      <c r="BE68" s="85">
        <v>0</v>
      </c>
      <c r="BH68">
        <v>84</v>
      </c>
      <c r="BI68">
        <v>19</v>
      </c>
      <c r="BL68">
        <f>$BL$8</f>
        <v>11</v>
      </c>
      <c r="BM68">
        <f>$BM$8</f>
        <v>33</v>
      </c>
      <c r="BN68">
        <f>$BN$8</f>
        <v>55</v>
      </c>
    </row>
    <row r="69" spans="1:66" x14ac:dyDescent="0.6">
      <c r="A69" s="33"/>
      <c r="B69" s="33"/>
      <c r="C69" s="33"/>
      <c r="D69" s="33"/>
      <c r="E69" s="33"/>
      <c r="G69" s="86"/>
      <c r="H69" s="86"/>
      <c r="I69" s="86"/>
      <c r="J69" s="86"/>
      <c r="K69" s="108"/>
      <c r="L69" s="86"/>
      <c r="M69" s="86"/>
      <c r="N69" s="86"/>
    </row>
    <row r="70" spans="1:66" x14ac:dyDescent="0.6">
      <c r="A70" s="54" t="s">
        <v>22</v>
      </c>
    </row>
    <row r="71" spans="1:66" x14ac:dyDescent="0.6">
      <c r="A71" s="109" t="s">
        <v>264</v>
      </c>
    </row>
    <row r="72" spans="1:66" x14ac:dyDescent="0.6">
      <c r="A72" s="56" t="s">
        <v>108</v>
      </c>
    </row>
    <row r="73" spans="1:66" x14ac:dyDescent="0.6">
      <c r="A73" s="55" t="s">
        <v>98</v>
      </c>
    </row>
    <row r="74" spans="1:66" x14ac:dyDescent="0.6">
      <c r="A74" s="56" t="s">
        <v>109</v>
      </c>
    </row>
    <row r="75" spans="1:66" x14ac:dyDescent="0.6">
      <c r="A75" s="55" t="s">
        <v>113</v>
      </c>
    </row>
    <row r="76" spans="1:66" x14ac:dyDescent="0.6">
      <c r="A76" s="56" t="s">
        <v>110</v>
      </c>
      <c r="B76" s="41"/>
      <c r="C76" s="41"/>
      <c r="D76" s="41"/>
      <c r="E76" s="41"/>
    </row>
    <row r="77" spans="1:66" x14ac:dyDescent="0.6">
      <c r="A77" s="55" t="s">
        <v>114</v>
      </c>
      <c r="B77" s="41"/>
      <c r="C77" s="41"/>
      <c r="D77" s="41"/>
      <c r="E77" s="41"/>
    </row>
    <row r="78" spans="1:66" x14ac:dyDescent="0.6">
      <c r="A78" s="56"/>
    </row>
    <row r="79" spans="1:66" x14ac:dyDescent="0.6">
      <c r="A79" s="55"/>
    </row>
    <row r="80" spans="1:66" x14ac:dyDescent="0.6">
      <c r="A80" s="55"/>
    </row>
    <row r="81" spans="1:1" x14ac:dyDescent="0.6">
      <c r="A81" s="55"/>
    </row>
    <row r="82" spans="1:1" x14ac:dyDescent="0.6">
      <c r="A82" s="16"/>
    </row>
    <row r="83" spans="1:1" x14ac:dyDescent="0.6">
      <c r="A83" s="16"/>
    </row>
    <row r="84" spans="1:1" x14ac:dyDescent="0.6">
      <c r="A84" s="16"/>
    </row>
    <row r="85" spans="1:1" x14ac:dyDescent="0.6">
      <c r="A85" s="16"/>
    </row>
    <row r="86" spans="1:1" x14ac:dyDescent="0.6">
      <c r="A86" s="16"/>
    </row>
    <row r="87" spans="1:1" x14ac:dyDescent="0.6">
      <c r="A87" s="16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2" manualBreakCount="2">
    <brk id="52" min="18" max="32" man="1"/>
    <brk id="52" max="14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/>
  <dimension ref="A1:BP85"/>
  <sheetViews>
    <sheetView zoomScale="70" zoomScaleNormal="70" workbookViewId="0"/>
  </sheetViews>
  <sheetFormatPr defaultRowHeight="13" x14ac:dyDescent="0.6"/>
  <cols>
    <col min="1" max="1" width="36.86328125" customWidth="1"/>
    <col min="2" max="5" width="10.6796875" customWidth="1"/>
    <col min="6" max="6" width="2.6796875" customWidth="1"/>
    <col min="7" max="10" width="10.6796875" customWidth="1"/>
    <col min="11" max="11" width="2.6796875" customWidth="1"/>
    <col min="12" max="15" width="8.6796875" customWidth="1"/>
    <col min="18" max="68" width="0" hidden="1" customWidth="1"/>
  </cols>
  <sheetData>
    <row r="1" spans="1:68" s="3" customFormat="1" ht="15.5" x14ac:dyDescent="0.7">
      <c r="A1" s="1" t="str">
        <f>VLOOKUP(BP6,TabName,5,FALSE)</f>
        <v>Table 4.30 - Cost of Wasted UAA Mail -- Standard Mail, Automation (1), PARS Environment, FY 21</v>
      </c>
      <c r="S1" s="1" t="s">
        <v>181</v>
      </c>
      <c r="AR1" s="131" t="s">
        <v>182</v>
      </c>
    </row>
    <row r="2" spans="1:68" ht="8.15" customHeight="1" thickBot="1" x14ac:dyDescent="0.75"/>
    <row r="3" spans="1:68" ht="15.5" x14ac:dyDescent="0.7">
      <c r="A3" s="4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39"/>
      <c r="S3" s="4" t="s">
        <v>0</v>
      </c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39"/>
      <c r="AR3" s="4" t="s">
        <v>0</v>
      </c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39"/>
    </row>
    <row r="4" spans="1:68" ht="12.75" customHeight="1" x14ac:dyDescent="0.6">
      <c r="A4" s="14"/>
      <c r="B4" s="9" t="s">
        <v>1</v>
      </c>
      <c r="C4" s="10"/>
      <c r="D4" s="10"/>
      <c r="E4" s="10"/>
      <c r="F4" s="11"/>
      <c r="G4" s="9" t="s">
        <v>2</v>
      </c>
      <c r="H4" s="12"/>
      <c r="I4" s="12"/>
      <c r="J4" s="12"/>
      <c r="K4" s="11"/>
      <c r="L4" s="9" t="s">
        <v>3</v>
      </c>
      <c r="M4" s="12"/>
      <c r="N4" s="12"/>
      <c r="O4" s="13"/>
      <c r="S4" s="14"/>
      <c r="T4" s="9" t="s">
        <v>1</v>
      </c>
      <c r="U4" s="10"/>
      <c r="V4" s="10"/>
      <c r="W4" s="10"/>
      <c r="X4" s="11"/>
      <c r="Y4" s="9" t="s">
        <v>2</v>
      </c>
      <c r="Z4" s="12"/>
      <c r="AA4" s="12"/>
      <c r="AB4" s="12"/>
      <c r="AC4" s="11"/>
      <c r="AD4" s="9" t="s">
        <v>3</v>
      </c>
      <c r="AE4" s="12"/>
      <c r="AF4" s="12"/>
      <c r="AG4" s="13"/>
      <c r="AK4" t="s">
        <v>37</v>
      </c>
      <c r="AL4" t="s">
        <v>37</v>
      </c>
      <c r="AM4" s="18" t="s">
        <v>8</v>
      </c>
      <c r="AN4" s="18" t="s">
        <v>9</v>
      </c>
      <c r="AO4" s="18" t="s">
        <v>10</v>
      </c>
      <c r="AQ4" s="3"/>
      <c r="AR4" s="14"/>
      <c r="AS4" s="9" t="s">
        <v>1</v>
      </c>
      <c r="AT4" s="10"/>
      <c r="AU4" s="10"/>
      <c r="AV4" s="10"/>
      <c r="AW4" s="11"/>
      <c r="AX4" s="9" t="s">
        <v>2</v>
      </c>
      <c r="AY4" s="12"/>
      <c r="AZ4" s="12"/>
      <c r="BA4" s="12"/>
      <c r="BB4" s="11"/>
      <c r="BC4" s="9" t="s">
        <v>3</v>
      </c>
      <c r="BD4" s="12"/>
      <c r="BE4" s="12"/>
      <c r="BF4" s="13"/>
      <c r="BJ4" t="s">
        <v>37</v>
      </c>
      <c r="BK4" t="s">
        <v>37</v>
      </c>
      <c r="BL4" s="18" t="s">
        <v>8</v>
      </c>
      <c r="BM4" s="18" t="s">
        <v>9</v>
      </c>
      <c r="BN4" s="18" t="s">
        <v>10</v>
      </c>
    </row>
    <row r="5" spans="1:68" ht="25.5" customHeight="1" x14ac:dyDescent="0.6">
      <c r="A5" s="14"/>
      <c r="B5" s="15" t="s">
        <v>4</v>
      </c>
      <c r="C5" s="15" t="s">
        <v>5</v>
      </c>
      <c r="D5" s="15" t="s">
        <v>6</v>
      </c>
      <c r="E5" s="15" t="s">
        <v>7</v>
      </c>
      <c r="F5" s="16"/>
      <c r="G5" s="15" t="s">
        <v>4</v>
      </c>
      <c r="H5" s="15" t="s">
        <v>5</v>
      </c>
      <c r="I5" s="15" t="s">
        <v>6</v>
      </c>
      <c r="J5" s="15" t="s">
        <v>7</v>
      </c>
      <c r="K5" s="16"/>
      <c r="L5" s="15" t="s">
        <v>4</v>
      </c>
      <c r="M5" s="15" t="s">
        <v>5</v>
      </c>
      <c r="N5" s="15" t="s">
        <v>6</v>
      </c>
      <c r="O5" s="17" t="s">
        <v>7</v>
      </c>
      <c r="S5" s="14"/>
      <c r="T5" s="15" t="s">
        <v>4</v>
      </c>
      <c r="U5" s="15" t="s">
        <v>5</v>
      </c>
      <c r="V5" s="15" t="s">
        <v>6</v>
      </c>
      <c r="W5" s="15" t="s">
        <v>7</v>
      </c>
      <c r="X5" s="16"/>
      <c r="Y5" s="15" t="s">
        <v>4</v>
      </c>
      <c r="Z5" s="15" t="s">
        <v>5</v>
      </c>
      <c r="AA5" s="15" t="s">
        <v>6</v>
      </c>
      <c r="AB5" s="15" t="s">
        <v>7</v>
      </c>
      <c r="AC5" s="16"/>
      <c r="AD5" s="15" t="s">
        <v>4</v>
      </c>
      <c r="AE5" s="15" t="s">
        <v>5</v>
      </c>
      <c r="AF5" s="15" t="s">
        <v>6</v>
      </c>
      <c r="AG5" s="17" t="s">
        <v>7</v>
      </c>
      <c r="AI5" s="56" t="s">
        <v>35</v>
      </c>
      <c r="AJ5" s="56" t="s">
        <v>36</v>
      </c>
      <c r="AK5" s="56" t="s">
        <v>35</v>
      </c>
      <c r="AL5" s="56" t="s">
        <v>36</v>
      </c>
      <c r="AM5" t="s">
        <v>12</v>
      </c>
      <c r="AN5" t="s">
        <v>12</v>
      </c>
      <c r="AO5" t="s">
        <v>12</v>
      </c>
      <c r="AR5" s="14"/>
      <c r="AS5" s="15" t="s">
        <v>4</v>
      </c>
      <c r="AT5" s="15" t="s">
        <v>5</v>
      </c>
      <c r="AU5" s="15" t="s">
        <v>6</v>
      </c>
      <c r="AV5" s="15" t="s">
        <v>7</v>
      </c>
      <c r="AW5" s="16"/>
      <c r="AX5" s="15" t="s">
        <v>4</v>
      </c>
      <c r="AY5" s="15" t="s">
        <v>5</v>
      </c>
      <c r="AZ5" s="15" t="s">
        <v>6</v>
      </c>
      <c r="BA5" s="15" t="s">
        <v>7</v>
      </c>
      <c r="BB5" s="16"/>
      <c r="BC5" s="15" t="s">
        <v>4</v>
      </c>
      <c r="BD5" s="15" t="s">
        <v>5</v>
      </c>
      <c r="BE5" s="15" t="s">
        <v>6</v>
      </c>
      <c r="BF5" s="17" t="s">
        <v>7</v>
      </c>
      <c r="BH5" s="56" t="s">
        <v>35</v>
      </c>
      <c r="BI5" s="56" t="s">
        <v>36</v>
      </c>
      <c r="BJ5" s="56" t="s">
        <v>35</v>
      </c>
      <c r="BK5" s="56" t="s">
        <v>36</v>
      </c>
      <c r="BL5" t="s">
        <v>12</v>
      </c>
      <c r="BM5" t="s">
        <v>12</v>
      </c>
      <c r="BN5" t="s">
        <v>12</v>
      </c>
      <c r="BP5" s="18" t="s">
        <v>11</v>
      </c>
    </row>
    <row r="6" spans="1:68" ht="12.75" customHeight="1" x14ac:dyDescent="0.6">
      <c r="A6" s="94" t="s">
        <v>23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20"/>
      <c r="S6" s="94" t="s">
        <v>23</v>
      </c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20"/>
      <c r="AR6" s="94" t="s">
        <v>23</v>
      </c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20"/>
      <c r="BP6">
        <v>30</v>
      </c>
    </row>
    <row r="7" spans="1:68" ht="12.75" customHeight="1" x14ac:dyDescent="0.6">
      <c r="A7" s="31" t="s">
        <v>116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20"/>
      <c r="S7" s="31" t="s">
        <v>116</v>
      </c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20"/>
      <c r="AR7" s="31" t="s">
        <v>116</v>
      </c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20"/>
    </row>
    <row r="8" spans="1:68" ht="12.75" customHeight="1" x14ac:dyDescent="0.6">
      <c r="A8" s="21" t="s">
        <v>13</v>
      </c>
      <c r="B8" s="22">
        <f t="shared" ref="B8:D13" si="0">SUM(T8,AS8)</f>
        <v>3868.7890359758271</v>
      </c>
      <c r="C8" s="22">
        <f t="shared" si="0"/>
        <v>0</v>
      </c>
      <c r="D8" s="22">
        <f t="shared" si="0"/>
        <v>0</v>
      </c>
      <c r="E8" s="22">
        <f t="shared" ref="E8:E13" si="1">SUM(B8:D8)</f>
        <v>3868.7890359758271</v>
      </c>
      <c r="F8" s="16"/>
      <c r="G8" s="62">
        <f t="shared" ref="G8:I13" si="2">SUM(Y8,AX8)</f>
        <v>245.88186817350012</v>
      </c>
      <c r="H8" s="62">
        <f t="shared" si="2"/>
        <v>0</v>
      </c>
      <c r="I8" s="62">
        <f t="shared" si="2"/>
        <v>0</v>
      </c>
      <c r="J8" s="62">
        <f t="shared" ref="J8:J13" si="3">SUM(G8:I8)</f>
        <v>245.88186817350012</v>
      </c>
      <c r="K8" s="16"/>
      <c r="L8" s="25">
        <f t="shared" ref="L8:O14" si="4">IF(B8&lt;&gt;0,G8/B8,"--")</f>
        <v>6.355525356566287E-2</v>
      </c>
      <c r="M8" s="25" t="str">
        <f t="shared" si="4"/>
        <v>--</v>
      </c>
      <c r="N8" s="25" t="str">
        <f t="shared" si="4"/>
        <v>--</v>
      </c>
      <c r="O8" s="26">
        <f t="shared" si="4"/>
        <v>6.355525356566287E-2</v>
      </c>
      <c r="S8" s="21" t="s">
        <v>13</v>
      </c>
      <c r="T8" s="22">
        <v>3510.8472230511634</v>
      </c>
      <c r="U8" s="22">
        <v>0</v>
      </c>
      <c r="V8" s="22">
        <v>0</v>
      </c>
      <c r="W8" s="22">
        <f t="shared" ref="W8:W13" si="5">SUM(T8:V8)</f>
        <v>3510.8472230511634</v>
      </c>
      <c r="X8" s="16"/>
      <c r="Y8" s="62">
        <v>223.33156588836951</v>
      </c>
      <c r="Z8" s="62">
        <v>0</v>
      </c>
      <c r="AA8" s="62">
        <v>0</v>
      </c>
      <c r="AB8" s="62">
        <f t="shared" ref="AB8:AB13" si="6">SUM(Y8:AA8)</f>
        <v>223.33156588836951</v>
      </c>
      <c r="AC8" s="16"/>
      <c r="AD8" s="25">
        <f t="shared" ref="AD8:AG14" si="7">IF(T8&lt;&gt;0,Y8/T8,"--")</f>
        <v>6.3611872491073335E-2</v>
      </c>
      <c r="AE8" s="25" t="str">
        <f t="shared" si="7"/>
        <v>--</v>
      </c>
      <c r="AF8" s="25" t="str">
        <f t="shared" si="7"/>
        <v>--</v>
      </c>
      <c r="AG8" s="26">
        <f t="shared" si="7"/>
        <v>6.3611872491073335E-2</v>
      </c>
      <c r="AI8">
        <v>32</v>
      </c>
      <c r="AM8" s="27">
        <f>VLOOKUP($BP$6,WMap,3,FALSE)</f>
        <v>8</v>
      </c>
      <c r="AN8" s="28">
        <f>VLOOKUP($BP$6,WMap,4,FALSE)</f>
        <v>30</v>
      </c>
      <c r="AO8" s="29">
        <f>VLOOKUP($BP$6,WMap,5,FALSE)</f>
        <v>52</v>
      </c>
      <c r="AR8" s="21" t="s">
        <v>13</v>
      </c>
      <c r="AS8" s="22">
        <v>357.94181292466362</v>
      </c>
      <c r="AT8" s="22">
        <v>0</v>
      </c>
      <c r="AU8" s="22">
        <v>0</v>
      </c>
      <c r="AV8" s="22">
        <f t="shared" ref="AV8:AV13" si="8">SUM(AS8:AU8)</f>
        <v>357.94181292466362</v>
      </c>
      <c r="AW8" s="16"/>
      <c r="AX8" s="62">
        <v>22.550302285130609</v>
      </c>
      <c r="AY8" s="62">
        <v>0</v>
      </c>
      <c r="AZ8" s="62">
        <v>0</v>
      </c>
      <c r="BA8" s="62">
        <f t="shared" ref="BA8:BA13" si="9">SUM(AX8:AZ8)</f>
        <v>22.550302285130609</v>
      </c>
      <c r="BB8" s="16"/>
      <c r="BC8" s="25">
        <f t="shared" ref="BC8:BF14" si="10">IF(AS8&lt;&gt;0,AX8/AS8,"--")</f>
        <v>6.2999910798006695E-2</v>
      </c>
      <c r="BD8" s="25" t="str">
        <f t="shared" si="10"/>
        <v>--</v>
      </c>
      <c r="BE8" s="25" t="str">
        <f t="shared" si="10"/>
        <v>--</v>
      </c>
      <c r="BF8" s="26">
        <f t="shared" si="10"/>
        <v>6.2999910798006695E-2</v>
      </c>
      <c r="BH8">
        <v>32</v>
      </c>
      <c r="BL8" s="27">
        <f>VLOOKUP($BP$6,WMap,6,FALSE)</f>
        <v>11</v>
      </c>
      <c r="BM8" s="28">
        <f>VLOOKUP($BP$6,WMap,7,FALSE)</f>
        <v>33</v>
      </c>
      <c r="BN8" s="29">
        <f>VLOOKUP($BP$6,WMap,8,FALSE)</f>
        <v>55</v>
      </c>
    </row>
    <row r="9" spans="1:68" ht="12.75" customHeight="1" x14ac:dyDescent="0.6">
      <c r="A9" s="30" t="s">
        <v>24</v>
      </c>
      <c r="B9" s="22">
        <f t="shared" si="0"/>
        <v>3868.7890359758271</v>
      </c>
      <c r="C9" s="22">
        <f t="shared" si="0"/>
        <v>0</v>
      </c>
      <c r="D9" s="22">
        <f t="shared" si="0"/>
        <v>0</v>
      </c>
      <c r="E9" s="22">
        <f t="shared" si="1"/>
        <v>3868.7890359758271</v>
      </c>
      <c r="F9" s="16"/>
      <c r="G9" s="62">
        <f t="shared" si="2"/>
        <v>25.640909041974353</v>
      </c>
      <c r="H9" s="62">
        <f t="shared" si="2"/>
        <v>0</v>
      </c>
      <c r="I9" s="62">
        <f t="shared" si="2"/>
        <v>0</v>
      </c>
      <c r="J9" s="62">
        <f t="shared" si="3"/>
        <v>25.640909041974353</v>
      </c>
      <c r="K9" s="16"/>
      <c r="L9" s="25">
        <f t="shared" si="4"/>
        <v>6.6276317482136709E-3</v>
      </c>
      <c r="M9" s="25" t="str">
        <f t="shared" si="4"/>
        <v>--</v>
      </c>
      <c r="N9" s="25" t="str">
        <f t="shared" si="4"/>
        <v>--</v>
      </c>
      <c r="O9" s="26">
        <f t="shared" si="4"/>
        <v>6.6276317482136709E-3</v>
      </c>
      <c r="S9" s="30" t="s">
        <v>24</v>
      </c>
      <c r="T9" s="22">
        <v>3510.8472230511634</v>
      </c>
      <c r="U9" s="22">
        <v>0</v>
      </c>
      <c r="V9" s="22">
        <v>0</v>
      </c>
      <c r="W9" s="22">
        <f t="shared" si="5"/>
        <v>3510.8472230511634</v>
      </c>
      <c r="X9" s="16"/>
      <c r="Y9" s="62">
        <v>23.268602518621694</v>
      </c>
      <c r="Z9" s="62">
        <v>0</v>
      </c>
      <c r="AA9" s="62">
        <v>0</v>
      </c>
      <c r="AB9" s="62">
        <f t="shared" si="6"/>
        <v>23.268602518621694</v>
      </c>
      <c r="AC9" s="16"/>
      <c r="AD9" s="25">
        <f t="shared" si="7"/>
        <v>6.6276317482136709E-3</v>
      </c>
      <c r="AE9" s="25" t="str">
        <f t="shared" si="7"/>
        <v>--</v>
      </c>
      <c r="AF9" s="25" t="str">
        <f t="shared" si="7"/>
        <v>--</v>
      </c>
      <c r="AG9" s="26">
        <f t="shared" si="7"/>
        <v>6.6276317482136709E-3</v>
      </c>
      <c r="AI9">
        <v>33</v>
      </c>
      <c r="AM9">
        <f>$AM$8</f>
        <v>8</v>
      </c>
      <c r="AN9">
        <f>$AN$8</f>
        <v>30</v>
      </c>
      <c r="AO9">
        <f>$AO$8</f>
        <v>52</v>
      </c>
      <c r="AR9" s="30" t="s">
        <v>24</v>
      </c>
      <c r="AS9" s="22">
        <v>357.94181292466362</v>
      </c>
      <c r="AT9" s="22">
        <v>0</v>
      </c>
      <c r="AU9" s="22">
        <v>0</v>
      </c>
      <c r="AV9" s="22">
        <f t="shared" si="8"/>
        <v>357.94181292466362</v>
      </c>
      <c r="AW9" s="16"/>
      <c r="AX9" s="62">
        <v>2.372306523352659</v>
      </c>
      <c r="AY9" s="62">
        <v>0</v>
      </c>
      <c r="AZ9" s="62">
        <v>0</v>
      </c>
      <c r="BA9" s="62">
        <f t="shared" si="9"/>
        <v>2.372306523352659</v>
      </c>
      <c r="BB9" s="16"/>
      <c r="BC9" s="25">
        <f t="shared" si="10"/>
        <v>6.6276317482136709E-3</v>
      </c>
      <c r="BD9" s="25" t="str">
        <f t="shared" si="10"/>
        <v>--</v>
      </c>
      <c r="BE9" s="25" t="str">
        <f t="shared" si="10"/>
        <v>--</v>
      </c>
      <c r="BF9" s="26">
        <f t="shared" si="10"/>
        <v>6.6276317482136709E-3</v>
      </c>
      <c r="BH9">
        <v>33</v>
      </c>
      <c r="BL9">
        <f>$BL$8</f>
        <v>11</v>
      </c>
      <c r="BM9">
        <f>$BM$8</f>
        <v>33</v>
      </c>
      <c r="BN9">
        <f>$BN$8</f>
        <v>55</v>
      </c>
    </row>
    <row r="10" spans="1:68" ht="12.75" customHeight="1" x14ac:dyDescent="0.6">
      <c r="A10" s="21" t="s">
        <v>25</v>
      </c>
      <c r="B10" s="22">
        <f t="shared" si="0"/>
        <v>77375.780719516479</v>
      </c>
      <c r="C10" s="22">
        <f t="shared" si="0"/>
        <v>0</v>
      </c>
      <c r="D10" s="22">
        <f t="shared" si="0"/>
        <v>0</v>
      </c>
      <c r="E10" s="22">
        <f t="shared" si="1"/>
        <v>77375.780719516479</v>
      </c>
      <c r="F10" s="16"/>
      <c r="G10" s="62">
        <f t="shared" si="2"/>
        <v>4730.5427534239516</v>
      </c>
      <c r="H10" s="62">
        <f t="shared" si="2"/>
        <v>0</v>
      </c>
      <c r="I10" s="62">
        <f t="shared" si="2"/>
        <v>0</v>
      </c>
      <c r="J10" s="62">
        <f t="shared" si="3"/>
        <v>4730.5427534239516</v>
      </c>
      <c r="K10" s="16"/>
      <c r="L10" s="25">
        <f t="shared" si="4"/>
        <v>6.1137253924092139E-2</v>
      </c>
      <c r="M10" s="25" t="str">
        <f t="shared" si="4"/>
        <v>--</v>
      </c>
      <c r="N10" s="25" t="str">
        <f t="shared" si="4"/>
        <v>--</v>
      </c>
      <c r="O10" s="26">
        <f t="shared" si="4"/>
        <v>6.1137253924092139E-2</v>
      </c>
      <c r="S10" s="21" t="s">
        <v>25</v>
      </c>
      <c r="T10" s="22">
        <v>70216.944461023217</v>
      </c>
      <c r="U10" s="22">
        <v>0</v>
      </c>
      <c r="V10" s="22">
        <v>0</v>
      </c>
      <c r="W10" s="22">
        <f t="shared" si="5"/>
        <v>70216.944461023217</v>
      </c>
      <c r="X10" s="16"/>
      <c r="Y10" s="62">
        <v>4292.8711632874511</v>
      </c>
      <c r="Z10" s="62">
        <v>0</v>
      </c>
      <c r="AA10" s="62">
        <v>0</v>
      </c>
      <c r="AB10" s="62">
        <f t="shared" si="6"/>
        <v>4292.8711632874511</v>
      </c>
      <c r="AC10" s="16"/>
      <c r="AD10" s="25">
        <f t="shared" si="7"/>
        <v>6.1137253924092132E-2</v>
      </c>
      <c r="AE10" s="25" t="str">
        <f t="shared" si="7"/>
        <v>--</v>
      </c>
      <c r="AF10" s="25" t="str">
        <f t="shared" si="7"/>
        <v>--</v>
      </c>
      <c r="AG10" s="26">
        <f t="shared" si="7"/>
        <v>6.1137253924092132E-2</v>
      </c>
      <c r="AI10">
        <v>34</v>
      </c>
      <c r="AK10">
        <v>10</v>
      </c>
      <c r="AM10">
        <f>$AM$8</f>
        <v>8</v>
      </c>
      <c r="AN10">
        <f>$AN$8</f>
        <v>30</v>
      </c>
      <c r="AO10">
        <f>$AO$8</f>
        <v>52</v>
      </c>
      <c r="AR10" s="21" t="s">
        <v>25</v>
      </c>
      <c r="AS10" s="22">
        <v>7158.8362584932656</v>
      </c>
      <c r="AT10" s="22">
        <v>0</v>
      </c>
      <c r="AU10" s="22">
        <v>0</v>
      </c>
      <c r="AV10" s="22">
        <f t="shared" si="8"/>
        <v>7158.8362584932656</v>
      </c>
      <c r="AW10" s="16"/>
      <c r="AX10" s="62">
        <v>437.67159013650064</v>
      </c>
      <c r="AY10" s="62">
        <v>0</v>
      </c>
      <c r="AZ10" s="62">
        <v>0</v>
      </c>
      <c r="BA10" s="62">
        <f t="shared" si="9"/>
        <v>437.67159013650064</v>
      </c>
      <c r="BB10" s="16"/>
      <c r="BC10" s="25">
        <f t="shared" si="10"/>
        <v>6.1137253924092159E-2</v>
      </c>
      <c r="BD10" s="25" t="str">
        <f t="shared" si="10"/>
        <v>--</v>
      </c>
      <c r="BE10" s="25" t="str">
        <f t="shared" si="10"/>
        <v>--</v>
      </c>
      <c r="BF10" s="26">
        <f t="shared" si="10"/>
        <v>6.1137253924092159E-2</v>
      </c>
      <c r="BH10">
        <v>34</v>
      </c>
      <c r="BJ10">
        <v>10</v>
      </c>
      <c r="BL10">
        <f>$BL$8</f>
        <v>11</v>
      </c>
      <c r="BM10">
        <f>$BM$8</f>
        <v>33</v>
      </c>
      <c r="BN10">
        <f>$BN$8</f>
        <v>55</v>
      </c>
    </row>
    <row r="11" spans="1:68" ht="12.75" customHeight="1" x14ac:dyDescent="0.6">
      <c r="A11" s="21" t="s">
        <v>26</v>
      </c>
      <c r="B11" s="22">
        <f t="shared" si="0"/>
        <v>29715.852027454035</v>
      </c>
      <c r="C11" s="22">
        <f t="shared" si="0"/>
        <v>0</v>
      </c>
      <c r="D11" s="22">
        <f t="shared" si="0"/>
        <v>0</v>
      </c>
      <c r="E11" s="22">
        <f t="shared" si="1"/>
        <v>29715.852027454035</v>
      </c>
      <c r="F11" s="16"/>
      <c r="G11" s="62">
        <f t="shared" si="2"/>
        <v>0</v>
      </c>
      <c r="H11" s="62">
        <f t="shared" si="2"/>
        <v>0</v>
      </c>
      <c r="I11" s="62">
        <f t="shared" si="2"/>
        <v>0</v>
      </c>
      <c r="J11" s="62">
        <f t="shared" si="3"/>
        <v>0</v>
      </c>
      <c r="K11" s="16"/>
      <c r="L11" s="25">
        <f t="shared" si="4"/>
        <v>0</v>
      </c>
      <c r="M11" s="25" t="str">
        <f t="shared" si="4"/>
        <v>--</v>
      </c>
      <c r="N11" s="25" t="str">
        <f t="shared" si="4"/>
        <v>--</v>
      </c>
      <c r="O11" s="26">
        <f t="shared" si="4"/>
        <v>0</v>
      </c>
      <c r="S11" s="21" t="s">
        <v>26</v>
      </c>
      <c r="T11" s="22">
        <v>26974.897687542358</v>
      </c>
      <c r="U11" s="22">
        <v>0</v>
      </c>
      <c r="V11" s="22">
        <v>0</v>
      </c>
      <c r="W11" s="22">
        <f t="shared" si="5"/>
        <v>26974.897687542358</v>
      </c>
      <c r="X11" s="16"/>
      <c r="Y11" s="62">
        <v>0</v>
      </c>
      <c r="Z11" s="62">
        <v>0</v>
      </c>
      <c r="AA11" s="62">
        <v>0</v>
      </c>
      <c r="AB11" s="62">
        <f t="shared" si="6"/>
        <v>0</v>
      </c>
      <c r="AC11" s="16"/>
      <c r="AD11" s="25">
        <f t="shared" si="7"/>
        <v>0</v>
      </c>
      <c r="AE11" s="25" t="str">
        <f t="shared" si="7"/>
        <v>--</v>
      </c>
      <c r="AF11" s="25" t="str">
        <f t="shared" si="7"/>
        <v>--</v>
      </c>
      <c r="AG11" s="26">
        <f t="shared" si="7"/>
        <v>0</v>
      </c>
      <c r="AI11">
        <v>35</v>
      </c>
      <c r="AK11">
        <v>10</v>
      </c>
      <c r="AM11">
        <f>$AM$8</f>
        <v>8</v>
      </c>
      <c r="AN11">
        <f>$AN$8</f>
        <v>30</v>
      </c>
      <c r="AO11">
        <f>$AO$8</f>
        <v>52</v>
      </c>
      <c r="AR11" s="21" t="s">
        <v>26</v>
      </c>
      <c r="AS11" s="22">
        <v>2740.9543399116756</v>
      </c>
      <c r="AT11" s="22">
        <v>0</v>
      </c>
      <c r="AU11" s="22">
        <v>0</v>
      </c>
      <c r="AV11" s="22">
        <f t="shared" si="8"/>
        <v>2740.9543399116756</v>
      </c>
      <c r="AW11" s="16"/>
      <c r="AX11" s="62">
        <v>0</v>
      </c>
      <c r="AY11" s="62">
        <v>0</v>
      </c>
      <c r="AZ11" s="62">
        <v>0</v>
      </c>
      <c r="BA11" s="62">
        <f t="shared" si="9"/>
        <v>0</v>
      </c>
      <c r="BB11" s="16"/>
      <c r="BC11" s="25">
        <f t="shared" si="10"/>
        <v>0</v>
      </c>
      <c r="BD11" s="25" t="str">
        <f t="shared" si="10"/>
        <v>--</v>
      </c>
      <c r="BE11" s="25" t="str">
        <f t="shared" si="10"/>
        <v>--</v>
      </c>
      <c r="BF11" s="26">
        <f t="shared" si="10"/>
        <v>0</v>
      </c>
      <c r="BH11">
        <v>35</v>
      </c>
      <c r="BJ11">
        <v>10</v>
      </c>
      <c r="BL11">
        <f>$BL$8</f>
        <v>11</v>
      </c>
      <c r="BM11">
        <f>$BM$8</f>
        <v>33</v>
      </c>
      <c r="BN11">
        <f>$BN$8</f>
        <v>55</v>
      </c>
    </row>
    <row r="12" spans="1:68" ht="12.75" customHeight="1" x14ac:dyDescent="0.6">
      <c r="A12" s="30" t="s">
        <v>92</v>
      </c>
      <c r="B12" s="22">
        <f t="shared" si="0"/>
        <v>46186.707429644375</v>
      </c>
      <c r="C12" s="22">
        <f t="shared" si="0"/>
        <v>0</v>
      </c>
      <c r="D12" s="22">
        <f t="shared" si="0"/>
        <v>0</v>
      </c>
      <c r="E12" s="22">
        <f t="shared" si="1"/>
        <v>46186.707429644375</v>
      </c>
      <c r="F12" s="16"/>
      <c r="G12" s="62">
        <f t="shared" si="2"/>
        <v>2143.5827935637126</v>
      </c>
      <c r="H12" s="62">
        <f t="shared" si="2"/>
        <v>0</v>
      </c>
      <c r="I12" s="62">
        <f t="shared" si="2"/>
        <v>0</v>
      </c>
      <c r="J12" s="62">
        <f t="shared" si="3"/>
        <v>2143.5827935637126</v>
      </c>
      <c r="K12" s="16"/>
      <c r="L12" s="25">
        <f t="shared" si="4"/>
        <v>4.6411249315162918E-2</v>
      </c>
      <c r="M12" s="25" t="str">
        <f t="shared" si="4"/>
        <v>--</v>
      </c>
      <c r="N12" s="25" t="str">
        <f t="shared" si="4"/>
        <v>--</v>
      </c>
      <c r="O12" s="26">
        <f t="shared" si="4"/>
        <v>4.6411249315162918E-2</v>
      </c>
      <c r="S12" s="30" t="s">
        <v>92</v>
      </c>
      <c r="T12" s="22">
        <v>41926.501258925971</v>
      </c>
      <c r="U12" s="22">
        <v>0</v>
      </c>
      <c r="V12" s="22">
        <v>0</v>
      </c>
      <c r="W12" s="22">
        <f t="shared" si="5"/>
        <v>41926.501258925971</v>
      </c>
      <c r="X12" s="16"/>
      <c r="Y12" s="62">
        <v>1931.0645699587828</v>
      </c>
      <c r="Z12" s="62">
        <v>0</v>
      </c>
      <c r="AA12" s="62">
        <v>0</v>
      </c>
      <c r="AB12" s="62">
        <f t="shared" si="6"/>
        <v>1931.0645699587828</v>
      </c>
      <c r="AC12" s="16"/>
      <c r="AD12" s="25">
        <f t="shared" si="7"/>
        <v>4.6058328550552918E-2</v>
      </c>
      <c r="AE12" s="25" t="str">
        <f t="shared" si="7"/>
        <v>--</v>
      </c>
      <c r="AF12" s="25" t="str">
        <f t="shared" si="7"/>
        <v>--</v>
      </c>
      <c r="AG12" s="26">
        <f t="shared" si="7"/>
        <v>4.6058328550552918E-2</v>
      </c>
      <c r="AI12">
        <v>36</v>
      </c>
      <c r="AJ12">
        <v>37</v>
      </c>
      <c r="AK12">
        <v>10</v>
      </c>
      <c r="AM12">
        <f>$AM$8</f>
        <v>8</v>
      </c>
      <c r="AN12">
        <f>$AN$8</f>
        <v>30</v>
      </c>
      <c r="AO12">
        <f>$AO$8</f>
        <v>52</v>
      </c>
      <c r="AR12" s="30" t="s">
        <v>92</v>
      </c>
      <c r="AS12" s="22">
        <v>4260.2061707184021</v>
      </c>
      <c r="AT12" s="22">
        <v>0</v>
      </c>
      <c r="AU12" s="22">
        <v>0</v>
      </c>
      <c r="AV12" s="22">
        <f t="shared" si="8"/>
        <v>4260.2061707184021</v>
      </c>
      <c r="AW12" s="16"/>
      <c r="AX12" s="62">
        <v>212.51822360492963</v>
      </c>
      <c r="AY12" s="62">
        <v>0</v>
      </c>
      <c r="AZ12" s="62">
        <v>0</v>
      </c>
      <c r="BA12" s="62">
        <f t="shared" si="9"/>
        <v>212.51822360492963</v>
      </c>
      <c r="BB12" s="16"/>
      <c r="BC12" s="25">
        <f t="shared" si="10"/>
        <v>4.9884492695594709E-2</v>
      </c>
      <c r="BD12" s="25" t="str">
        <f t="shared" si="10"/>
        <v>--</v>
      </c>
      <c r="BE12" s="25" t="str">
        <f t="shared" si="10"/>
        <v>--</v>
      </c>
      <c r="BF12" s="26">
        <f t="shared" si="10"/>
        <v>4.9884492695594709E-2</v>
      </c>
      <c r="BH12">
        <v>36</v>
      </c>
      <c r="BI12">
        <v>37</v>
      </c>
      <c r="BJ12">
        <v>10</v>
      </c>
      <c r="BL12">
        <f>$BL$8</f>
        <v>11</v>
      </c>
      <c r="BM12">
        <f>$BM$8</f>
        <v>33</v>
      </c>
      <c r="BN12">
        <f>$BN$8</f>
        <v>55</v>
      </c>
    </row>
    <row r="13" spans="1:68" ht="12.75" customHeight="1" x14ac:dyDescent="0.6">
      <c r="A13" s="30" t="s">
        <v>104</v>
      </c>
      <c r="B13" s="22">
        <f t="shared" si="0"/>
        <v>1473.2212624180697</v>
      </c>
      <c r="C13" s="22">
        <f t="shared" si="0"/>
        <v>0</v>
      </c>
      <c r="D13" s="22">
        <f t="shared" si="0"/>
        <v>0</v>
      </c>
      <c r="E13" s="22">
        <f t="shared" si="1"/>
        <v>1473.2212624180697</v>
      </c>
      <c r="F13" s="16"/>
      <c r="G13" s="62">
        <f t="shared" si="2"/>
        <v>417.44691625143741</v>
      </c>
      <c r="H13" s="62">
        <f t="shared" si="2"/>
        <v>0</v>
      </c>
      <c r="I13" s="62">
        <f t="shared" si="2"/>
        <v>0</v>
      </c>
      <c r="J13" s="62">
        <f t="shared" si="3"/>
        <v>417.44691625143741</v>
      </c>
      <c r="K13" s="16"/>
      <c r="L13" s="25">
        <f t="shared" si="4"/>
        <v>0.28335656489661404</v>
      </c>
      <c r="M13" s="25" t="str">
        <f t="shared" si="4"/>
        <v>--</v>
      </c>
      <c r="N13" s="25" t="str">
        <f t="shared" si="4"/>
        <v>--</v>
      </c>
      <c r="O13" s="26">
        <f t="shared" si="4"/>
        <v>0.28335656489661404</v>
      </c>
      <c r="S13" s="30" t="s">
        <v>104</v>
      </c>
      <c r="T13" s="22">
        <v>1315.5455145548824</v>
      </c>
      <c r="U13" s="22">
        <v>0</v>
      </c>
      <c r="V13" s="22">
        <v>0</v>
      </c>
      <c r="W13" s="22">
        <f t="shared" si="5"/>
        <v>1315.5455145548824</v>
      </c>
      <c r="X13" s="16"/>
      <c r="Y13" s="62">
        <v>372.76845796942001</v>
      </c>
      <c r="Z13" s="62">
        <v>0</v>
      </c>
      <c r="AA13" s="62">
        <v>0</v>
      </c>
      <c r="AB13" s="62">
        <f t="shared" si="6"/>
        <v>372.76845796942001</v>
      </c>
      <c r="AC13" s="16"/>
      <c r="AD13" s="25">
        <f t="shared" si="7"/>
        <v>0.28335656489661404</v>
      </c>
      <c r="AE13" s="25" t="str">
        <f t="shared" si="7"/>
        <v>--</v>
      </c>
      <c r="AF13" s="25" t="str">
        <f t="shared" si="7"/>
        <v>--</v>
      </c>
      <c r="AG13" s="26">
        <f t="shared" si="7"/>
        <v>0.28335656489661404</v>
      </c>
      <c r="AI13">
        <v>39</v>
      </c>
      <c r="AK13">
        <v>10</v>
      </c>
      <c r="AM13">
        <f>$AM$8</f>
        <v>8</v>
      </c>
      <c r="AN13">
        <f>$AN$8</f>
        <v>30</v>
      </c>
      <c r="AO13">
        <f>$AO$8</f>
        <v>52</v>
      </c>
      <c r="AR13" s="30" t="s">
        <v>104</v>
      </c>
      <c r="AS13" s="22">
        <v>157.67574786318741</v>
      </c>
      <c r="AT13" s="22">
        <v>0</v>
      </c>
      <c r="AU13" s="22">
        <v>0</v>
      </c>
      <c r="AV13" s="22">
        <f t="shared" si="8"/>
        <v>157.67574786318741</v>
      </c>
      <c r="AW13" s="16"/>
      <c r="AX13" s="62">
        <v>44.678458282017417</v>
      </c>
      <c r="AY13" s="62">
        <v>0</v>
      </c>
      <c r="AZ13" s="62">
        <v>0</v>
      </c>
      <c r="BA13" s="62">
        <f t="shared" si="9"/>
        <v>44.678458282017417</v>
      </c>
      <c r="BB13" s="16"/>
      <c r="BC13" s="25">
        <f t="shared" si="10"/>
        <v>0.28335656489661404</v>
      </c>
      <c r="BD13" s="25" t="str">
        <f t="shared" si="10"/>
        <v>--</v>
      </c>
      <c r="BE13" s="25" t="str">
        <f t="shared" si="10"/>
        <v>--</v>
      </c>
      <c r="BF13" s="26">
        <f t="shared" si="10"/>
        <v>0.28335656489661404</v>
      </c>
      <c r="BH13">
        <v>39</v>
      </c>
      <c r="BJ13">
        <v>10</v>
      </c>
      <c r="BL13">
        <f>$BL$8</f>
        <v>11</v>
      </c>
      <c r="BM13">
        <f>$BM$8</f>
        <v>33</v>
      </c>
      <c r="BN13">
        <f>$BN$8</f>
        <v>55</v>
      </c>
    </row>
    <row r="14" spans="1:68" ht="12.75" customHeight="1" x14ac:dyDescent="0.6">
      <c r="A14" s="21" t="s">
        <v>17</v>
      </c>
      <c r="B14" s="22">
        <f>B10</f>
        <v>77375.780719516479</v>
      </c>
      <c r="C14" s="22">
        <f>C10</f>
        <v>0</v>
      </c>
      <c r="D14" s="22">
        <f>D10</f>
        <v>0</v>
      </c>
      <c r="E14" s="22">
        <f>E10</f>
        <v>77375.780719516479</v>
      </c>
      <c r="F14" s="16"/>
      <c r="G14" s="62">
        <f>SUM(G8:G13)</f>
        <v>7563.0952404545769</v>
      </c>
      <c r="H14" s="62">
        <f>SUM(H8:H13)</f>
        <v>0</v>
      </c>
      <c r="I14" s="62">
        <f>SUM(I8:I13)</f>
        <v>0</v>
      </c>
      <c r="J14" s="62">
        <f>SUM(J8:J13)</f>
        <v>7563.0952404545769</v>
      </c>
      <c r="K14" s="16"/>
      <c r="L14" s="25">
        <f t="shared" si="4"/>
        <v>9.7744994236251229E-2</v>
      </c>
      <c r="M14" s="25" t="str">
        <f t="shared" si="4"/>
        <v>--</v>
      </c>
      <c r="N14" s="25" t="str">
        <f t="shared" si="4"/>
        <v>--</v>
      </c>
      <c r="O14" s="26">
        <f t="shared" si="4"/>
        <v>9.7744994236251229E-2</v>
      </c>
      <c r="S14" s="21" t="s">
        <v>17</v>
      </c>
      <c r="T14" s="22">
        <f>T10</f>
        <v>70216.944461023217</v>
      </c>
      <c r="U14" s="22">
        <f>U10</f>
        <v>0</v>
      </c>
      <c r="V14" s="22">
        <f>V10</f>
        <v>0</v>
      </c>
      <c r="W14" s="22">
        <f>W10</f>
        <v>70216.944461023217</v>
      </c>
      <c r="X14" s="16"/>
      <c r="Y14" s="62">
        <f>SUM(Y8:Y13)</f>
        <v>6843.3043596226453</v>
      </c>
      <c r="Z14" s="62">
        <f>SUM(Z8:Z13)</f>
        <v>0</v>
      </c>
      <c r="AA14" s="62">
        <f>SUM(AA8:AA13)</f>
        <v>0</v>
      </c>
      <c r="AB14" s="62">
        <f>SUM(AB8:AB13)</f>
        <v>6843.3043596226453</v>
      </c>
      <c r="AC14" s="16"/>
      <c r="AD14" s="25">
        <f t="shared" si="7"/>
        <v>9.7459443901340662E-2</v>
      </c>
      <c r="AE14" s="25" t="str">
        <f t="shared" si="7"/>
        <v>--</v>
      </c>
      <c r="AF14" s="25" t="str">
        <f t="shared" si="7"/>
        <v>--</v>
      </c>
      <c r="AG14" s="26">
        <f t="shared" si="7"/>
        <v>9.7459443901340662E-2</v>
      </c>
      <c r="AR14" s="21" t="s">
        <v>17</v>
      </c>
      <c r="AS14" s="22">
        <f>AS10</f>
        <v>7158.8362584932656</v>
      </c>
      <c r="AT14" s="22">
        <f>AT10</f>
        <v>0</v>
      </c>
      <c r="AU14" s="22">
        <f>AU10</f>
        <v>0</v>
      </c>
      <c r="AV14" s="22">
        <f>AV10</f>
        <v>7158.8362584932656</v>
      </c>
      <c r="AW14" s="16"/>
      <c r="AX14" s="62">
        <f>SUM(AX8:AX13)</f>
        <v>719.79088083193108</v>
      </c>
      <c r="AY14" s="62">
        <f>SUM(AY8:AY13)</f>
        <v>0</v>
      </c>
      <c r="AZ14" s="62">
        <f>SUM(AZ8:AZ13)</f>
        <v>0</v>
      </c>
      <c r="BA14" s="62">
        <f>SUM(BA8:BA13)</f>
        <v>719.79088083193108</v>
      </c>
      <c r="BB14" s="16"/>
      <c r="BC14" s="25">
        <f t="shared" si="10"/>
        <v>0.1005457947132076</v>
      </c>
      <c r="BD14" s="25" t="str">
        <f t="shared" si="10"/>
        <v>--</v>
      </c>
      <c r="BE14" s="25" t="str">
        <f t="shared" si="10"/>
        <v>--</v>
      </c>
      <c r="BF14" s="26">
        <f t="shared" si="10"/>
        <v>0.1005457947132076</v>
      </c>
    </row>
    <row r="15" spans="1:68" ht="5.15" customHeight="1" x14ac:dyDescent="0.6">
      <c r="A15" s="21"/>
      <c r="B15" s="22"/>
      <c r="C15" s="22"/>
      <c r="D15" s="22"/>
      <c r="E15" s="22"/>
      <c r="F15" s="16"/>
      <c r="G15" s="62"/>
      <c r="H15" s="62"/>
      <c r="I15" s="62"/>
      <c r="J15" s="62"/>
      <c r="K15" s="16"/>
      <c r="L15" s="16"/>
      <c r="M15" s="16"/>
      <c r="N15" s="16"/>
      <c r="O15" s="20"/>
      <c r="S15" s="21"/>
      <c r="T15" s="22"/>
      <c r="U15" s="22"/>
      <c r="V15" s="22"/>
      <c r="W15" s="22"/>
      <c r="X15" s="16"/>
      <c r="Y15" s="62"/>
      <c r="Z15" s="62"/>
      <c r="AA15" s="62"/>
      <c r="AB15" s="62"/>
      <c r="AC15" s="16"/>
      <c r="AD15" s="16"/>
      <c r="AE15" s="16"/>
      <c r="AF15" s="16"/>
      <c r="AG15" s="20"/>
      <c r="AR15" s="21"/>
      <c r="AS15" s="22"/>
      <c r="AT15" s="22"/>
      <c r="AU15" s="22"/>
      <c r="AV15" s="22"/>
      <c r="AW15" s="16"/>
      <c r="AX15" s="62"/>
      <c r="AY15" s="62"/>
      <c r="AZ15" s="62"/>
      <c r="BA15" s="62"/>
      <c r="BB15" s="16"/>
      <c r="BC15" s="16"/>
      <c r="BD15" s="16"/>
      <c r="BE15" s="16"/>
      <c r="BF15" s="20"/>
    </row>
    <row r="16" spans="1:68" ht="12.75" customHeight="1" x14ac:dyDescent="0.6">
      <c r="A16" s="31" t="s">
        <v>117</v>
      </c>
      <c r="B16" s="22"/>
      <c r="C16" s="22"/>
      <c r="D16" s="22"/>
      <c r="E16" s="22"/>
      <c r="F16" s="16"/>
      <c r="G16" s="62"/>
      <c r="H16" s="62"/>
      <c r="I16" s="62"/>
      <c r="J16" s="62"/>
      <c r="K16" s="16"/>
      <c r="L16" s="16"/>
      <c r="M16" s="16"/>
      <c r="N16" s="16"/>
      <c r="O16" s="20"/>
      <c r="S16" s="31" t="s">
        <v>117</v>
      </c>
      <c r="T16" s="22"/>
      <c r="U16" s="22"/>
      <c r="V16" s="22"/>
      <c r="W16" s="22"/>
      <c r="X16" s="16"/>
      <c r="Y16" s="62"/>
      <c r="Z16" s="62"/>
      <c r="AA16" s="62"/>
      <c r="AB16" s="62"/>
      <c r="AC16" s="16"/>
      <c r="AD16" s="16"/>
      <c r="AE16" s="16"/>
      <c r="AF16" s="16"/>
      <c r="AG16" s="20"/>
      <c r="AR16" s="31" t="s">
        <v>117</v>
      </c>
      <c r="AS16" s="22"/>
      <c r="AT16" s="22"/>
      <c r="AU16" s="22"/>
      <c r="AV16" s="22"/>
      <c r="AW16" s="16"/>
      <c r="AX16" s="62"/>
      <c r="AY16" s="62"/>
      <c r="AZ16" s="62"/>
      <c r="BA16" s="62"/>
      <c r="BB16" s="16"/>
      <c r="BC16" s="16"/>
      <c r="BD16" s="16"/>
      <c r="BE16" s="16"/>
      <c r="BF16" s="20"/>
    </row>
    <row r="17" spans="1:66" ht="12.75" customHeight="1" x14ac:dyDescent="0.6">
      <c r="A17" s="21" t="s">
        <v>25</v>
      </c>
      <c r="B17" s="22">
        <f t="shared" ref="B17:D20" si="11">SUM(T17,AS17)</f>
        <v>708083.25767973496</v>
      </c>
      <c r="C17" s="22">
        <f t="shared" si="11"/>
        <v>0</v>
      </c>
      <c r="D17" s="22">
        <f t="shared" si="11"/>
        <v>0</v>
      </c>
      <c r="E17" s="22">
        <f>SUM(B17:D17)</f>
        <v>708083.25767973496</v>
      </c>
      <c r="F17" s="16"/>
      <c r="G17" s="62">
        <f t="shared" ref="G17:I20" si="12">SUM(Y17,AX17)</f>
        <v>43831.68125739391</v>
      </c>
      <c r="H17" s="62">
        <f t="shared" si="12"/>
        <v>0</v>
      </c>
      <c r="I17" s="62">
        <f t="shared" si="12"/>
        <v>0</v>
      </c>
      <c r="J17" s="62">
        <f>SUM(G17:I17)</f>
        <v>43831.68125739391</v>
      </c>
      <c r="K17" s="16"/>
      <c r="L17" s="25">
        <f t="shared" ref="L17:O21" si="13">IF(B17&lt;&gt;0,G17/B17,"--")</f>
        <v>6.1901874930672229E-2</v>
      </c>
      <c r="M17" s="25" t="str">
        <f t="shared" si="13"/>
        <v>--</v>
      </c>
      <c r="N17" s="25" t="str">
        <f t="shared" si="13"/>
        <v>--</v>
      </c>
      <c r="O17" s="26">
        <f t="shared" si="13"/>
        <v>6.1901874930672229E-2</v>
      </c>
      <c r="S17" s="21" t="s">
        <v>25</v>
      </c>
      <c r="T17" s="22">
        <v>572376.84467348852</v>
      </c>
      <c r="U17" s="22">
        <v>0</v>
      </c>
      <c r="V17" s="22">
        <v>0</v>
      </c>
      <c r="W17" s="22">
        <f>SUM(T17:V17)</f>
        <v>572376.84467348852</v>
      </c>
      <c r="X17" s="16"/>
      <c r="Y17" s="62">
        <v>35431.199852191094</v>
      </c>
      <c r="Z17" s="62">
        <v>0</v>
      </c>
      <c r="AA17" s="62">
        <v>0</v>
      </c>
      <c r="AB17" s="62">
        <f>SUM(Y17:AA17)</f>
        <v>35431.199852191094</v>
      </c>
      <c r="AC17" s="16"/>
      <c r="AD17" s="25">
        <f t="shared" ref="AD17:AG21" si="14">IF(T17&lt;&gt;0,Y17/T17,"--")</f>
        <v>6.1901874930672229E-2</v>
      </c>
      <c r="AE17" s="25" t="str">
        <f t="shared" si="14"/>
        <v>--</v>
      </c>
      <c r="AF17" s="25" t="str">
        <f t="shared" si="14"/>
        <v>--</v>
      </c>
      <c r="AG17" s="26">
        <f t="shared" si="14"/>
        <v>6.1901874930672229E-2</v>
      </c>
      <c r="AI17">
        <v>17</v>
      </c>
      <c r="AM17">
        <f>$AM$8</f>
        <v>8</v>
      </c>
      <c r="AN17">
        <f>$AN$8</f>
        <v>30</v>
      </c>
      <c r="AO17">
        <f>$AO$8</f>
        <v>52</v>
      </c>
      <c r="AR17" s="21" t="s">
        <v>25</v>
      </c>
      <c r="AS17" s="22">
        <v>135706.41300624644</v>
      </c>
      <c r="AT17" s="22">
        <v>0</v>
      </c>
      <c r="AU17" s="22">
        <v>0</v>
      </c>
      <c r="AV17" s="22">
        <f>SUM(AS17:AU17)</f>
        <v>135706.41300624644</v>
      </c>
      <c r="AW17" s="16"/>
      <c r="AX17" s="62">
        <v>8400.4814052028196</v>
      </c>
      <c r="AY17" s="62">
        <v>0</v>
      </c>
      <c r="AZ17" s="62">
        <v>0</v>
      </c>
      <c r="BA17" s="62">
        <f>SUM(AX17:AZ17)</f>
        <v>8400.4814052028196</v>
      </c>
      <c r="BB17" s="16"/>
      <c r="BC17" s="25">
        <f t="shared" ref="BC17:BF21" si="15">IF(AS17&lt;&gt;0,AX17/AS17,"--")</f>
        <v>6.1901874930672236E-2</v>
      </c>
      <c r="BD17" s="25" t="str">
        <f t="shared" si="15"/>
        <v>--</v>
      </c>
      <c r="BE17" s="25" t="str">
        <f t="shared" si="15"/>
        <v>--</v>
      </c>
      <c r="BF17" s="26">
        <f t="shared" si="15"/>
        <v>6.1901874930672236E-2</v>
      </c>
      <c r="BH17">
        <v>17</v>
      </c>
      <c r="BL17">
        <f>$BL$8</f>
        <v>11</v>
      </c>
      <c r="BM17">
        <f>$BM$8</f>
        <v>33</v>
      </c>
      <c r="BN17">
        <f>$BN$8</f>
        <v>55</v>
      </c>
    </row>
    <row r="18" spans="1:66" ht="12.75" customHeight="1" x14ac:dyDescent="0.6">
      <c r="A18" s="21" t="s">
        <v>26</v>
      </c>
      <c r="B18" s="22">
        <f t="shared" si="11"/>
        <v>269071.63791829924</v>
      </c>
      <c r="C18" s="22">
        <f t="shared" si="11"/>
        <v>0</v>
      </c>
      <c r="D18" s="22">
        <f t="shared" si="11"/>
        <v>0</v>
      </c>
      <c r="E18" s="22">
        <f>SUM(B18:D18)</f>
        <v>269071.63791829924</v>
      </c>
      <c r="F18" s="16"/>
      <c r="G18" s="62">
        <f t="shared" si="12"/>
        <v>0</v>
      </c>
      <c r="H18" s="62">
        <f t="shared" si="12"/>
        <v>0</v>
      </c>
      <c r="I18" s="62">
        <f t="shared" si="12"/>
        <v>0</v>
      </c>
      <c r="J18" s="62">
        <f>SUM(G18:I18)</f>
        <v>0</v>
      </c>
      <c r="K18" s="16"/>
      <c r="L18" s="25">
        <f t="shared" si="13"/>
        <v>0</v>
      </c>
      <c r="M18" s="25" t="str">
        <f t="shared" si="13"/>
        <v>--</v>
      </c>
      <c r="N18" s="25" t="str">
        <f t="shared" si="13"/>
        <v>--</v>
      </c>
      <c r="O18" s="26">
        <f t="shared" si="13"/>
        <v>0</v>
      </c>
      <c r="S18" s="21" t="s">
        <v>26</v>
      </c>
      <c r="T18" s="22">
        <v>217503.2009759256</v>
      </c>
      <c r="U18" s="22">
        <v>0</v>
      </c>
      <c r="V18" s="22">
        <v>0</v>
      </c>
      <c r="W18" s="22">
        <f>SUM(T18:V18)</f>
        <v>217503.2009759256</v>
      </c>
      <c r="X18" s="16"/>
      <c r="Y18" s="62">
        <v>0</v>
      </c>
      <c r="Z18" s="62">
        <v>0</v>
      </c>
      <c r="AA18" s="62">
        <v>0</v>
      </c>
      <c r="AB18" s="62">
        <f>SUM(Y18:AA18)</f>
        <v>0</v>
      </c>
      <c r="AC18" s="16"/>
      <c r="AD18" s="25">
        <f t="shared" si="14"/>
        <v>0</v>
      </c>
      <c r="AE18" s="25" t="str">
        <f t="shared" si="14"/>
        <v>--</v>
      </c>
      <c r="AF18" s="25" t="str">
        <f t="shared" si="14"/>
        <v>--</v>
      </c>
      <c r="AG18" s="26">
        <f t="shared" si="14"/>
        <v>0</v>
      </c>
      <c r="AI18">
        <v>18</v>
      </c>
      <c r="AM18">
        <f>$AM$8</f>
        <v>8</v>
      </c>
      <c r="AN18">
        <f>$AN$8</f>
        <v>30</v>
      </c>
      <c r="AO18">
        <f>$AO$8</f>
        <v>52</v>
      </c>
      <c r="AR18" s="21" t="s">
        <v>26</v>
      </c>
      <c r="AS18" s="22">
        <v>51568.436942373635</v>
      </c>
      <c r="AT18" s="22">
        <v>0</v>
      </c>
      <c r="AU18" s="22">
        <v>0</v>
      </c>
      <c r="AV18" s="22">
        <f>SUM(AS18:AU18)</f>
        <v>51568.436942373635</v>
      </c>
      <c r="AW18" s="16"/>
      <c r="AX18" s="62">
        <v>0</v>
      </c>
      <c r="AY18" s="62">
        <v>0</v>
      </c>
      <c r="AZ18" s="62">
        <v>0</v>
      </c>
      <c r="BA18" s="62">
        <f>SUM(AX18:AZ18)</f>
        <v>0</v>
      </c>
      <c r="BB18" s="16"/>
      <c r="BC18" s="25">
        <f t="shared" si="15"/>
        <v>0</v>
      </c>
      <c r="BD18" s="25" t="str">
        <f t="shared" si="15"/>
        <v>--</v>
      </c>
      <c r="BE18" s="25" t="str">
        <f t="shared" si="15"/>
        <v>--</v>
      </c>
      <c r="BF18" s="26">
        <f t="shared" si="15"/>
        <v>0</v>
      </c>
      <c r="BH18">
        <v>18</v>
      </c>
      <c r="BL18">
        <f>$BL$8</f>
        <v>11</v>
      </c>
      <c r="BM18">
        <f>$BM$8</f>
        <v>33</v>
      </c>
      <c r="BN18">
        <f>$BN$8</f>
        <v>55</v>
      </c>
    </row>
    <row r="19" spans="1:66" ht="12.75" customHeight="1" x14ac:dyDescent="0.6">
      <c r="A19" s="30" t="s">
        <v>27</v>
      </c>
      <c r="B19" s="22">
        <f t="shared" si="11"/>
        <v>403607.45687744895</v>
      </c>
      <c r="C19" s="22">
        <f t="shared" si="11"/>
        <v>0</v>
      </c>
      <c r="D19" s="22">
        <f t="shared" si="11"/>
        <v>0</v>
      </c>
      <c r="E19" s="22">
        <f>SUM(B19:D19)</f>
        <v>403607.45687744895</v>
      </c>
      <c r="F19" s="16"/>
      <c r="G19" s="62">
        <f t="shared" si="12"/>
        <v>33697.161788994861</v>
      </c>
      <c r="H19" s="62">
        <f t="shared" si="12"/>
        <v>0</v>
      </c>
      <c r="I19" s="62">
        <f t="shared" si="12"/>
        <v>0</v>
      </c>
      <c r="J19" s="62">
        <f>SUM(G19:I19)</f>
        <v>33697.161788994861</v>
      </c>
      <c r="K19" s="16"/>
      <c r="L19" s="25">
        <f t="shared" si="13"/>
        <v>8.3489938589580232E-2</v>
      </c>
      <c r="M19" s="25" t="str">
        <f t="shared" si="13"/>
        <v>--</v>
      </c>
      <c r="N19" s="25" t="str">
        <f t="shared" si="13"/>
        <v>--</v>
      </c>
      <c r="O19" s="26">
        <f t="shared" si="13"/>
        <v>8.3489938589580232E-2</v>
      </c>
      <c r="S19" s="30" t="s">
        <v>27</v>
      </c>
      <c r="T19" s="22">
        <v>326254.80146388849</v>
      </c>
      <c r="U19" s="22">
        <v>0</v>
      </c>
      <c r="V19" s="22">
        <v>0</v>
      </c>
      <c r="W19" s="22">
        <f>SUM(T19:V19)</f>
        <v>326254.80146388849</v>
      </c>
      <c r="X19" s="16"/>
      <c r="Y19" s="62">
        <v>27238.993338775734</v>
      </c>
      <c r="Z19" s="62">
        <v>0</v>
      </c>
      <c r="AA19" s="62">
        <v>0</v>
      </c>
      <c r="AB19" s="62">
        <f>SUM(Y19:AA19)</f>
        <v>27238.993338775734</v>
      </c>
      <c r="AC19" s="16"/>
      <c r="AD19" s="25">
        <f t="shared" si="14"/>
        <v>8.3489938589580204E-2</v>
      </c>
      <c r="AE19" s="25" t="str">
        <f t="shared" si="14"/>
        <v>--</v>
      </c>
      <c r="AF19" s="25" t="str">
        <f t="shared" si="14"/>
        <v>--</v>
      </c>
      <c r="AG19" s="26">
        <f t="shared" si="14"/>
        <v>8.3489938589580204E-2</v>
      </c>
      <c r="AI19">
        <v>19</v>
      </c>
      <c r="AM19">
        <f>$AM$8</f>
        <v>8</v>
      </c>
      <c r="AN19">
        <f>$AN$8</f>
        <v>30</v>
      </c>
      <c r="AO19">
        <f>$AO$8</f>
        <v>52</v>
      </c>
      <c r="AR19" s="30" t="s">
        <v>27</v>
      </c>
      <c r="AS19" s="22">
        <v>77352.655413560482</v>
      </c>
      <c r="AT19" s="22">
        <v>0</v>
      </c>
      <c r="AU19" s="22">
        <v>0</v>
      </c>
      <c r="AV19" s="22">
        <f>SUM(AS19:AU19)</f>
        <v>77352.655413560482</v>
      </c>
      <c r="AW19" s="16"/>
      <c r="AX19" s="62">
        <v>6458.1684502191247</v>
      </c>
      <c r="AY19" s="62">
        <v>0</v>
      </c>
      <c r="AZ19" s="62">
        <v>0</v>
      </c>
      <c r="BA19" s="62">
        <f>SUM(AX19:AZ19)</f>
        <v>6458.1684502191247</v>
      </c>
      <c r="BB19" s="16"/>
      <c r="BC19" s="25">
        <f t="shared" si="15"/>
        <v>8.3489938589580218E-2</v>
      </c>
      <c r="BD19" s="25" t="str">
        <f t="shared" si="15"/>
        <v>--</v>
      </c>
      <c r="BE19" s="25" t="str">
        <f t="shared" si="15"/>
        <v>--</v>
      </c>
      <c r="BF19" s="26">
        <f t="shared" si="15"/>
        <v>8.3489938589580218E-2</v>
      </c>
      <c r="BH19">
        <v>19</v>
      </c>
      <c r="BL19">
        <f>$BL$8</f>
        <v>11</v>
      </c>
      <c r="BM19">
        <f>$BM$8</f>
        <v>33</v>
      </c>
      <c r="BN19">
        <f>$BN$8</f>
        <v>55</v>
      </c>
    </row>
    <row r="20" spans="1:66" ht="12.75" customHeight="1" x14ac:dyDescent="0.6">
      <c r="A20" s="30" t="s">
        <v>34</v>
      </c>
      <c r="B20" s="22">
        <f t="shared" si="11"/>
        <v>35404.162883986748</v>
      </c>
      <c r="C20" s="22">
        <f t="shared" si="11"/>
        <v>0</v>
      </c>
      <c r="D20" s="22">
        <f t="shared" si="11"/>
        <v>0</v>
      </c>
      <c r="E20" s="22">
        <f>SUM(B20:D20)</f>
        <v>35404.162883986748</v>
      </c>
      <c r="F20" s="16"/>
      <c r="G20" s="62">
        <f t="shared" si="12"/>
        <v>583.19184666772458</v>
      </c>
      <c r="H20" s="62">
        <f t="shared" si="12"/>
        <v>0</v>
      </c>
      <c r="I20" s="62">
        <f t="shared" si="12"/>
        <v>0</v>
      </c>
      <c r="J20" s="62">
        <f>SUM(G20:I20)</f>
        <v>583.19184666772458</v>
      </c>
      <c r="K20" s="16"/>
      <c r="L20" s="25">
        <f t="shared" si="13"/>
        <v>1.6472408868379189E-2</v>
      </c>
      <c r="M20" s="25" t="str">
        <f t="shared" si="13"/>
        <v>--</v>
      </c>
      <c r="N20" s="25" t="str">
        <f t="shared" si="13"/>
        <v>--</v>
      </c>
      <c r="O20" s="26">
        <f t="shared" si="13"/>
        <v>1.6472408868379189E-2</v>
      </c>
      <c r="S20" s="30" t="s">
        <v>34</v>
      </c>
      <c r="T20" s="22">
        <v>28618.842233674426</v>
      </c>
      <c r="U20" s="22">
        <v>0</v>
      </c>
      <c r="V20" s="22">
        <v>0</v>
      </c>
      <c r="W20" s="22">
        <f>SUM(T20:V20)</f>
        <v>28618.842233674426</v>
      </c>
      <c r="X20" s="16"/>
      <c r="Y20" s="62">
        <v>471.42127061272339</v>
      </c>
      <c r="Z20" s="62">
        <v>0</v>
      </c>
      <c r="AA20" s="62">
        <v>0</v>
      </c>
      <c r="AB20" s="62">
        <f>SUM(Y20:AA20)</f>
        <v>471.42127061272339</v>
      </c>
      <c r="AC20" s="16"/>
      <c r="AD20" s="25">
        <f t="shared" si="14"/>
        <v>1.6472408868379185E-2</v>
      </c>
      <c r="AE20" s="25" t="str">
        <f t="shared" si="14"/>
        <v>--</v>
      </c>
      <c r="AF20" s="25" t="str">
        <f t="shared" si="14"/>
        <v>--</v>
      </c>
      <c r="AG20" s="26">
        <f t="shared" si="14"/>
        <v>1.6472408868379185E-2</v>
      </c>
      <c r="AI20">
        <v>22</v>
      </c>
      <c r="AM20">
        <f>$AM$8</f>
        <v>8</v>
      </c>
      <c r="AN20">
        <f>$AN$8</f>
        <v>30</v>
      </c>
      <c r="AO20">
        <f>$AO$8</f>
        <v>52</v>
      </c>
      <c r="AR20" s="30" t="s">
        <v>34</v>
      </c>
      <c r="AS20" s="22">
        <v>6785.3206503123229</v>
      </c>
      <c r="AT20" s="22">
        <v>0</v>
      </c>
      <c r="AU20" s="22">
        <v>0</v>
      </c>
      <c r="AV20" s="22">
        <f>SUM(AS20:AU20)</f>
        <v>6785.3206503123229</v>
      </c>
      <c r="AW20" s="16"/>
      <c r="AX20" s="62">
        <v>111.77057605500113</v>
      </c>
      <c r="AY20" s="62">
        <v>0</v>
      </c>
      <c r="AZ20" s="62">
        <v>0</v>
      </c>
      <c r="BA20" s="62">
        <f>SUM(AX20:AZ20)</f>
        <v>111.77057605500113</v>
      </c>
      <c r="BB20" s="16"/>
      <c r="BC20" s="25">
        <f t="shared" si="15"/>
        <v>1.6472408868379185E-2</v>
      </c>
      <c r="BD20" s="25" t="str">
        <f t="shared" si="15"/>
        <v>--</v>
      </c>
      <c r="BE20" s="25" t="str">
        <f t="shared" si="15"/>
        <v>--</v>
      </c>
      <c r="BF20" s="26">
        <f t="shared" si="15"/>
        <v>1.6472408868379185E-2</v>
      </c>
      <c r="BH20">
        <v>22</v>
      </c>
      <c r="BL20">
        <f>$BL$8</f>
        <v>11</v>
      </c>
      <c r="BM20">
        <f>$BM$8</f>
        <v>33</v>
      </c>
      <c r="BN20">
        <f>$BN$8</f>
        <v>55</v>
      </c>
    </row>
    <row r="21" spans="1:66" ht="12.75" customHeight="1" x14ac:dyDescent="0.6">
      <c r="A21" s="21" t="s">
        <v>17</v>
      </c>
      <c r="B21" s="22">
        <f>B17</f>
        <v>708083.25767973496</v>
      </c>
      <c r="C21" s="22">
        <f>C17</f>
        <v>0</v>
      </c>
      <c r="D21" s="22">
        <f>D17</f>
        <v>0</v>
      </c>
      <c r="E21" s="22">
        <f>E17</f>
        <v>708083.25767973496</v>
      </c>
      <c r="F21" s="16"/>
      <c r="G21" s="62">
        <f>SUM(G17:G20)</f>
        <v>78112.034893056494</v>
      </c>
      <c r="H21" s="62">
        <f>SUM(H17:H20)</f>
        <v>0</v>
      </c>
      <c r="I21" s="62">
        <f>SUM(I17:I20)</f>
        <v>0</v>
      </c>
      <c r="J21" s="62">
        <f>SUM(J17:J20)</f>
        <v>78112.034893056494</v>
      </c>
      <c r="K21" s="16"/>
      <c r="L21" s="25">
        <f t="shared" si="13"/>
        <v>0.11031476037015192</v>
      </c>
      <c r="M21" s="25" t="str">
        <f t="shared" si="13"/>
        <v>--</v>
      </c>
      <c r="N21" s="25" t="str">
        <f t="shared" si="13"/>
        <v>--</v>
      </c>
      <c r="O21" s="26">
        <f t="shared" si="13"/>
        <v>0.11031476037015192</v>
      </c>
      <c r="S21" s="21" t="s">
        <v>17</v>
      </c>
      <c r="T21" s="22">
        <f>T17</f>
        <v>572376.84467348852</v>
      </c>
      <c r="U21" s="22">
        <f>U17</f>
        <v>0</v>
      </c>
      <c r="V21" s="22">
        <f>V17</f>
        <v>0</v>
      </c>
      <c r="W21" s="22">
        <f>W17</f>
        <v>572376.84467348852</v>
      </c>
      <c r="X21" s="16"/>
      <c r="Y21" s="62">
        <f>SUM(Y17:Y20)</f>
        <v>63141.614461579549</v>
      </c>
      <c r="Z21" s="62">
        <f>SUM(Z17:Z20)</f>
        <v>0</v>
      </c>
      <c r="AA21" s="62">
        <f>SUM(AA17:AA20)</f>
        <v>0</v>
      </c>
      <c r="AB21" s="62">
        <f>SUM(AB17:AB20)</f>
        <v>63141.614461579549</v>
      </c>
      <c r="AC21" s="16"/>
      <c r="AD21" s="25">
        <f t="shared" si="14"/>
        <v>0.11031476037015192</v>
      </c>
      <c r="AE21" s="25" t="str">
        <f t="shared" si="14"/>
        <v>--</v>
      </c>
      <c r="AF21" s="25" t="str">
        <f t="shared" si="14"/>
        <v>--</v>
      </c>
      <c r="AG21" s="26">
        <f t="shared" si="14"/>
        <v>0.11031476037015192</v>
      </c>
      <c r="AR21" s="21" t="s">
        <v>17</v>
      </c>
      <c r="AS21" s="22">
        <f>AS17</f>
        <v>135706.41300624644</v>
      </c>
      <c r="AT21" s="22">
        <f>AT17</f>
        <v>0</v>
      </c>
      <c r="AU21" s="22">
        <f>AU17</f>
        <v>0</v>
      </c>
      <c r="AV21" s="22">
        <f>AV17</f>
        <v>135706.41300624644</v>
      </c>
      <c r="AW21" s="16"/>
      <c r="AX21" s="62">
        <f>SUM(AX17:AX20)</f>
        <v>14970.420431476945</v>
      </c>
      <c r="AY21" s="62">
        <f>SUM(AY17:AY20)</f>
        <v>0</v>
      </c>
      <c r="AZ21" s="62">
        <f>SUM(AZ17:AZ20)</f>
        <v>0</v>
      </c>
      <c r="BA21" s="62">
        <f>SUM(BA17:BA20)</f>
        <v>14970.420431476945</v>
      </c>
      <c r="BB21" s="16"/>
      <c r="BC21" s="25">
        <f t="shared" si="15"/>
        <v>0.11031476037015193</v>
      </c>
      <c r="BD21" s="25" t="str">
        <f t="shared" si="15"/>
        <v>--</v>
      </c>
      <c r="BE21" s="25" t="str">
        <f t="shared" si="15"/>
        <v>--</v>
      </c>
      <c r="BF21" s="26">
        <f t="shared" si="15"/>
        <v>0.11031476037015193</v>
      </c>
    </row>
    <row r="22" spans="1:66" ht="5.15" customHeight="1" x14ac:dyDescent="0.6">
      <c r="A22" s="21"/>
      <c r="B22" s="22"/>
      <c r="C22" s="22"/>
      <c r="D22" s="22"/>
      <c r="E22" s="22"/>
      <c r="F22" s="16"/>
      <c r="G22" s="62"/>
      <c r="H22" s="62"/>
      <c r="I22" s="62"/>
      <c r="J22" s="62"/>
      <c r="K22" s="16"/>
      <c r="L22" s="16"/>
      <c r="M22" s="16"/>
      <c r="N22" s="16"/>
      <c r="O22" s="20"/>
      <c r="S22" s="21"/>
      <c r="T22" s="22"/>
      <c r="U22" s="22"/>
      <c r="V22" s="22"/>
      <c r="W22" s="22"/>
      <c r="X22" s="16"/>
      <c r="Y22" s="62"/>
      <c r="Z22" s="62"/>
      <c r="AA22" s="62"/>
      <c r="AB22" s="62"/>
      <c r="AC22" s="16"/>
      <c r="AD22" s="16"/>
      <c r="AE22" s="16"/>
      <c r="AF22" s="16"/>
      <c r="AG22" s="20"/>
      <c r="AR22" s="21"/>
      <c r="AS22" s="22"/>
      <c r="AT22" s="22"/>
      <c r="AU22" s="22"/>
      <c r="AV22" s="22"/>
      <c r="AW22" s="16"/>
      <c r="AX22" s="62"/>
      <c r="AY22" s="62"/>
      <c r="AZ22" s="62"/>
      <c r="BA22" s="62"/>
      <c r="BB22" s="16"/>
      <c r="BC22" s="16"/>
      <c r="BD22" s="16"/>
      <c r="BE22" s="16"/>
      <c r="BF22" s="20"/>
    </row>
    <row r="23" spans="1:66" ht="12.75" customHeight="1" x14ac:dyDescent="0.6">
      <c r="A23" s="31" t="s">
        <v>118</v>
      </c>
      <c r="B23" s="22"/>
      <c r="C23" s="22"/>
      <c r="D23" s="22"/>
      <c r="E23" s="22"/>
      <c r="F23" s="16"/>
      <c r="G23" s="62"/>
      <c r="H23" s="62"/>
      <c r="I23" s="62"/>
      <c r="J23" s="62"/>
      <c r="K23" s="16"/>
      <c r="L23" s="16"/>
      <c r="M23" s="16"/>
      <c r="N23" s="16"/>
      <c r="O23" s="20"/>
      <c r="S23" s="31" t="s">
        <v>118</v>
      </c>
      <c r="T23" s="22"/>
      <c r="U23" s="22"/>
      <c r="V23" s="22"/>
      <c r="W23" s="22"/>
      <c r="X23" s="16"/>
      <c r="Y23" s="62"/>
      <c r="Z23" s="62"/>
      <c r="AA23" s="62"/>
      <c r="AB23" s="62"/>
      <c r="AC23" s="16"/>
      <c r="AD23" s="16"/>
      <c r="AE23" s="16"/>
      <c r="AF23" s="16"/>
      <c r="AG23" s="20"/>
      <c r="AR23" s="31" t="s">
        <v>118</v>
      </c>
      <c r="AS23" s="22"/>
      <c r="AT23" s="22"/>
      <c r="AU23" s="22"/>
      <c r="AV23" s="22"/>
      <c r="AW23" s="16"/>
      <c r="AX23" s="62"/>
      <c r="AY23" s="62"/>
      <c r="AZ23" s="62"/>
      <c r="BA23" s="62"/>
      <c r="BB23" s="16"/>
      <c r="BC23" s="16"/>
      <c r="BD23" s="16"/>
      <c r="BE23" s="16"/>
      <c r="BF23" s="20"/>
    </row>
    <row r="24" spans="1:66" ht="12.75" customHeight="1" x14ac:dyDescent="0.6">
      <c r="A24" s="21" t="s">
        <v>13</v>
      </c>
      <c r="B24" s="22">
        <f t="shared" ref="B24:D29" si="16">SUM(T24,AS24)</f>
        <v>109565.21248274784</v>
      </c>
      <c r="C24" s="22">
        <f t="shared" si="16"/>
        <v>0</v>
      </c>
      <c r="D24" s="22">
        <f t="shared" si="16"/>
        <v>0</v>
      </c>
      <c r="E24" s="22">
        <f t="shared" ref="E24:E29" si="17">SUM(B24:D24)</f>
        <v>109565.21248274784</v>
      </c>
      <c r="F24" s="16"/>
      <c r="G24" s="62">
        <f t="shared" ref="G24:I29" si="18">SUM(Y24,AX24)</f>
        <v>8154.5873409526148</v>
      </c>
      <c r="H24" s="62">
        <f t="shared" si="18"/>
        <v>0</v>
      </c>
      <c r="I24" s="62">
        <f t="shared" si="18"/>
        <v>0</v>
      </c>
      <c r="J24" s="62">
        <f t="shared" ref="J24:J29" si="19">SUM(G24:I24)</f>
        <v>8154.5873409526148</v>
      </c>
      <c r="K24" s="16"/>
      <c r="L24" s="25">
        <f t="shared" ref="L24:O30" si="20">IF(B24&lt;&gt;0,G24/B24,"--")</f>
        <v>7.4426792557324137E-2</v>
      </c>
      <c r="M24" s="25" t="str">
        <f t="shared" si="20"/>
        <v>--</v>
      </c>
      <c r="N24" s="25" t="str">
        <f t="shared" si="20"/>
        <v>--</v>
      </c>
      <c r="O24" s="26">
        <f t="shared" si="20"/>
        <v>7.4426792557324137E-2</v>
      </c>
      <c r="S24" s="21" t="s">
        <v>13</v>
      </c>
      <c r="T24" s="22">
        <v>97131.468984982726</v>
      </c>
      <c r="U24" s="22">
        <v>0</v>
      </c>
      <c r="V24" s="22">
        <v>0</v>
      </c>
      <c r="W24" s="22">
        <f t="shared" ref="W24:W29" si="21">SUM(T24:V24)</f>
        <v>97131.468984982726</v>
      </c>
      <c r="X24" s="16"/>
      <c r="Y24" s="62">
        <v>7315.2389836296888</v>
      </c>
      <c r="Z24" s="62">
        <v>0</v>
      </c>
      <c r="AA24" s="62">
        <v>0</v>
      </c>
      <c r="AB24" s="62">
        <f t="shared" ref="AB24:AB29" si="22">SUM(Y24:AA24)</f>
        <v>7315.2389836296888</v>
      </c>
      <c r="AC24" s="16"/>
      <c r="AD24" s="25">
        <f t="shared" ref="AD24:AG30" si="23">IF(T24&lt;&gt;0,Y24/T24,"--")</f>
        <v>7.5312759706750457E-2</v>
      </c>
      <c r="AE24" s="25" t="str">
        <f t="shared" si="23"/>
        <v>--</v>
      </c>
      <c r="AF24" s="25" t="str">
        <f t="shared" si="23"/>
        <v>--</v>
      </c>
      <c r="AG24" s="26">
        <f t="shared" si="23"/>
        <v>7.5312759706750457E-2</v>
      </c>
      <c r="AI24">
        <v>50</v>
      </c>
      <c r="AM24">
        <f t="shared" ref="AM24:AM29" si="24">$AM$8</f>
        <v>8</v>
      </c>
      <c r="AN24">
        <f t="shared" ref="AN24:AN29" si="25">$AN$8</f>
        <v>30</v>
      </c>
      <c r="AO24">
        <f t="shared" ref="AO24:AO29" si="26">$AO$8</f>
        <v>52</v>
      </c>
      <c r="AR24" s="21" t="s">
        <v>13</v>
      </c>
      <c r="AS24" s="22">
        <v>12433.743497765108</v>
      </c>
      <c r="AT24" s="22">
        <v>0</v>
      </c>
      <c r="AU24" s="22">
        <v>0</v>
      </c>
      <c r="AV24" s="22">
        <f t="shared" ref="AV24:AV29" si="27">SUM(AS24:AU24)</f>
        <v>12433.743497765108</v>
      </c>
      <c r="AW24" s="16"/>
      <c r="AX24" s="62">
        <v>839.34835732292618</v>
      </c>
      <c r="AY24" s="62">
        <v>0</v>
      </c>
      <c r="AZ24" s="62">
        <v>0</v>
      </c>
      <c r="BA24" s="62">
        <f t="shared" ref="BA24:BA29" si="28">SUM(AX24:AZ24)</f>
        <v>839.34835732292618</v>
      </c>
      <c r="BB24" s="16"/>
      <c r="BC24" s="25">
        <f t="shared" ref="BC24:BF30" si="29">IF(AS24&lt;&gt;0,AX24/AS24,"--")</f>
        <v>6.750568382513232E-2</v>
      </c>
      <c r="BD24" s="25" t="str">
        <f t="shared" si="29"/>
        <v>--</v>
      </c>
      <c r="BE24" s="25" t="str">
        <f t="shared" si="29"/>
        <v>--</v>
      </c>
      <c r="BF24" s="26">
        <f t="shared" si="29"/>
        <v>6.750568382513232E-2</v>
      </c>
      <c r="BH24">
        <v>50</v>
      </c>
      <c r="BL24">
        <f t="shared" ref="BL24:BL29" si="30">$BL$8</f>
        <v>11</v>
      </c>
      <c r="BM24">
        <f t="shared" ref="BM24:BM29" si="31">$BM$8</f>
        <v>33</v>
      </c>
      <c r="BN24">
        <f t="shared" ref="BN24:BN29" si="32">$BN$8</f>
        <v>55</v>
      </c>
    </row>
    <row r="25" spans="1:66" ht="12.75" customHeight="1" x14ac:dyDescent="0.6">
      <c r="A25" s="30" t="s">
        <v>24</v>
      </c>
      <c r="B25" s="22">
        <f t="shared" si="16"/>
        <v>109565.21248274783</v>
      </c>
      <c r="C25" s="22">
        <f t="shared" si="16"/>
        <v>0</v>
      </c>
      <c r="D25" s="22">
        <f t="shared" si="16"/>
        <v>0</v>
      </c>
      <c r="E25" s="22">
        <f t="shared" si="17"/>
        <v>109565.21248274783</v>
      </c>
      <c r="F25" s="16"/>
      <c r="G25" s="62">
        <f t="shared" si="18"/>
        <v>726.15788075043633</v>
      </c>
      <c r="H25" s="62">
        <f t="shared" si="18"/>
        <v>0</v>
      </c>
      <c r="I25" s="62">
        <f t="shared" si="18"/>
        <v>0</v>
      </c>
      <c r="J25" s="62">
        <f t="shared" si="19"/>
        <v>726.15788075043633</v>
      </c>
      <c r="K25" s="16"/>
      <c r="L25" s="25">
        <f t="shared" si="20"/>
        <v>6.6276317482136717E-3</v>
      </c>
      <c r="M25" s="25" t="str">
        <f t="shared" si="20"/>
        <v>--</v>
      </c>
      <c r="N25" s="25" t="str">
        <f t="shared" si="20"/>
        <v>--</v>
      </c>
      <c r="O25" s="26">
        <f t="shared" si="20"/>
        <v>6.6276317482136717E-3</v>
      </c>
      <c r="S25" s="30" t="s">
        <v>24</v>
      </c>
      <c r="T25" s="22">
        <v>97131.468984982712</v>
      </c>
      <c r="U25" s="22">
        <v>0</v>
      </c>
      <c r="V25" s="22">
        <v>0</v>
      </c>
      <c r="W25" s="22">
        <f t="shared" si="21"/>
        <v>97131.468984982712</v>
      </c>
      <c r="X25" s="16"/>
      <c r="Y25" s="62">
        <v>643.75160759550295</v>
      </c>
      <c r="Z25" s="62">
        <v>0</v>
      </c>
      <c r="AA25" s="62">
        <v>0</v>
      </c>
      <c r="AB25" s="62">
        <f t="shared" si="22"/>
        <v>643.75160759550295</v>
      </c>
      <c r="AC25" s="16"/>
      <c r="AD25" s="25">
        <f t="shared" si="23"/>
        <v>6.6276317482136709E-3</v>
      </c>
      <c r="AE25" s="25" t="str">
        <f t="shared" si="23"/>
        <v>--</v>
      </c>
      <c r="AF25" s="25" t="str">
        <f t="shared" si="23"/>
        <v>--</v>
      </c>
      <c r="AG25" s="26">
        <f t="shared" si="23"/>
        <v>6.6276317482136709E-3</v>
      </c>
      <c r="AI25">
        <v>51</v>
      </c>
      <c r="AM25">
        <f t="shared" si="24"/>
        <v>8</v>
      </c>
      <c r="AN25">
        <f t="shared" si="25"/>
        <v>30</v>
      </c>
      <c r="AO25">
        <f t="shared" si="26"/>
        <v>52</v>
      </c>
      <c r="AR25" s="30" t="s">
        <v>24</v>
      </c>
      <c r="AS25" s="22">
        <v>12433.743497765108</v>
      </c>
      <c r="AT25" s="22">
        <v>0</v>
      </c>
      <c r="AU25" s="22">
        <v>0</v>
      </c>
      <c r="AV25" s="22">
        <f t="shared" si="27"/>
        <v>12433.743497765108</v>
      </c>
      <c r="AW25" s="16"/>
      <c r="AX25" s="62">
        <v>82.406273154933331</v>
      </c>
      <c r="AY25" s="62">
        <v>0</v>
      </c>
      <c r="AZ25" s="62">
        <v>0</v>
      </c>
      <c r="BA25" s="62">
        <f t="shared" si="28"/>
        <v>82.406273154933331</v>
      </c>
      <c r="BB25" s="16"/>
      <c r="BC25" s="25">
        <f t="shared" si="29"/>
        <v>6.6276317482136709E-3</v>
      </c>
      <c r="BD25" s="25" t="str">
        <f t="shared" si="29"/>
        <v>--</v>
      </c>
      <c r="BE25" s="25" t="str">
        <f t="shared" si="29"/>
        <v>--</v>
      </c>
      <c r="BF25" s="26">
        <f t="shared" si="29"/>
        <v>6.6276317482136709E-3</v>
      </c>
      <c r="BH25">
        <v>51</v>
      </c>
      <c r="BL25">
        <f t="shared" si="30"/>
        <v>11</v>
      </c>
      <c r="BM25">
        <f t="shared" si="31"/>
        <v>33</v>
      </c>
      <c r="BN25">
        <f t="shared" si="32"/>
        <v>55</v>
      </c>
    </row>
    <row r="26" spans="1:66" ht="12.75" customHeight="1" x14ac:dyDescent="0.6">
      <c r="A26" s="21" t="s">
        <v>25</v>
      </c>
      <c r="B26" s="22">
        <f t="shared" si="16"/>
        <v>127622.20487554377</v>
      </c>
      <c r="C26" s="22">
        <f t="shared" si="16"/>
        <v>0</v>
      </c>
      <c r="D26" s="22">
        <f t="shared" si="16"/>
        <v>0</v>
      </c>
      <c r="E26" s="22">
        <f t="shared" si="17"/>
        <v>127622.20487554377</v>
      </c>
      <c r="F26" s="16"/>
      <c r="G26" s="62">
        <f t="shared" si="18"/>
        <v>4589.2094756087126</v>
      </c>
      <c r="H26" s="62">
        <f t="shared" si="18"/>
        <v>0</v>
      </c>
      <c r="I26" s="62">
        <f t="shared" si="18"/>
        <v>0</v>
      </c>
      <c r="J26" s="62">
        <f t="shared" si="19"/>
        <v>4589.2094756087126</v>
      </c>
      <c r="K26" s="16"/>
      <c r="L26" s="25">
        <f t="shared" si="20"/>
        <v>3.5959333879900253E-2</v>
      </c>
      <c r="M26" s="25" t="str">
        <f t="shared" si="20"/>
        <v>--</v>
      </c>
      <c r="N26" s="25" t="str">
        <f t="shared" si="20"/>
        <v>--</v>
      </c>
      <c r="O26" s="26">
        <f t="shared" si="20"/>
        <v>3.5959333879900253E-2</v>
      </c>
      <c r="S26" s="21" t="s">
        <v>25</v>
      </c>
      <c r="T26" s="22">
        <v>112076.17643639797</v>
      </c>
      <c r="U26" s="22">
        <v>0</v>
      </c>
      <c r="V26" s="22">
        <v>0</v>
      </c>
      <c r="W26" s="22">
        <f t="shared" si="21"/>
        <v>112076.17643639797</v>
      </c>
      <c r="X26" s="16"/>
      <c r="Y26" s="62">
        <v>4001.7618762064349</v>
      </c>
      <c r="Z26" s="62">
        <v>0</v>
      </c>
      <c r="AA26" s="62">
        <v>0</v>
      </c>
      <c r="AB26" s="62">
        <f t="shared" si="22"/>
        <v>4001.7618762064349</v>
      </c>
      <c r="AC26" s="16"/>
      <c r="AD26" s="25">
        <f t="shared" si="23"/>
        <v>3.5705731614402388E-2</v>
      </c>
      <c r="AE26" s="25" t="str">
        <f t="shared" si="23"/>
        <v>--</v>
      </c>
      <c r="AF26" s="25" t="str">
        <f t="shared" si="23"/>
        <v>--</v>
      </c>
      <c r="AG26" s="26">
        <f t="shared" si="23"/>
        <v>3.5705731614402388E-2</v>
      </c>
      <c r="AI26">
        <v>52</v>
      </c>
      <c r="AK26">
        <v>10</v>
      </c>
      <c r="AM26">
        <f t="shared" si="24"/>
        <v>8</v>
      </c>
      <c r="AN26">
        <f t="shared" si="25"/>
        <v>30</v>
      </c>
      <c r="AO26">
        <f t="shared" si="26"/>
        <v>52</v>
      </c>
      <c r="AR26" s="21" t="s">
        <v>25</v>
      </c>
      <c r="AS26" s="22">
        <v>15546.028439145801</v>
      </c>
      <c r="AT26" s="22">
        <v>0</v>
      </c>
      <c r="AU26" s="22">
        <v>0</v>
      </c>
      <c r="AV26" s="22">
        <f t="shared" si="27"/>
        <v>15546.028439145801</v>
      </c>
      <c r="AW26" s="16"/>
      <c r="AX26" s="62">
        <v>587.44759940227766</v>
      </c>
      <c r="AY26" s="62">
        <v>0</v>
      </c>
      <c r="AZ26" s="62">
        <v>0</v>
      </c>
      <c r="BA26" s="62">
        <f t="shared" si="28"/>
        <v>587.44759940227766</v>
      </c>
      <c r="BB26" s="16"/>
      <c r="BC26" s="25">
        <f t="shared" si="29"/>
        <v>3.77876318509138E-2</v>
      </c>
      <c r="BD26" s="25" t="str">
        <f t="shared" si="29"/>
        <v>--</v>
      </c>
      <c r="BE26" s="25" t="str">
        <f t="shared" si="29"/>
        <v>--</v>
      </c>
      <c r="BF26" s="26">
        <f t="shared" si="29"/>
        <v>3.77876318509138E-2</v>
      </c>
      <c r="BH26">
        <v>52</v>
      </c>
      <c r="BJ26">
        <v>10</v>
      </c>
      <c r="BL26">
        <f t="shared" si="30"/>
        <v>11</v>
      </c>
      <c r="BM26">
        <f t="shared" si="31"/>
        <v>33</v>
      </c>
      <c r="BN26">
        <f t="shared" si="32"/>
        <v>55</v>
      </c>
    </row>
    <row r="27" spans="1:66" ht="12.75" customHeight="1" x14ac:dyDescent="0.6">
      <c r="A27" s="21" t="s">
        <v>26</v>
      </c>
      <c r="B27" s="22">
        <f t="shared" si="16"/>
        <v>50124.009595902477</v>
      </c>
      <c r="C27" s="22">
        <f t="shared" si="16"/>
        <v>0</v>
      </c>
      <c r="D27" s="22">
        <f t="shared" si="16"/>
        <v>0</v>
      </c>
      <c r="E27" s="22">
        <f t="shared" si="17"/>
        <v>50124.009595902477</v>
      </c>
      <c r="F27" s="16"/>
      <c r="G27" s="62">
        <f t="shared" si="18"/>
        <v>0</v>
      </c>
      <c r="H27" s="62">
        <f t="shared" si="18"/>
        <v>0</v>
      </c>
      <c r="I27" s="62">
        <f t="shared" si="18"/>
        <v>0</v>
      </c>
      <c r="J27" s="62">
        <f t="shared" si="19"/>
        <v>0</v>
      </c>
      <c r="K27" s="16"/>
      <c r="L27" s="25">
        <f t="shared" si="20"/>
        <v>0</v>
      </c>
      <c r="M27" s="25" t="str">
        <f t="shared" si="20"/>
        <v>--</v>
      </c>
      <c r="N27" s="25" t="str">
        <f t="shared" si="20"/>
        <v>--</v>
      </c>
      <c r="O27" s="26">
        <f t="shared" si="20"/>
        <v>0</v>
      </c>
      <c r="S27" s="21" t="s">
        <v>26</v>
      </c>
      <c r="T27" s="22">
        <v>44026.303449480831</v>
      </c>
      <c r="U27" s="22">
        <v>0</v>
      </c>
      <c r="V27" s="22">
        <v>0</v>
      </c>
      <c r="W27" s="22">
        <f t="shared" si="21"/>
        <v>44026.303449480831</v>
      </c>
      <c r="X27" s="16"/>
      <c r="Y27" s="62">
        <v>0</v>
      </c>
      <c r="Z27" s="62">
        <v>0</v>
      </c>
      <c r="AA27" s="62">
        <v>0</v>
      </c>
      <c r="AB27" s="62">
        <f t="shared" si="22"/>
        <v>0</v>
      </c>
      <c r="AC27" s="16"/>
      <c r="AD27" s="25">
        <f t="shared" si="23"/>
        <v>0</v>
      </c>
      <c r="AE27" s="25" t="str">
        <f t="shared" si="23"/>
        <v>--</v>
      </c>
      <c r="AF27" s="25" t="str">
        <f t="shared" si="23"/>
        <v>--</v>
      </c>
      <c r="AG27" s="26">
        <f t="shared" si="23"/>
        <v>0</v>
      </c>
      <c r="AI27">
        <v>53</v>
      </c>
      <c r="AK27">
        <v>10</v>
      </c>
      <c r="AM27">
        <f t="shared" si="24"/>
        <v>8</v>
      </c>
      <c r="AN27">
        <f t="shared" si="25"/>
        <v>30</v>
      </c>
      <c r="AO27">
        <f t="shared" si="26"/>
        <v>52</v>
      </c>
      <c r="AR27" s="21" t="s">
        <v>26</v>
      </c>
      <c r="AS27" s="22">
        <v>6097.7061464216449</v>
      </c>
      <c r="AT27" s="22">
        <v>0</v>
      </c>
      <c r="AU27" s="22">
        <v>0</v>
      </c>
      <c r="AV27" s="22">
        <f t="shared" si="27"/>
        <v>6097.7061464216449</v>
      </c>
      <c r="AW27" s="16"/>
      <c r="AX27" s="62">
        <v>0</v>
      </c>
      <c r="AY27" s="62">
        <v>0</v>
      </c>
      <c r="AZ27" s="62">
        <v>0</v>
      </c>
      <c r="BA27" s="62">
        <f t="shared" si="28"/>
        <v>0</v>
      </c>
      <c r="BB27" s="16"/>
      <c r="BC27" s="25">
        <f t="shared" si="29"/>
        <v>0</v>
      </c>
      <c r="BD27" s="25" t="str">
        <f t="shared" si="29"/>
        <v>--</v>
      </c>
      <c r="BE27" s="25" t="str">
        <f t="shared" si="29"/>
        <v>--</v>
      </c>
      <c r="BF27" s="26">
        <f t="shared" si="29"/>
        <v>0</v>
      </c>
      <c r="BH27">
        <v>53</v>
      </c>
      <c r="BJ27">
        <v>10</v>
      </c>
      <c r="BL27">
        <f t="shared" si="30"/>
        <v>11</v>
      </c>
      <c r="BM27">
        <f t="shared" si="31"/>
        <v>33</v>
      </c>
      <c r="BN27">
        <f t="shared" si="32"/>
        <v>55</v>
      </c>
    </row>
    <row r="28" spans="1:66" ht="12.75" customHeight="1" x14ac:dyDescent="0.6">
      <c r="A28" s="30" t="s">
        <v>92</v>
      </c>
      <c r="B28" s="22">
        <f t="shared" si="16"/>
        <v>75583.862206508144</v>
      </c>
      <c r="C28" s="22">
        <f t="shared" si="16"/>
        <v>0</v>
      </c>
      <c r="D28" s="22">
        <f t="shared" si="16"/>
        <v>0</v>
      </c>
      <c r="E28" s="22">
        <f t="shared" si="17"/>
        <v>75583.862206508144</v>
      </c>
      <c r="F28" s="16"/>
      <c r="G28" s="62">
        <f t="shared" si="18"/>
        <v>3155.2460069923291</v>
      </c>
      <c r="H28" s="62">
        <f t="shared" si="18"/>
        <v>0</v>
      </c>
      <c r="I28" s="62">
        <f t="shared" si="18"/>
        <v>0</v>
      </c>
      <c r="J28" s="62">
        <f t="shared" si="19"/>
        <v>3155.2460069923291</v>
      </c>
      <c r="K28" s="16"/>
      <c r="L28" s="25">
        <f t="shared" si="20"/>
        <v>4.1744969294790109E-2</v>
      </c>
      <c r="M28" s="25" t="str">
        <f t="shared" si="20"/>
        <v>--</v>
      </c>
      <c r="N28" s="25" t="str">
        <f t="shared" si="20"/>
        <v>--</v>
      </c>
      <c r="O28" s="26">
        <f t="shared" si="20"/>
        <v>4.1744969294790109E-2</v>
      </c>
      <c r="S28" s="30" t="s">
        <v>92</v>
      </c>
      <c r="T28" s="22">
        <v>66368.73034037117</v>
      </c>
      <c r="U28" s="22">
        <v>0</v>
      </c>
      <c r="V28" s="22">
        <v>0</v>
      </c>
      <c r="W28" s="22">
        <f t="shared" si="21"/>
        <v>66368.73034037117</v>
      </c>
      <c r="X28" s="16"/>
      <c r="Y28" s="62">
        <v>2770.5606101929993</v>
      </c>
      <c r="Z28" s="62">
        <v>0</v>
      </c>
      <c r="AA28" s="62">
        <v>0</v>
      </c>
      <c r="AB28" s="62">
        <f t="shared" si="22"/>
        <v>2770.5606101929993</v>
      </c>
      <c r="AC28" s="16"/>
      <c r="AD28" s="25">
        <f t="shared" si="23"/>
        <v>4.1744969294790109E-2</v>
      </c>
      <c r="AE28" s="25" t="str">
        <f t="shared" si="23"/>
        <v>--</v>
      </c>
      <c r="AF28" s="25" t="str">
        <f t="shared" si="23"/>
        <v>--</v>
      </c>
      <c r="AG28" s="26">
        <f t="shared" si="23"/>
        <v>4.1744969294790109E-2</v>
      </c>
      <c r="AI28">
        <v>55</v>
      </c>
      <c r="AK28">
        <v>10</v>
      </c>
      <c r="AM28">
        <f t="shared" si="24"/>
        <v>8</v>
      </c>
      <c r="AN28">
        <f t="shared" si="25"/>
        <v>30</v>
      </c>
      <c r="AO28">
        <f t="shared" si="26"/>
        <v>52</v>
      </c>
      <c r="AR28" s="30" t="s">
        <v>92</v>
      </c>
      <c r="AS28" s="22">
        <v>9215.1318661369696</v>
      </c>
      <c r="AT28" s="22">
        <v>0</v>
      </c>
      <c r="AU28" s="22">
        <v>0</v>
      </c>
      <c r="AV28" s="22">
        <f t="shared" si="27"/>
        <v>9215.1318661369696</v>
      </c>
      <c r="AW28" s="16"/>
      <c r="AX28" s="62">
        <v>384.68539679932968</v>
      </c>
      <c r="AY28" s="62">
        <v>0</v>
      </c>
      <c r="AZ28" s="62">
        <v>0</v>
      </c>
      <c r="BA28" s="62">
        <f t="shared" si="28"/>
        <v>384.68539679932968</v>
      </c>
      <c r="BB28" s="16"/>
      <c r="BC28" s="25">
        <f t="shared" si="29"/>
        <v>4.1744969294790109E-2</v>
      </c>
      <c r="BD28" s="25" t="str">
        <f t="shared" si="29"/>
        <v>--</v>
      </c>
      <c r="BE28" s="25" t="str">
        <f t="shared" si="29"/>
        <v>--</v>
      </c>
      <c r="BF28" s="26">
        <f t="shared" si="29"/>
        <v>4.1744969294790109E-2</v>
      </c>
      <c r="BH28">
        <v>55</v>
      </c>
      <c r="BJ28">
        <v>10</v>
      </c>
      <c r="BL28">
        <f t="shared" si="30"/>
        <v>11</v>
      </c>
      <c r="BM28">
        <f t="shared" si="31"/>
        <v>33</v>
      </c>
      <c r="BN28">
        <f t="shared" si="32"/>
        <v>55</v>
      </c>
    </row>
    <row r="29" spans="1:66" ht="12.75" customHeight="1" x14ac:dyDescent="0.6">
      <c r="A29" s="30" t="s">
        <v>104</v>
      </c>
      <c r="B29" s="22">
        <f t="shared" si="16"/>
        <v>1914.3330731331564</v>
      </c>
      <c r="C29" s="22">
        <f t="shared" si="16"/>
        <v>0</v>
      </c>
      <c r="D29" s="22">
        <f t="shared" si="16"/>
        <v>0</v>
      </c>
      <c r="E29" s="22">
        <f t="shared" si="17"/>
        <v>1914.3330731331564</v>
      </c>
      <c r="F29" s="16"/>
      <c r="G29" s="62">
        <f t="shared" si="18"/>
        <v>43.689953863265742</v>
      </c>
      <c r="H29" s="62">
        <f t="shared" si="18"/>
        <v>0</v>
      </c>
      <c r="I29" s="62">
        <f t="shared" si="18"/>
        <v>0</v>
      </c>
      <c r="J29" s="62">
        <f t="shared" si="19"/>
        <v>43.689953863265742</v>
      </c>
      <c r="K29" s="16"/>
      <c r="L29" s="25">
        <f t="shared" si="20"/>
        <v>2.2822545604229225E-2</v>
      </c>
      <c r="M29" s="25" t="str">
        <f t="shared" si="20"/>
        <v>--</v>
      </c>
      <c r="N29" s="25" t="str">
        <f t="shared" si="20"/>
        <v>--</v>
      </c>
      <c r="O29" s="26">
        <f t="shared" si="20"/>
        <v>2.2822545604229225E-2</v>
      </c>
      <c r="S29" s="30" t="s">
        <v>104</v>
      </c>
      <c r="T29" s="22">
        <v>1681.1426465459695</v>
      </c>
      <c r="U29" s="22">
        <v>0</v>
      </c>
      <c r="V29" s="22">
        <v>0</v>
      </c>
      <c r="W29" s="22">
        <f t="shared" si="21"/>
        <v>1681.1426465459695</v>
      </c>
      <c r="X29" s="16"/>
      <c r="Y29" s="62">
        <v>38.367954718009997</v>
      </c>
      <c r="Z29" s="62">
        <v>0</v>
      </c>
      <c r="AA29" s="62">
        <v>0</v>
      </c>
      <c r="AB29" s="62">
        <f t="shared" si="22"/>
        <v>38.367954718009997</v>
      </c>
      <c r="AC29" s="16"/>
      <c r="AD29" s="25">
        <f t="shared" si="23"/>
        <v>2.2822545604229222E-2</v>
      </c>
      <c r="AE29" s="25" t="str">
        <f t="shared" si="23"/>
        <v>--</v>
      </c>
      <c r="AF29" s="25" t="str">
        <f t="shared" si="23"/>
        <v>--</v>
      </c>
      <c r="AG29" s="26">
        <f t="shared" si="23"/>
        <v>2.2822545604229222E-2</v>
      </c>
      <c r="AI29">
        <v>57</v>
      </c>
      <c r="AK29">
        <v>10</v>
      </c>
      <c r="AM29">
        <f t="shared" si="24"/>
        <v>8</v>
      </c>
      <c r="AN29">
        <f t="shared" si="25"/>
        <v>30</v>
      </c>
      <c r="AO29">
        <f t="shared" si="26"/>
        <v>52</v>
      </c>
      <c r="AR29" s="30" t="s">
        <v>104</v>
      </c>
      <c r="AS29" s="22">
        <v>233.19042658718703</v>
      </c>
      <c r="AT29" s="22">
        <v>0</v>
      </c>
      <c r="AU29" s="22">
        <v>0</v>
      </c>
      <c r="AV29" s="22">
        <f t="shared" si="27"/>
        <v>233.19042658718703</v>
      </c>
      <c r="AW29" s="16"/>
      <c r="AX29" s="62">
        <v>5.3219991452557434</v>
      </c>
      <c r="AY29" s="62">
        <v>0</v>
      </c>
      <c r="AZ29" s="62">
        <v>0</v>
      </c>
      <c r="BA29" s="62">
        <f t="shared" si="28"/>
        <v>5.3219991452557434</v>
      </c>
      <c r="BB29" s="16"/>
      <c r="BC29" s="25">
        <f t="shared" si="29"/>
        <v>2.2822545604229225E-2</v>
      </c>
      <c r="BD29" s="25" t="str">
        <f t="shared" si="29"/>
        <v>--</v>
      </c>
      <c r="BE29" s="25" t="str">
        <f t="shared" si="29"/>
        <v>--</v>
      </c>
      <c r="BF29" s="26">
        <f t="shared" si="29"/>
        <v>2.2822545604229225E-2</v>
      </c>
      <c r="BH29">
        <v>57</v>
      </c>
      <c r="BJ29">
        <v>10</v>
      </c>
      <c r="BL29">
        <f t="shared" si="30"/>
        <v>11</v>
      </c>
      <c r="BM29">
        <f t="shared" si="31"/>
        <v>33</v>
      </c>
      <c r="BN29">
        <f t="shared" si="32"/>
        <v>55</v>
      </c>
    </row>
    <row r="30" spans="1:66" ht="12.75" customHeight="1" x14ac:dyDescent="0.6">
      <c r="A30" s="21" t="s">
        <v>17</v>
      </c>
      <c r="B30" s="22">
        <f>B26</f>
        <v>127622.20487554377</v>
      </c>
      <c r="C30" s="22">
        <f>C26</f>
        <v>0</v>
      </c>
      <c r="D30" s="22">
        <f>D26</f>
        <v>0</v>
      </c>
      <c r="E30" s="22">
        <f>E26</f>
        <v>127622.20487554377</v>
      </c>
      <c r="F30" s="16"/>
      <c r="G30" s="62">
        <f>SUM(G24:G29)</f>
        <v>16668.890658167358</v>
      </c>
      <c r="H30" s="62">
        <f>SUM(H24:H29)</f>
        <v>0</v>
      </c>
      <c r="I30" s="62">
        <f>SUM(I24:I29)</f>
        <v>0</v>
      </c>
      <c r="J30" s="62">
        <f>SUM(J24:J29)</f>
        <v>16668.890658167358</v>
      </c>
      <c r="K30" s="16"/>
      <c r="L30" s="25">
        <f t="shared" si="20"/>
        <v>0.13061121044274965</v>
      </c>
      <c r="M30" s="25" t="str">
        <f t="shared" si="20"/>
        <v>--</v>
      </c>
      <c r="N30" s="25" t="str">
        <f t="shared" si="20"/>
        <v>--</v>
      </c>
      <c r="O30" s="26">
        <f t="shared" si="20"/>
        <v>0.13061121044274965</v>
      </c>
      <c r="S30" s="21" t="s">
        <v>17</v>
      </c>
      <c r="T30" s="22">
        <f>T26</f>
        <v>112076.17643639797</v>
      </c>
      <c r="U30" s="22">
        <f>U26</f>
        <v>0</v>
      </c>
      <c r="V30" s="22">
        <f>V26</f>
        <v>0</v>
      </c>
      <c r="W30" s="22">
        <f>W26</f>
        <v>112076.17643639797</v>
      </c>
      <c r="X30" s="16"/>
      <c r="Y30" s="62">
        <f>SUM(Y24:Y29)</f>
        <v>14769.681032342636</v>
      </c>
      <c r="Z30" s="62">
        <f>SUM(Z24:Z29)</f>
        <v>0</v>
      </c>
      <c r="AA30" s="62">
        <f>SUM(AA24:AA29)</f>
        <v>0</v>
      </c>
      <c r="AB30" s="62">
        <f>SUM(AB24:AB29)</f>
        <v>14769.681032342636</v>
      </c>
      <c r="AC30" s="16"/>
      <c r="AD30" s="25">
        <f t="shared" si="23"/>
        <v>0.13178252062091242</v>
      </c>
      <c r="AE30" s="25" t="str">
        <f t="shared" si="23"/>
        <v>--</v>
      </c>
      <c r="AF30" s="25" t="str">
        <f t="shared" si="23"/>
        <v>--</v>
      </c>
      <c r="AG30" s="26">
        <f t="shared" si="23"/>
        <v>0.13178252062091242</v>
      </c>
      <c r="AR30" s="21" t="s">
        <v>17</v>
      </c>
      <c r="AS30" s="22">
        <f>AS26</f>
        <v>15546.028439145801</v>
      </c>
      <c r="AT30" s="22">
        <f>AT26</f>
        <v>0</v>
      </c>
      <c r="AU30" s="22">
        <f>AU26</f>
        <v>0</v>
      </c>
      <c r="AV30" s="22">
        <f>AV26</f>
        <v>15546.028439145801</v>
      </c>
      <c r="AW30" s="16"/>
      <c r="AX30" s="62">
        <f>SUM(AX24:AX29)</f>
        <v>1899.2096258247225</v>
      </c>
      <c r="AY30" s="62">
        <f>SUM(AY24:AY29)</f>
        <v>0</v>
      </c>
      <c r="AZ30" s="62">
        <f>SUM(AZ24:AZ29)</f>
        <v>0</v>
      </c>
      <c r="BA30" s="62">
        <f>SUM(BA24:BA29)</f>
        <v>1899.2096258247225</v>
      </c>
      <c r="BB30" s="16"/>
      <c r="BC30" s="25">
        <f t="shared" si="29"/>
        <v>0.12216686938783687</v>
      </c>
      <c r="BD30" s="25" t="str">
        <f t="shared" si="29"/>
        <v>--</v>
      </c>
      <c r="BE30" s="25" t="str">
        <f t="shared" si="29"/>
        <v>--</v>
      </c>
      <c r="BF30" s="26">
        <f t="shared" si="29"/>
        <v>0.12216686938783687</v>
      </c>
    </row>
    <row r="31" spans="1:66" ht="5.15" customHeight="1" x14ac:dyDescent="0.6">
      <c r="A31" s="21"/>
      <c r="B31" s="22"/>
      <c r="C31" s="22"/>
      <c r="D31" s="22"/>
      <c r="E31" s="22"/>
      <c r="F31" s="16"/>
      <c r="G31" s="62"/>
      <c r="H31" s="62"/>
      <c r="I31" s="62"/>
      <c r="J31" s="62"/>
      <c r="K31" s="16"/>
      <c r="L31" s="16"/>
      <c r="M31" s="16"/>
      <c r="N31" s="16"/>
      <c r="O31" s="20"/>
      <c r="S31" s="21"/>
      <c r="T31" s="22"/>
      <c r="U31" s="22"/>
      <c r="V31" s="22"/>
      <c r="W31" s="22"/>
      <c r="X31" s="16"/>
      <c r="Y31" s="62"/>
      <c r="Z31" s="62"/>
      <c r="AA31" s="62"/>
      <c r="AB31" s="62"/>
      <c r="AC31" s="16"/>
      <c r="AD31" s="16"/>
      <c r="AE31" s="16"/>
      <c r="AF31" s="16"/>
      <c r="AG31" s="20"/>
      <c r="AR31" s="21"/>
      <c r="AS31" s="22"/>
      <c r="AT31" s="22"/>
      <c r="AU31" s="22"/>
      <c r="AV31" s="22"/>
      <c r="AW31" s="16"/>
      <c r="AX31" s="62"/>
      <c r="AY31" s="62"/>
      <c r="AZ31" s="62"/>
      <c r="BA31" s="62"/>
      <c r="BB31" s="16"/>
      <c r="BC31" s="16"/>
      <c r="BD31" s="16"/>
      <c r="BE31" s="16"/>
      <c r="BF31" s="20"/>
    </row>
    <row r="32" spans="1:66" ht="12.75" customHeight="1" x14ac:dyDescent="0.6">
      <c r="A32" s="21" t="s">
        <v>31</v>
      </c>
      <c r="B32" s="22">
        <f>SUM(B14,B21,B30)</f>
        <v>913081.24327479512</v>
      </c>
      <c r="C32" s="22">
        <f>SUM(C14,C21,C30)</f>
        <v>0</v>
      </c>
      <c r="D32" s="22">
        <f>SUM(D14,D21,D30)</f>
        <v>0</v>
      </c>
      <c r="E32" s="22">
        <f>SUM(E14,E21,E30)</f>
        <v>913081.24327479512</v>
      </c>
      <c r="F32" s="16"/>
      <c r="G32" s="62">
        <f>SUM(G14,G21,G30)</f>
        <v>102344.02079167843</v>
      </c>
      <c r="H32" s="62">
        <f>SUM(H14,H21,H30)</f>
        <v>0</v>
      </c>
      <c r="I32" s="62">
        <f>SUM(I14,I21,I30)</f>
        <v>0</v>
      </c>
      <c r="J32" s="62">
        <f>SUM(J14,J21,J30)</f>
        <v>102344.02079167843</v>
      </c>
      <c r="K32" s="16"/>
      <c r="L32" s="25">
        <f>IF(B32&lt;&gt;0,G32/B32,"--")</f>
        <v>0.11208643430744269</v>
      </c>
      <c r="M32" s="25" t="str">
        <f>IF(C32&lt;&gt;0,H32/C32,"--")</f>
        <v>--</v>
      </c>
      <c r="N32" s="25" t="str">
        <f>IF(D32&lt;&gt;0,I32/D32,"--")</f>
        <v>--</v>
      </c>
      <c r="O32" s="26">
        <f>IF(E32&lt;&gt;0,J32/E32,"--")</f>
        <v>0.11208643430744269</v>
      </c>
      <c r="S32" s="21" t="s">
        <v>31</v>
      </c>
      <c r="T32" s="22">
        <f>SUM(T14,T21,T30)</f>
        <v>754669.96557090967</v>
      </c>
      <c r="U32" s="22">
        <f>SUM(U14,U21,U30)</f>
        <v>0</v>
      </c>
      <c r="V32" s="22">
        <f>SUM(V14,V21,V30)</f>
        <v>0</v>
      </c>
      <c r="W32" s="22">
        <f>SUM(W14,W21,W30)</f>
        <v>754669.96557090967</v>
      </c>
      <c r="X32" s="16"/>
      <c r="Y32" s="62">
        <f>SUM(Y14,Y21,Y30)</f>
        <v>84754.599853544831</v>
      </c>
      <c r="Z32" s="62">
        <f>SUM(Z14,Z21,Z30)</f>
        <v>0</v>
      </c>
      <c r="AA32" s="62">
        <f>SUM(AA14,AA21,AA30)</f>
        <v>0</v>
      </c>
      <c r="AB32" s="62">
        <f>SUM(AB14,AB21,AB30)</f>
        <v>84754.599853544831</v>
      </c>
      <c r="AC32" s="16"/>
      <c r="AD32" s="25">
        <f>IF(T32&lt;&gt;0,Y32/T32,"--")</f>
        <v>0.11230684103007567</v>
      </c>
      <c r="AE32" s="25" t="str">
        <f>IF(U32&lt;&gt;0,Z32/U32,"--")</f>
        <v>--</v>
      </c>
      <c r="AF32" s="25" t="str">
        <f>IF(V32&lt;&gt;0,AA32/V32,"--")</f>
        <v>--</v>
      </c>
      <c r="AG32" s="26">
        <f>IF(W32&lt;&gt;0,AB32/W32,"--")</f>
        <v>0.11230684103007567</v>
      </c>
      <c r="AR32" s="21" t="s">
        <v>31</v>
      </c>
      <c r="AS32" s="22">
        <f>SUM(AS14,AS21,AS30)</f>
        <v>158411.27770388551</v>
      </c>
      <c r="AT32" s="22">
        <f>SUM(AT14,AT21,AT30)</f>
        <v>0</v>
      </c>
      <c r="AU32" s="22">
        <f>SUM(AU14,AU21,AU30)</f>
        <v>0</v>
      </c>
      <c r="AV32" s="22">
        <f>SUM(AV14,AV21,AV30)</f>
        <v>158411.27770388551</v>
      </c>
      <c r="AW32" s="16"/>
      <c r="AX32" s="62">
        <f>SUM(AX14,AX21,AX30)</f>
        <v>17589.4209381336</v>
      </c>
      <c r="AY32" s="62">
        <f>SUM(AY14,AY21,AY30)</f>
        <v>0</v>
      </c>
      <c r="AZ32" s="62">
        <f>SUM(AZ14,AZ21,AZ30)</f>
        <v>0</v>
      </c>
      <c r="BA32" s="62">
        <f>SUM(BA14,BA21,BA30)</f>
        <v>17589.4209381336</v>
      </c>
      <c r="BB32" s="16"/>
      <c r="BC32" s="25">
        <f>IF(AS32&lt;&gt;0,AX32/AS32,"--")</f>
        <v>0.1110364185750278</v>
      </c>
      <c r="BD32" s="25" t="str">
        <f>IF(AT32&lt;&gt;0,AY32/AT32,"--")</f>
        <v>--</v>
      </c>
      <c r="BE32" s="25" t="str">
        <f>IF(AU32&lt;&gt;0,AZ32/AU32,"--")</f>
        <v>--</v>
      </c>
      <c r="BF32" s="26">
        <f>IF(AV32&lt;&gt;0,BA32/AV32,"--")</f>
        <v>0.1110364185750278</v>
      </c>
    </row>
    <row r="33" spans="1:66" ht="5.15" customHeight="1" x14ac:dyDescent="0.6">
      <c r="A33" s="21"/>
      <c r="B33" s="22"/>
      <c r="C33" s="22"/>
      <c r="D33" s="22"/>
      <c r="E33" s="22"/>
      <c r="F33" s="16"/>
      <c r="G33" s="62"/>
      <c r="H33" s="62"/>
      <c r="I33" s="62"/>
      <c r="J33" s="62"/>
      <c r="K33" s="16"/>
      <c r="L33" s="16"/>
      <c r="M33" s="16"/>
      <c r="N33" s="16"/>
      <c r="O33" s="20"/>
      <c r="S33" s="21"/>
      <c r="T33" s="22"/>
      <c r="U33" s="22"/>
      <c r="V33" s="22"/>
      <c r="W33" s="22"/>
      <c r="X33" s="16"/>
      <c r="Y33" s="62"/>
      <c r="Z33" s="62"/>
      <c r="AA33" s="62"/>
      <c r="AB33" s="62"/>
      <c r="AC33" s="16"/>
      <c r="AD33" s="16"/>
      <c r="AE33" s="16"/>
      <c r="AF33" s="16"/>
      <c r="AG33" s="20"/>
      <c r="AR33" s="21"/>
      <c r="AS33" s="22"/>
      <c r="AT33" s="22"/>
      <c r="AU33" s="22"/>
      <c r="AV33" s="22"/>
      <c r="AW33" s="16"/>
      <c r="AX33" s="62"/>
      <c r="AY33" s="62"/>
      <c r="AZ33" s="62"/>
      <c r="BA33" s="62"/>
      <c r="BB33" s="16"/>
      <c r="BC33" s="16"/>
      <c r="BD33" s="16"/>
      <c r="BE33" s="16"/>
      <c r="BF33" s="20"/>
    </row>
    <row r="34" spans="1:66" ht="12.75" customHeight="1" x14ac:dyDescent="0.6">
      <c r="A34" s="95" t="s">
        <v>32</v>
      </c>
      <c r="B34" s="22"/>
      <c r="C34" s="22"/>
      <c r="D34" s="22"/>
      <c r="E34" s="22"/>
      <c r="F34" s="16"/>
      <c r="G34" s="62"/>
      <c r="H34" s="62"/>
      <c r="I34" s="62"/>
      <c r="J34" s="62"/>
      <c r="K34" s="16"/>
      <c r="L34" s="16"/>
      <c r="M34" s="16"/>
      <c r="N34" s="16"/>
      <c r="O34" s="20"/>
      <c r="S34" s="95" t="s">
        <v>32</v>
      </c>
      <c r="T34" s="22"/>
      <c r="U34" s="22"/>
      <c r="V34" s="22"/>
      <c r="W34" s="22"/>
      <c r="X34" s="16"/>
      <c r="Y34" s="62"/>
      <c r="Z34" s="62"/>
      <c r="AA34" s="62"/>
      <c r="AB34" s="62"/>
      <c r="AC34" s="16"/>
      <c r="AD34" s="16"/>
      <c r="AE34" s="16"/>
      <c r="AF34" s="16"/>
      <c r="AG34" s="20"/>
      <c r="AR34" s="95" t="s">
        <v>32</v>
      </c>
      <c r="AS34" s="22"/>
      <c r="AT34" s="22"/>
      <c r="AU34" s="22"/>
      <c r="AV34" s="22"/>
      <c r="AW34" s="16"/>
      <c r="AX34" s="62"/>
      <c r="AY34" s="62"/>
      <c r="AZ34" s="62"/>
      <c r="BA34" s="62"/>
      <c r="BB34" s="16"/>
      <c r="BC34" s="16"/>
      <c r="BD34" s="16"/>
      <c r="BE34" s="16"/>
      <c r="BF34" s="20"/>
    </row>
    <row r="35" spans="1:66" ht="12.75" customHeight="1" x14ac:dyDescent="0.6">
      <c r="A35" s="31" t="s">
        <v>119</v>
      </c>
      <c r="B35" s="22"/>
      <c r="C35" s="22"/>
      <c r="D35" s="22"/>
      <c r="E35" s="22"/>
      <c r="F35" s="16"/>
      <c r="G35" s="62"/>
      <c r="H35" s="62"/>
      <c r="I35" s="62"/>
      <c r="J35" s="62"/>
      <c r="K35" s="16"/>
      <c r="L35" s="16"/>
      <c r="M35" s="16"/>
      <c r="N35" s="16"/>
      <c r="O35" s="20"/>
      <c r="S35" s="31" t="s">
        <v>119</v>
      </c>
      <c r="T35" s="22"/>
      <c r="U35" s="22"/>
      <c r="V35" s="22"/>
      <c r="W35" s="22"/>
      <c r="X35" s="16"/>
      <c r="Y35" s="62"/>
      <c r="Z35" s="62"/>
      <c r="AA35" s="62"/>
      <c r="AB35" s="62"/>
      <c r="AC35" s="16"/>
      <c r="AD35" s="16"/>
      <c r="AE35" s="16"/>
      <c r="AF35" s="16"/>
      <c r="AG35" s="20"/>
      <c r="AR35" s="31" t="s">
        <v>119</v>
      </c>
      <c r="AS35" s="22"/>
      <c r="AT35" s="22"/>
      <c r="AU35" s="22"/>
      <c r="AV35" s="22"/>
      <c r="AW35" s="16"/>
      <c r="AX35" s="62"/>
      <c r="AY35" s="62"/>
      <c r="AZ35" s="62"/>
      <c r="BA35" s="62"/>
      <c r="BB35" s="16"/>
      <c r="BC35" s="16"/>
      <c r="BD35" s="16"/>
      <c r="BE35" s="16"/>
      <c r="BF35" s="20"/>
    </row>
    <row r="36" spans="1:66" ht="12.75" customHeight="1" x14ac:dyDescent="0.6">
      <c r="A36" s="21" t="s">
        <v>13</v>
      </c>
      <c r="B36" s="22">
        <f t="shared" ref="B36:D37" si="33">SUM(T36,AS36)</f>
        <v>1562752.6692557111</v>
      </c>
      <c r="C36" s="22">
        <f t="shared" si="33"/>
        <v>64799.27949209245</v>
      </c>
      <c r="D36" s="22">
        <f t="shared" si="33"/>
        <v>1208.0996229095715</v>
      </c>
      <c r="E36" s="22">
        <f>SUM(B36:D36)</f>
        <v>1628760.0483707134</v>
      </c>
      <c r="F36" s="16"/>
      <c r="G36" s="62">
        <f t="shared" ref="G36:I37" si="34">SUM(Y36,AX36)</f>
        <v>44767.971671501182</v>
      </c>
      <c r="H36" s="62">
        <f t="shared" si="34"/>
        <v>3642.4441007582268</v>
      </c>
      <c r="I36" s="62">
        <f t="shared" si="34"/>
        <v>99.380300142442479</v>
      </c>
      <c r="J36" s="62">
        <f>SUM(G36:I36)</f>
        <v>48509.796072401856</v>
      </c>
      <c r="K36" s="16"/>
      <c r="L36" s="25">
        <f t="shared" ref="L36:O38" si="35">IF(B36&lt;&gt;0,G36/B36,"--")</f>
        <v>2.8646869432526856E-2</v>
      </c>
      <c r="M36" s="25">
        <f t="shared" si="35"/>
        <v>5.6211182119744393E-2</v>
      </c>
      <c r="N36" s="25">
        <f t="shared" si="35"/>
        <v>8.2261676320282473E-2</v>
      </c>
      <c r="O36" s="26">
        <f t="shared" si="35"/>
        <v>2.9783267413101971E-2</v>
      </c>
      <c r="S36" s="21" t="s">
        <v>13</v>
      </c>
      <c r="T36" s="22">
        <v>1306235.6517118069</v>
      </c>
      <c r="U36" s="22">
        <v>12190.747156149962</v>
      </c>
      <c r="V36" s="22">
        <v>420.56300633944005</v>
      </c>
      <c r="W36" s="22">
        <f>SUM(T36:V36)</f>
        <v>1318846.9618742962</v>
      </c>
      <c r="X36" s="16"/>
      <c r="Y36" s="62">
        <v>37482.929462377666</v>
      </c>
      <c r="Z36" s="62">
        <v>683.33797402108655</v>
      </c>
      <c r="AA36" s="62">
        <v>36.392313960133258</v>
      </c>
      <c r="AB36" s="62">
        <f>SUM(Y36:AA36)</f>
        <v>38202.659750358886</v>
      </c>
      <c r="AC36" s="16"/>
      <c r="AD36" s="25">
        <f t="shared" ref="AD36:AG38" si="36">IF(T36&lt;&gt;0,Y36/T36,"--")</f>
        <v>2.8695380816820239E-2</v>
      </c>
      <c r="AE36" s="25">
        <f t="shared" si="36"/>
        <v>5.6053822236511376E-2</v>
      </c>
      <c r="AF36" s="25">
        <f t="shared" si="36"/>
        <v>8.6532370683028423E-2</v>
      </c>
      <c r="AG36" s="26">
        <f t="shared" si="36"/>
        <v>2.8966711722235527E-2</v>
      </c>
      <c r="AI36">
        <v>0</v>
      </c>
      <c r="AM36">
        <f>$AM$8</f>
        <v>8</v>
      </c>
      <c r="AN36">
        <f>$AN$8</f>
        <v>30</v>
      </c>
      <c r="AO36">
        <f>$AO$8</f>
        <v>52</v>
      </c>
      <c r="AR36" s="21" t="s">
        <v>13</v>
      </c>
      <c r="AS36" s="22">
        <v>256517.01754390431</v>
      </c>
      <c r="AT36" s="22">
        <v>52608.532335942487</v>
      </c>
      <c r="AU36" s="22">
        <v>787.5366165701314</v>
      </c>
      <c r="AV36" s="22">
        <f>SUM(AS36:AU36)</f>
        <v>309913.08649641695</v>
      </c>
      <c r="AW36" s="16"/>
      <c r="AX36" s="62">
        <v>7285.0422091235141</v>
      </c>
      <c r="AY36" s="62">
        <v>2959.1061267371401</v>
      </c>
      <c r="AZ36" s="62">
        <v>62.987986182309221</v>
      </c>
      <c r="BA36" s="62">
        <f>SUM(AX36:AZ36)</f>
        <v>10307.136322042965</v>
      </c>
      <c r="BB36" s="16"/>
      <c r="BC36" s="25">
        <f t="shared" ref="BC36:BF38" si="37">IF(AS36&lt;&gt;0,AX36/AS36,"--")</f>
        <v>2.8399839819113128E-2</v>
      </c>
      <c r="BD36" s="25">
        <f t="shared" si="37"/>
        <v>5.6247646443378534E-2</v>
      </c>
      <c r="BE36" s="25">
        <f t="shared" si="37"/>
        <v>7.998102546219836E-2</v>
      </c>
      <c r="BF36" s="26">
        <f t="shared" si="37"/>
        <v>3.3258151304824395E-2</v>
      </c>
      <c r="BH36">
        <v>0</v>
      </c>
      <c r="BL36">
        <f>$BL$8</f>
        <v>11</v>
      </c>
      <c r="BM36">
        <f>$BM$8</f>
        <v>33</v>
      </c>
      <c r="BN36">
        <f>$BN$8</f>
        <v>55</v>
      </c>
    </row>
    <row r="37" spans="1:66" ht="12.75" customHeight="1" x14ac:dyDescent="0.6">
      <c r="A37" s="30" t="s">
        <v>120</v>
      </c>
      <c r="B37" s="22">
        <f t="shared" si="33"/>
        <v>1562752.6692557111</v>
      </c>
      <c r="C37" s="22">
        <f t="shared" si="33"/>
        <v>64799.27949209245</v>
      </c>
      <c r="D37" s="22">
        <f t="shared" si="33"/>
        <v>1208.0996229095715</v>
      </c>
      <c r="E37" s="22">
        <f>SUM(B37:D37)</f>
        <v>1628760.0483707134</v>
      </c>
      <c r="F37" s="16"/>
      <c r="G37" s="62">
        <f t="shared" si="34"/>
        <v>25742.300928131011</v>
      </c>
      <c r="H37" s="62">
        <f t="shared" si="34"/>
        <v>1745.4055200464277</v>
      </c>
      <c r="I37" s="62">
        <f t="shared" si="34"/>
        <v>142.34843306367077</v>
      </c>
      <c r="J37" s="62">
        <f>SUM(G37:I37)</f>
        <v>27630.054881241111</v>
      </c>
      <c r="K37" s="16"/>
      <c r="L37" s="25">
        <f t="shared" si="35"/>
        <v>1.6472408868379178E-2</v>
      </c>
      <c r="M37" s="25">
        <f t="shared" si="35"/>
        <v>2.6935569866319609E-2</v>
      </c>
      <c r="N37" s="25">
        <f t="shared" si="35"/>
        <v>0.11782838961644623</v>
      </c>
      <c r="O37" s="26">
        <f t="shared" si="35"/>
        <v>1.6963858432603438E-2</v>
      </c>
      <c r="S37" s="30" t="s">
        <v>120</v>
      </c>
      <c r="T37" s="22">
        <v>1306235.6517118069</v>
      </c>
      <c r="U37" s="22">
        <v>12190.747156149962</v>
      </c>
      <c r="V37" s="22">
        <v>420.56300633944005</v>
      </c>
      <c r="W37" s="22">
        <f>SUM(T37:V37)</f>
        <v>1318846.9618742962</v>
      </c>
      <c r="X37" s="16"/>
      <c r="Y37" s="62">
        <v>21516.847733450624</v>
      </c>
      <c r="Z37" s="62">
        <v>328.36472174711446</v>
      </c>
      <c r="AA37" s="62">
        <v>49.554261769227494</v>
      </c>
      <c r="AB37" s="62">
        <f>SUM(Y37:AA37)</f>
        <v>21894.766716966966</v>
      </c>
      <c r="AC37" s="16"/>
      <c r="AD37" s="25">
        <f t="shared" si="36"/>
        <v>1.6472408868379178E-2</v>
      </c>
      <c r="AE37" s="25">
        <f t="shared" si="36"/>
        <v>2.6935569866319613E-2</v>
      </c>
      <c r="AF37" s="25">
        <f t="shared" si="36"/>
        <v>0.11782838961644625</v>
      </c>
      <c r="AG37" s="26">
        <f t="shared" si="36"/>
        <v>1.6601446073660389E-2</v>
      </c>
      <c r="AI37">
        <v>3</v>
      </c>
      <c r="AM37">
        <f>$AM$8</f>
        <v>8</v>
      </c>
      <c r="AN37">
        <f>$AN$8</f>
        <v>30</v>
      </c>
      <c r="AO37">
        <f>$AO$8</f>
        <v>52</v>
      </c>
      <c r="AR37" s="30" t="s">
        <v>120</v>
      </c>
      <c r="AS37" s="22">
        <v>256517.01754390428</v>
      </c>
      <c r="AT37" s="22">
        <v>52608.532335942487</v>
      </c>
      <c r="AU37" s="22">
        <v>787.5366165701314</v>
      </c>
      <c r="AV37" s="22">
        <f>SUM(AS37:AU37)</f>
        <v>309913.08649641689</v>
      </c>
      <c r="AW37" s="16"/>
      <c r="AX37" s="62">
        <v>4225.4531946803863</v>
      </c>
      <c r="AY37" s="62">
        <v>1417.0407982993133</v>
      </c>
      <c r="AZ37" s="62">
        <v>92.794171294443274</v>
      </c>
      <c r="BA37" s="62">
        <f>SUM(AX37:AZ37)</f>
        <v>5735.2881642741431</v>
      </c>
      <c r="BB37" s="16"/>
      <c r="BC37" s="25">
        <f t="shared" si="37"/>
        <v>1.6472408868379178E-2</v>
      </c>
      <c r="BD37" s="25">
        <f t="shared" si="37"/>
        <v>2.6935569866319613E-2</v>
      </c>
      <c r="BE37" s="25">
        <f t="shared" si="37"/>
        <v>0.11782838961644623</v>
      </c>
      <c r="BF37" s="26">
        <f t="shared" si="37"/>
        <v>1.8506118051069949E-2</v>
      </c>
      <c r="BH37">
        <v>3</v>
      </c>
      <c r="BL37">
        <f>$BL$8</f>
        <v>11</v>
      </c>
      <c r="BM37">
        <f>$BM$8</f>
        <v>33</v>
      </c>
      <c r="BN37">
        <f>$BN$8</f>
        <v>55</v>
      </c>
    </row>
    <row r="38" spans="1:66" ht="12.75" customHeight="1" x14ac:dyDescent="0.6">
      <c r="A38" s="21" t="s">
        <v>17</v>
      </c>
      <c r="B38" s="22">
        <f>B36</f>
        <v>1562752.6692557111</v>
      </c>
      <c r="C38" s="22">
        <f>C36</f>
        <v>64799.27949209245</v>
      </c>
      <c r="D38" s="22">
        <f>D36</f>
        <v>1208.0996229095715</v>
      </c>
      <c r="E38" s="22">
        <f>E36</f>
        <v>1628760.0483707134</v>
      </c>
      <c r="F38" s="16"/>
      <c r="G38" s="62">
        <f>SUM(G36:G37)</f>
        <v>70510.272599632197</v>
      </c>
      <c r="H38" s="62">
        <f>SUM(H36:H37)</f>
        <v>5387.8496208046545</v>
      </c>
      <c r="I38" s="62">
        <f>SUM(I36:I37)</f>
        <v>241.72873320611325</v>
      </c>
      <c r="J38" s="62">
        <f>SUM(J36:J37)</f>
        <v>76139.850953642963</v>
      </c>
      <c r="K38" s="16"/>
      <c r="L38" s="25">
        <f t="shared" si="35"/>
        <v>4.5119278300906035E-2</v>
      </c>
      <c r="M38" s="25">
        <f t="shared" si="35"/>
        <v>8.3146751986063999E-2</v>
      </c>
      <c r="N38" s="25">
        <f t="shared" si="35"/>
        <v>0.20009006593672871</v>
      </c>
      <c r="O38" s="26">
        <f t="shared" si="35"/>
        <v>4.6747125845705409E-2</v>
      </c>
      <c r="S38" s="21" t="s">
        <v>17</v>
      </c>
      <c r="T38" s="22">
        <f>T36</f>
        <v>1306235.6517118069</v>
      </c>
      <c r="U38" s="22">
        <f>U36</f>
        <v>12190.747156149962</v>
      </c>
      <c r="V38" s="22">
        <f>V36</f>
        <v>420.56300633944005</v>
      </c>
      <c r="W38" s="22">
        <f>W36</f>
        <v>1318846.9618742962</v>
      </c>
      <c r="X38" s="16"/>
      <c r="Y38" s="62">
        <f>SUM(Y36:Y37)</f>
        <v>58999.77719582829</v>
      </c>
      <c r="Z38" s="62">
        <f>SUM(Z36:Z37)</f>
        <v>1011.702695768201</v>
      </c>
      <c r="AA38" s="62">
        <f>SUM(AA36:AA37)</f>
        <v>85.946575729360745</v>
      </c>
      <c r="AB38" s="62">
        <f>SUM(AB36:AB37)</f>
        <v>60097.426467325851</v>
      </c>
      <c r="AC38" s="16"/>
      <c r="AD38" s="25">
        <f t="shared" si="36"/>
        <v>4.5167789685199418E-2</v>
      </c>
      <c r="AE38" s="25">
        <f t="shared" si="36"/>
        <v>8.2989392102830989E-2</v>
      </c>
      <c r="AF38" s="25">
        <f t="shared" si="36"/>
        <v>0.20436076029947464</v>
      </c>
      <c r="AG38" s="26">
        <f t="shared" si="36"/>
        <v>4.5568157795895917E-2</v>
      </c>
      <c r="AR38" s="21" t="s">
        <v>17</v>
      </c>
      <c r="AS38" s="22">
        <f>AS36</f>
        <v>256517.01754390431</v>
      </c>
      <c r="AT38" s="22">
        <f>AT36</f>
        <v>52608.532335942487</v>
      </c>
      <c r="AU38" s="22">
        <f>AU36</f>
        <v>787.5366165701314</v>
      </c>
      <c r="AV38" s="22">
        <f>AV36</f>
        <v>309913.08649641695</v>
      </c>
      <c r="AW38" s="16"/>
      <c r="AX38" s="62">
        <f>SUM(AX36:AX37)</f>
        <v>11510.4954038039</v>
      </c>
      <c r="AY38" s="62">
        <f>SUM(AY36:AY37)</f>
        <v>4376.1469250364535</v>
      </c>
      <c r="AZ38" s="62">
        <f>SUM(AZ36:AZ37)</f>
        <v>155.7821574767525</v>
      </c>
      <c r="BA38" s="62">
        <f>SUM(BA36:BA37)</f>
        <v>16042.424486317108</v>
      </c>
      <c r="BB38" s="16"/>
      <c r="BC38" s="25">
        <f t="shared" si="37"/>
        <v>4.4872248687492303E-2</v>
      </c>
      <c r="BD38" s="25">
        <f t="shared" si="37"/>
        <v>8.3183216309698146E-2</v>
      </c>
      <c r="BE38" s="25">
        <f t="shared" si="37"/>
        <v>0.19780941507864461</v>
      </c>
      <c r="BF38" s="26">
        <f t="shared" si="37"/>
        <v>5.1764269355894343E-2</v>
      </c>
    </row>
    <row r="39" spans="1:66" ht="5.15" customHeight="1" x14ac:dyDescent="0.6">
      <c r="A39" s="21"/>
      <c r="B39" s="22"/>
      <c r="C39" s="22"/>
      <c r="D39" s="22"/>
      <c r="E39" s="22"/>
      <c r="F39" s="16"/>
      <c r="G39" s="62"/>
      <c r="H39" s="62"/>
      <c r="I39" s="62"/>
      <c r="J39" s="62"/>
      <c r="K39" s="16"/>
      <c r="L39" s="16"/>
      <c r="M39" s="16"/>
      <c r="N39" s="16"/>
      <c r="O39" s="20"/>
      <c r="S39" s="21"/>
      <c r="T39" s="22"/>
      <c r="U39" s="22"/>
      <c r="V39" s="22"/>
      <c r="W39" s="22"/>
      <c r="X39" s="16"/>
      <c r="Y39" s="62"/>
      <c r="Z39" s="62"/>
      <c r="AA39" s="62"/>
      <c r="AB39" s="62"/>
      <c r="AC39" s="16"/>
      <c r="AD39" s="16"/>
      <c r="AE39" s="16"/>
      <c r="AF39" s="16"/>
      <c r="AG39" s="20"/>
      <c r="AR39" s="21"/>
      <c r="AS39" s="22"/>
      <c r="AT39" s="22"/>
      <c r="AU39" s="22"/>
      <c r="AV39" s="22"/>
      <c r="AW39" s="16"/>
      <c r="AX39" s="62"/>
      <c r="AY39" s="62"/>
      <c r="AZ39" s="62"/>
      <c r="BA39" s="62"/>
      <c r="BB39" s="16"/>
      <c r="BC39" s="16"/>
      <c r="BD39" s="16"/>
      <c r="BE39" s="16"/>
      <c r="BF39" s="20"/>
    </row>
    <row r="40" spans="1:66" ht="12.75" customHeight="1" x14ac:dyDescent="0.6">
      <c r="A40" s="31" t="s">
        <v>121</v>
      </c>
      <c r="B40" s="22"/>
      <c r="C40" s="22"/>
      <c r="D40" s="22"/>
      <c r="E40" s="22"/>
      <c r="F40" s="16"/>
      <c r="G40" s="62"/>
      <c r="H40" s="62"/>
      <c r="I40" s="62"/>
      <c r="J40" s="62"/>
      <c r="K40" s="16"/>
      <c r="L40" s="16"/>
      <c r="M40" s="16"/>
      <c r="N40" s="16"/>
      <c r="O40" s="20"/>
      <c r="S40" s="31" t="s">
        <v>121</v>
      </c>
      <c r="T40" s="22"/>
      <c r="U40" s="22"/>
      <c r="V40" s="22"/>
      <c r="W40" s="22"/>
      <c r="X40" s="16"/>
      <c r="Y40" s="62"/>
      <c r="Z40" s="62"/>
      <c r="AA40" s="62"/>
      <c r="AB40" s="62"/>
      <c r="AC40" s="16"/>
      <c r="AD40" s="16"/>
      <c r="AE40" s="16"/>
      <c r="AF40" s="16"/>
      <c r="AG40" s="20"/>
      <c r="AR40" s="31" t="s">
        <v>121</v>
      </c>
      <c r="AS40" s="22"/>
      <c r="AT40" s="22"/>
      <c r="AU40" s="22"/>
      <c r="AV40" s="22"/>
      <c r="AW40" s="16"/>
      <c r="AX40" s="62"/>
      <c r="AY40" s="62"/>
      <c r="AZ40" s="62"/>
      <c r="BA40" s="62"/>
      <c r="BB40" s="16"/>
      <c r="BC40" s="16"/>
      <c r="BD40" s="16"/>
      <c r="BE40" s="16"/>
      <c r="BF40" s="20"/>
    </row>
    <row r="41" spans="1:66" ht="12.75" customHeight="1" x14ac:dyDescent="0.6">
      <c r="A41" s="21" t="s">
        <v>13</v>
      </c>
      <c r="B41" s="22">
        <f t="shared" ref="B41:D42" si="38">SUM(T41,AS41)</f>
        <v>0</v>
      </c>
      <c r="C41" s="22">
        <f t="shared" si="38"/>
        <v>5189.5542876950931</v>
      </c>
      <c r="D41" s="22">
        <f t="shared" si="38"/>
        <v>236.49663334367665</v>
      </c>
      <c r="E41" s="22">
        <f>SUM(B41:D41)</f>
        <v>5426.05092103877</v>
      </c>
      <c r="F41" s="16"/>
      <c r="G41" s="62">
        <f t="shared" ref="G41:I42" si="39">SUM(Y41,AX41)</f>
        <v>0</v>
      </c>
      <c r="H41" s="62">
        <f t="shared" si="39"/>
        <v>403.43451195046634</v>
      </c>
      <c r="I41" s="62">
        <f t="shared" si="39"/>
        <v>50.048798070434657</v>
      </c>
      <c r="J41" s="62">
        <f>SUM(G41:I41)</f>
        <v>453.483310020901</v>
      </c>
      <c r="K41" s="16"/>
      <c r="L41" s="25" t="str">
        <f t="shared" ref="L41:O43" si="40">IF(B41&lt;&gt;0,G41/B41,"--")</f>
        <v>--</v>
      </c>
      <c r="M41" s="25">
        <f t="shared" si="40"/>
        <v>7.7739722832661451E-2</v>
      </c>
      <c r="N41" s="25">
        <f t="shared" si="40"/>
        <v>0.21162583738646207</v>
      </c>
      <c r="O41" s="26">
        <f t="shared" si="40"/>
        <v>8.357520351727285E-2</v>
      </c>
      <c r="S41" s="21" t="s">
        <v>13</v>
      </c>
      <c r="T41" s="22">
        <v>0</v>
      </c>
      <c r="U41" s="22">
        <v>860.98547441440724</v>
      </c>
      <c r="V41" s="22">
        <v>236.49663334367665</v>
      </c>
      <c r="W41" s="22">
        <f>SUM(T41:V41)</f>
        <v>1097.4821077580839</v>
      </c>
      <c r="X41" s="16"/>
      <c r="Y41" s="62">
        <v>0</v>
      </c>
      <c r="Z41" s="62">
        <v>79.29149242143879</v>
      </c>
      <c r="AA41" s="62">
        <v>50.048798070434657</v>
      </c>
      <c r="AB41" s="62">
        <f>SUM(Y41:AA41)</f>
        <v>129.34029049187345</v>
      </c>
      <c r="AC41" s="16"/>
      <c r="AD41" s="25" t="str">
        <f t="shared" ref="AD41:AG43" si="41">IF(T41&lt;&gt;0,Y41/T41,"--")</f>
        <v>--</v>
      </c>
      <c r="AE41" s="25">
        <f t="shared" si="41"/>
        <v>9.209387937162157E-2</v>
      </c>
      <c r="AF41" s="25">
        <f t="shared" si="41"/>
        <v>0.21162583738646207</v>
      </c>
      <c r="AG41" s="26">
        <f t="shared" si="41"/>
        <v>0.1178518443057695</v>
      </c>
      <c r="AI41">
        <v>1</v>
      </c>
      <c r="AJ41">
        <v>2</v>
      </c>
      <c r="AM41">
        <f>$AM$8</f>
        <v>8</v>
      </c>
      <c r="AN41">
        <f>$AN$8</f>
        <v>30</v>
      </c>
      <c r="AO41">
        <f>$AO$8</f>
        <v>52</v>
      </c>
      <c r="AR41" s="21" t="s">
        <v>13</v>
      </c>
      <c r="AS41" s="22">
        <v>0</v>
      </c>
      <c r="AT41" s="22">
        <v>4328.5688132806854</v>
      </c>
      <c r="AU41" s="22">
        <v>0</v>
      </c>
      <c r="AV41" s="22">
        <f>SUM(AS41:AU41)</f>
        <v>4328.5688132806854</v>
      </c>
      <c r="AW41" s="16"/>
      <c r="AX41" s="62">
        <v>0</v>
      </c>
      <c r="AY41" s="62">
        <v>324.14301952902758</v>
      </c>
      <c r="AZ41" s="62">
        <v>0</v>
      </c>
      <c r="BA41" s="62">
        <f>SUM(AX41:AZ41)</f>
        <v>324.14301952902758</v>
      </c>
      <c r="BB41" s="16"/>
      <c r="BC41" s="25" t="str">
        <f t="shared" ref="BC41:BF43" si="42">IF(AS41&lt;&gt;0,AX41/AS41,"--")</f>
        <v>--</v>
      </c>
      <c r="BD41" s="25">
        <f t="shared" si="42"/>
        <v>7.48845712085041E-2</v>
      </c>
      <c r="BE41" s="25" t="str">
        <f t="shared" si="42"/>
        <v>--</v>
      </c>
      <c r="BF41" s="26">
        <f t="shared" si="42"/>
        <v>7.48845712085041E-2</v>
      </c>
      <c r="BH41">
        <v>1</v>
      </c>
      <c r="BI41">
        <v>2</v>
      </c>
      <c r="BL41">
        <f>$BL$8</f>
        <v>11</v>
      </c>
      <c r="BM41">
        <f>$BM$8</f>
        <v>33</v>
      </c>
      <c r="BN41">
        <f>$BN$8</f>
        <v>55</v>
      </c>
    </row>
    <row r="42" spans="1:66" ht="12.75" customHeight="1" x14ac:dyDescent="0.6">
      <c r="A42" s="30" t="s">
        <v>97</v>
      </c>
      <c r="B42" s="22">
        <f t="shared" si="38"/>
        <v>0</v>
      </c>
      <c r="C42" s="22">
        <f t="shared" si="38"/>
        <v>5189.5542876950931</v>
      </c>
      <c r="D42" s="22">
        <f t="shared" si="38"/>
        <v>236.49663334367671</v>
      </c>
      <c r="E42" s="22">
        <f>SUM(B42:D42)</f>
        <v>5426.05092103877</v>
      </c>
      <c r="F42" s="16"/>
      <c r="G42" s="62">
        <f t="shared" si="39"/>
        <v>0</v>
      </c>
      <c r="H42" s="62">
        <f t="shared" si="39"/>
        <v>1349.322024613411</v>
      </c>
      <c r="I42" s="62">
        <f t="shared" si="39"/>
        <v>14.083282865585122</v>
      </c>
      <c r="J42" s="62">
        <f>SUM(G42:I42)</f>
        <v>1363.4053074789961</v>
      </c>
      <c r="K42" s="16"/>
      <c r="L42" s="25" t="str">
        <f t="shared" si="40"/>
        <v>--</v>
      </c>
      <c r="M42" s="25">
        <f t="shared" si="40"/>
        <v>0.26000730502285652</v>
      </c>
      <c r="N42" s="25">
        <f t="shared" si="40"/>
        <v>5.954961246792595E-2</v>
      </c>
      <c r="O42" s="26">
        <f t="shared" si="40"/>
        <v>0.25127027507106109</v>
      </c>
      <c r="S42" s="30" t="s">
        <v>97</v>
      </c>
      <c r="T42" s="22">
        <v>0</v>
      </c>
      <c r="U42" s="22">
        <v>860.98547441440746</v>
      </c>
      <c r="V42" s="22">
        <v>236.49663334367671</v>
      </c>
      <c r="W42" s="22">
        <f>SUM(T42:V42)</f>
        <v>1097.4821077580841</v>
      </c>
      <c r="X42" s="16"/>
      <c r="Y42" s="62">
        <v>0</v>
      </c>
      <c r="Z42" s="62">
        <v>168.37607350736496</v>
      </c>
      <c r="AA42" s="62">
        <v>14.083282865585122</v>
      </c>
      <c r="AB42" s="62">
        <f>SUM(Y42:AA42)</f>
        <v>182.45935637295008</v>
      </c>
      <c r="AC42" s="16"/>
      <c r="AD42" s="25" t="str">
        <f t="shared" si="41"/>
        <v>--</v>
      </c>
      <c r="AE42" s="25">
        <f t="shared" si="41"/>
        <v>0.1955620373524706</v>
      </c>
      <c r="AF42" s="25">
        <f t="shared" si="41"/>
        <v>5.954961246792595E-2</v>
      </c>
      <c r="AG42" s="26">
        <f t="shared" si="41"/>
        <v>0.16625269339987203</v>
      </c>
      <c r="AI42">
        <v>5</v>
      </c>
      <c r="AJ42">
        <v>7</v>
      </c>
      <c r="AM42">
        <f>$AM$8</f>
        <v>8</v>
      </c>
      <c r="AN42">
        <f>$AN$8</f>
        <v>30</v>
      </c>
      <c r="AO42">
        <f>$AO$8</f>
        <v>52</v>
      </c>
      <c r="AR42" s="30" t="s">
        <v>97</v>
      </c>
      <c r="AS42" s="22">
        <v>0</v>
      </c>
      <c r="AT42" s="22">
        <v>4328.5688132806854</v>
      </c>
      <c r="AU42" s="22">
        <v>0</v>
      </c>
      <c r="AV42" s="22">
        <f>SUM(AS42:AU42)</f>
        <v>4328.5688132806854</v>
      </c>
      <c r="AW42" s="16"/>
      <c r="AX42" s="62">
        <v>0</v>
      </c>
      <c r="AY42" s="62">
        <v>1180.9459511060461</v>
      </c>
      <c r="AZ42" s="62">
        <v>0</v>
      </c>
      <c r="BA42" s="62">
        <f>SUM(AX42:AZ42)</f>
        <v>1180.9459511060461</v>
      </c>
      <c r="BB42" s="16"/>
      <c r="BC42" s="25" t="str">
        <f t="shared" si="42"/>
        <v>--</v>
      </c>
      <c r="BD42" s="25">
        <f t="shared" si="42"/>
        <v>0.27282596212464738</v>
      </c>
      <c r="BE42" s="25" t="str">
        <f t="shared" si="42"/>
        <v>--</v>
      </c>
      <c r="BF42" s="26">
        <f t="shared" si="42"/>
        <v>0.27282596212464738</v>
      </c>
      <c r="BH42">
        <v>5</v>
      </c>
      <c r="BI42">
        <v>7</v>
      </c>
      <c r="BL42">
        <f>$BL$8</f>
        <v>11</v>
      </c>
      <c r="BM42">
        <f>$BM$8</f>
        <v>33</v>
      </c>
      <c r="BN42">
        <f>$BN$8</f>
        <v>55</v>
      </c>
    </row>
    <row r="43" spans="1:66" ht="12.75" customHeight="1" x14ac:dyDescent="0.6">
      <c r="A43" s="21" t="s">
        <v>17</v>
      </c>
      <c r="B43" s="22">
        <f>B41</f>
        <v>0</v>
      </c>
      <c r="C43" s="22">
        <f>C41</f>
        <v>5189.5542876950931</v>
      </c>
      <c r="D43" s="22">
        <f>D41</f>
        <v>236.49663334367665</v>
      </c>
      <c r="E43" s="22">
        <f>E41</f>
        <v>5426.05092103877</v>
      </c>
      <c r="F43" s="16"/>
      <c r="G43" s="62">
        <f>SUM(G41:G42)</f>
        <v>0</v>
      </c>
      <c r="H43" s="62">
        <f>SUM(H41:H42)</f>
        <v>1752.7565365638775</v>
      </c>
      <c r="I43" s="62">
        <f>SUM(I41:I42)</f>
        <v>64.132080936019776</v>
      </c>
      <c r="J43" s="62">
        <f>SUM(J41:J42)</f>
        <v>1816.888617499897</v>
      </c>
      <c r="K43" s="16"/>
      <c r="L43" s="25" t="str">
        <f t="shared" si="40"/>
        <v>--</v>
      </c>
      <c r="M43" s="25">
        <f t="shared" si="40"/>
        <v>0.33774702785551802</v>
      </c>
      <c r="N43" s="25">
        <f t="shared" si="40"/>
        <v>0.27117544985438802</v>
      </c>
      <c r="O43" s="26">
        <f t="shared" si="40"/>
        <v>0.33484547858833391</v>
      </c>
      <c r="S43" s="21" t="s">
        <v>17</v>
      </c>
      <c r="T43" s="22">
        <f>T41</f>
        <v>0</v>
      </c>
      <c r="U43" s="22">
        <f>U41</f>
        <v>860.98547441440724</v>
      </c>
      <c r="V43" s="22">
        <f>V41</f>
        <v>236.49663334367665</v>
      </c>
      <c r="W43" s="22">
        <f>W41</f>
        <v>1097.4821077580839</v>
      </c>
      <c r="X43" s="16"/>
      <c r="Y43" s="62">
        <f>SUM(Y41:Y42)</f>
        <v>0</v>
      </c>
      <c r="Z43" s="62">
        <f>SUM(Z41:Z42)</f>
        <v>247.66756592880375</v>
      </c>
      <c r="AA43" s="62">
        <f>SUM(AA41:AA42)</f>
        <v>64.132080936019776</v>
      </c>
      <c r="AB43" s="62">
        <f>SUM(AB41:AB42)</f>
        <v>311.79964686482356</v>
      </c>
      <c r="AC43" s="16"/>
      <c r="AD43" s="25" t="str">
        <f t="shared" si="41"/>
        <v>--</v>
      </c>
      <c r="AE43" s="25">
        <f t="shared" si="41"/>
        <v>0.28765591672409219</v>
      </c>
      <c r="AF43" s="25">
        <f t="shared" si="41"/>
        <v>0.27117544985438802</v>
      </c>
      <c r="AG43" s="26">
        <f t="shared" si="41"/>
        <v>0.28410453770564159</v>
      </c>
      <c r="AR43" s="21" t="s">
        <v>17</v>
      </c>
      <c r="AS43" s="22">
        <f>AS41</f>
        <v>0</v>
      </c>
      <c r="AT43" s="22">
        <f>AT41</f>
        <v>4328.5688132806854</v>
      </c>
      <c r="AU43" s="22">
        <f>AU41</f>
        <v>0</v>
      </c>
      <c r="AV43" s="22">
        <f>AV41</f>
        <v>4328.5688132806854</v>
      </c>
      <c r="AW43" s="16"/>
      <c r="AX43" s="62">
        <f>SUM(AX41:AX42)</f>
        <v>0</v>
      </c>
      <c r="AY43" s="62">
        <f>SUM(AY41:AY42)</f>
        <v>1505.0889706350736</v>
      </c>
      <c r="AZ43" s="62">
        <f>SUM(AZ41:AZ42)</f>
        <v>0</v>
      </c>
      <c r="BA43" s="62">
        <f>SUM(BA41:BA42)</f>
        <v>1505.0889706350736</v>
      </c>
      <c r="BB43" s="16"/>
      <c r="BC43" s="25" t="str">
        <f t="shared" si="42"/>
        <v>--</v>
      </c>
      <c r="BD43" s="25">
        <f t="shared" si="42"/>
        <v>0.34771053333315144</v>
      </c>
      <c r="BE43" s="25" t="str">
        <f t="shared" si="42"/>
        <v>--</v>
      </c>
      <c r="BF43" s="26">
        <f t="shared" si="42"/>
        <v>0.34771053333315144</v>
      </c>
    </row>
    <row r="44" spans="1:66" ht="5.15" customHeight="1" x14ac:dyDescent="0.6">
      <c r="A44" s="21"/>
      <c r="B44" s="22"/>
      <c r="C44" s="22"/>
      <c r="D44" s="22"/>
      <c r="E44" s="22"/>
      <c r="F44" s="16"/>
      <c r="G44" s="62"/>
      <c r="H44" s="62"/>
      <c r="I44" s="62"/>
      <c r="J44" s="62"/>
      <c r="K44" s="16"/>
      <c r="L44" s="16"/>
      <c r="M44" s="16"/>
      <c r="N44" s="16"/>
      <c r="O44" s="20"/>
      <c r="S44" s="21"/>
      <c r="T44" s="22"/>
      <c r="U44" s="22"/>
      <c r="V44" s="22"/>
      <c r="W44" s="22"/>
      <c r="X44" s="16"/>
      <c r="Y44" s="62"/>
      <c r="Z44" s="62"/>
      <c r="AA44" s="62"/>
      <c r="AB44" s="62"/>
      <c r="AC44" s="16"/>
      <c r="AD44" s="16"/>
      <c r="AE44" s="16"/>
      <c r="AF44" s="16"/>
      <c r="AG44" s="20"/>
      <c r="AR44" s="21"/>
      <c r="AS44" s="22"/>
      <c r="AT44" s="22"/>
      <c r="AU44" s="22"/>
      <c r="AV44" s="22"/>
      <c r="AW44" s="16"/>
      <c r="AX44" s="62"/>
      <c r="AY44" s="62"/>
      <c r="AZ44" s="62"/>
      <c r="BA44" s="62"/>
      <c r="BB44" s="16"/>
      <c r="BC44" s="16"/>
      <c r="BD44" s="16"/>
      <c r="BE44" s="16"/>
      <c r="BF44" s="20"/>
    </row>
    <row r="45" spans="1:66" ht="12.75" customHeight="1" x14ac:dyDescent="0.6">
      <c r="A45" s="103" t="s">
        <v>33</v>
      </c>
      <c r="B45" s="32">
        <f>SUM(B38,B43)</f>
        <v>1562752.6692557111</v>
      </c>
      <c r="C45" s="32">
        <f>SUM(C38,C43)</f>
        <v>69988.833779787543</v>
      </c>
      <c r="D45" s="32">
        <f>SUM(D38,D43)</f>
        <v>1444.5962562532482</v>
      </c>
      <c r="E45" s="32">
        <f>SUM(E38,E43)</f>
        <v>1634186.0992917521</v>
      </c>
      <c r="F45" s="33"/>
      <c r="G45" s="84">
        <f>SUM(G38,G43)</f>
        <v>70510.272599632197</v>
      </c>
      <c r="H45" s="84">
        <f>SUM(H38,H43)</f>
        <v>7140.606157368532</v>
      </c>
      <c r="I45" s="84">
        <f>SUM(I38,I43)</f>
        <v>305.86081414213299</v>
      </c>
      <c r="J45" s="84">
        <f>SUM(J38,J43)</f>
        <v>77956.739571142854</v>
      </c>
      <c r="K45" s="33"/>
      <c r="L45" s="35">
        <f t="shared" ref="L45:O46" si="43">IF(B45&lt;&gt;0,G45/B45,"--")</f>
        <v>4.5119278300906035E-2</v>
      </c>
      <c r="M45" s="35">
        <f t="shared" si="43"/>
        <v>0.10202493414643389</v>
      </c>
      <c r="N45" s="35">
        <f t="shared" si="43"/>
        <v>0.21172754173918709</v>
      </c>
      <c r="O45" s="36">
        <f t="shared" si="43"/>
        <v>4.7703709880367304E-2</v>
      </c>
      <c r="S45" s="103" t="s">
        <v>33</v>
      </c>
      <c r="T45" s="32">
        <f>SUM(T38,T43)</f>
        <v>1306235.6517118069</v>
      </c>
      <c r="U45" s="32">
        <f>SUM(U38,U43)</f>
        <v>13051.732630564369</v>
      </c>
      <c r="V45" s="32">
        <f>SUM(V38,V43)</f>
        <v>657.05963968311676</v>
      </c>
      <c r="W45" s="32">
        <f>SUM(W38,W43)</f>
        <v>1319944.4439820542</v>
      </c>
      <c r="X45" s="33"/>
      <c r="Y45" s="84">
        <f>SUM(Y38,Y43)</f>
        <v>58999.77719582829</v>
      </c>
      <c r="Z45" s="84">
        <f>SUM(Z38,Z43)</f>
        <v>1259.3702616970047</v>
      </c>
      <c r="AA45" s="84">
        <f>SUM(AA38,AA43)</f>
        <v>150.07865666538052</v>
      </c>
      <c r="AB45" s="84">
        <f>SUM(AB38,AB43)</f>
        <v>60409.226114190678</v>
      </c>
      <c r="AC45" s="33"/>
      <c r="AD45" s="35">
        <f t="shared" ref="AD45:AG46" si="44">IF(T45&lt;&gt;0,Y45/T45,"--")</f>
        <v>4.5167789685199418E-2</v>
      </c>
      <c r="AE45" s="35">
        <f t="shared" si="44"/>
        <v>9.6490657397304377E-2</v>
      </c>
      <c r="AF45" s="35">
        <f t="shared" si="44"/>
        <v>0.22840948918694756</v>
      </c>
      <c r="AG45" s="36">
        <f t="shared" si="44"/>
        <v>4.5766491453190276E-2</v>
      </c>
      <c r="AR45" s="103" t="s">
        <v>33</v>
      </c>
      <c r="AS45" s="32">
        <f>SUM(AS38,AS43)</f>
        <v>256517.01754390431</v>
      </c>
      <c r="AT45" s="32">
        <f>SUM(AT38,AT43)</f>
        <v>56937.10114922317</v>
      </c>
      <c r="AU45" s="32">
        <f>SUM(AU38,AU43)</f>
        <v>787.5366165701314</v>
      </c>
      <c r="AV45" s="32">
        <f>SUM(AV38,AV43)</f>
        <v>314241.65530969761</v>
      </c>
      <c r="AW45" s="33"/>
      <c r="AX45" s="84">
        <f>SUM(AX38,AX43)</f>
        <v>11510.4954038039</v>
      </c>
      <c r="AY45" s="84">
        <f>SUM(AY38,AY43)</f>
        <v>5881.235895671527</v>
      </c>
      <c r="AZ45" s="84">
        <f>SUM(AZ38,AZ43)</f>
        <v>155.7821574767525</v>
      </c>
      <c r="BA45" s="84">
        <f>SUM(BA38,BA43)</f>
        <v>17547.513456952183</v>
      </c>
      <c r="BB45" s="33"/>
      <c r="BC45" s="35">
        <f t="shared" ref="BC45:BF46" si="45">IF(AS45&lt;&gt;0,AX45/AS45,"--")</f>
        <v>4.4872248687492303E-2</v>
      </c>
      <c r="BD45" s="35">
        <f t="shared" si="45"/>
        <v>0.10329356038442727</v>
      </c>
      <c r="BE45" s="35">
        <f t="shared" si="45"/>
        <v>0.19780941507864461</v>
      </c>
      <c r="BF45" s="36">
        <f t="shared" si="45"/>
        <v>5.5840825557192324E-2</v>
      </c>
    </row>
    <row r="46" spans="1:66" ht="12.75" customHeight="1" x14ac:dyDescent="0.6">
      <c r="A46" s="104" t="s">
        <v>17</v>
      </c>
      <c r="B46" s="22">
        <f>SUM(B32,B45)</f>
        <v>2475833.912530506</v>
      </c>
      <c r="C46" s="22">
        <f>SUM(C32,C45)</f>
        <v>69988.833779787543</v>
      </c>
      <c r="D46" s="22">
        <f>SUM(D32,D45)</f>
        <v>1444.5962562532482</v>
      </c>
      <c r="E46" s="22">
        <f>SUM(E32,E45)</f>
        <v>2547267.342566547</v>
      </c>
      <c r="F46" s="16"/>
      <c r="G46" s="62">
        <f>SUM(G32,G45)</f>
        <v>172854.29339131061</v>
      </c>
      <c r="H46" s="62">
        <f>SUM(H32,H45)</f>
        <v>7140.606157368532</v>
      </c>
      <c r="I46" s="62">
        <f>SUM(I32,I45)</f>
        <v>305.86081414213299</v>
      </c>
      <c r="J46" s="62">
        <f>SUM(J32,J45)</f>
        <v>180300.76036282128</v>
      </c>
      <c r="K46" s="16"/>
      <c r="L46" s="25">
        <f t="shared" si="43"/>
        <v>6.9816594932508733E-2</v>
      </c>
      <c r="M46" s="25">
        <f t="shared" si="43"/>
        <v>0.10202493414643389</v>
      </c>
      <c r="N46" s="25">
        <f t="shared" si="43"/>
        <v>0.21172754173918709</v>
      </c>
      <c r="O46" s="26">
        <f t="shared" si="43"/>
        <v>7.0782032710063281E-2</v>
      </c>
      <c r="S46" s="104" t="s">
        <v>17</v>
      </c>
      <c r="T46" s="22">
        <f>SUM(T32,T45)</f>
        <v>2060905.6172827166</v>
      </c>
      <c r="U46" s="22">
        <f>SUM(U32,U45)</f>
        <v>13051.732630564369</v>
      </c>
      <c r="V46" s="22">
        <f>SUM(V32,V45)</f>
        <v>657.05963968311676</v>
      </c>
      <c r="W46" s="22">
        <f>SUM(W32,W45)</f>
        <v>2074614.4095529639</v>
      </c>
      <c r="X46" s="16"/>
      <c r="Y46" s="62">
        <f>SUM(Y32,Y45)</f>
        <v>143754.37704937311</v>
      </c>
      <c r="Z46" s="62">
        <f>SUM(Z32,Z45)</f>
        <v>1259.3702616970047</v>
      </c>
      <c r="AA46" s="62">
        <f>SUM(AA32,AA45)</f>
        <v>150.07865666538052</v>
      </c>
      <c r="AB46" s="62">
        <f>SUM(AB32,AB45)</f>
        <v>145163.82596773549</v>
      </c>
      <c r="AC46" s="16"/>
      <c r="AD46" s="25">
        <f t="shared" si="44"/>
        <v>6.9753013356774599E-2</v>
      </c>
      <c r="AE46" s="25">
        <f t="shared" si="44"/>
        <v>9.6490657397304377E-2</v>
      </c>
      <c r="AF46" s="25">
        <f t="shared" si="44"/>
        <v>0.22840948918694756</v>
      </c>
      <c r="AG46" s="26">
        <f t="shared" si="44"/>
        <v>6.9971472915304422E-2</v>
      </c>
      <c r="AR46" s="104" t="s">
        <v>17</v>
      </c>
      <c r="AS46" s="22">
        <f>SUM(AS32,AS45)</f>
        <v>414928.29524778982</v>
      </c>
      <c r="AT46" s="22">
        <f>SUM(AT32,AT45)</f>
        <v>56937.10114922317</v>
      </c>
      <c r="AU46" s="22">
        <f>SUM(AU32,AU45)</f>
        <v>787.5366165701314</v>
      </c>
      <c r="AV46" s="22">
        <f>SUM(AV32,AV45)</f>
        <v>472652.93301358313</v>
      </c>
      <c r="AW46" s="16"/>
      <c r="AX46" s="62">
        <f>SUM(AX32,AX45)</f>
        <v>29099.9163419375</v>
      </c>
      <c r="AY46" s="62">
        <f>SUM(AY32,AY45)</f>
        <v>5881.235895671527</v>
      </c>
      <c r="AZ46" s="62">
        <f>SUM(AZ32,AZ45)</f>
        <v>155.7821574767525</v>
      </c>
      <c r="BA46" s="62">
        <f>SUM(BA32,BA45)</f>
        <v>35136.934395085787</v>
      </c>
      <c r="BB46" s="16"/>
      <c r="BC46" s="25">
        <f t="shared" si="45"/>
        <v>7.0132397995560675E-2</v>
      </c>
      <c r="BD46" s="25">
        <f t="shared" si="45"/>
        <v>0.10329356038442727</v>
      </c>
      <c r="BE46" s="25">
        <f t="shared" si="45"/>
        <v>0.19780941507864461</v>
      </c>
      <c r="BF46" s="26">
        <f t="shared" si="45"/>
        <v>7.4339820914802235E-2</v>
      </c>
    </row>
    <row r="47" spans="1:66" ht="5.15" customHeight="1" thickBot="1" x14ac:dyDescent="0.75">
      <c r="A47" s="105"/>
      <c r="B47" s="101"/>
      <c r="C47" s="101"/>
      <c r="D47" s="101"/>
      <c r="E47" s="101"/>
      <c r="F47" s="102"/>
      <c r="G47" s="98"/>
      <c r="H47" s="98"/>
      <c r="I47" s="98"/>
      <c r="J47" s="98"/>
      <c r="K47" s="102"/>
      <c r="L47" s="102"/>
      <c r="M47" s="102"/>
      <c r="N47" s="102"/>
      <c r="O47" s="106"/>
      <c r="S47" s="105"/>
      <c r="T47" s="101"/>
      <c r="U47" s="101"/>
      <c r="V47" s="101"/>
      <c r="W47" s="101"/>
      <c r="X47" s="102"/>
      <c r="Y47" s="98"/>
      <c r="Z47" s="98"/>
      <c r="AA47" s="98"/>
      <c r="AB47" s="98"/>
      <c r="AC47" s="102"/>
      <c r="AD47" s="102"/>
      <c r="AE47" s="102"/>
      <c r="AF47" s="102"/>
      <c r="AG47" s="106"/>
      <c r="AR47" s="105"/>
      <c r="AS47" s="101"/>
      <c r="AT47" s="101"/>
      <c r="AU47" s="101"/>
      <c r="AV47" s="101"/>
      <c r="AW47" s="102"/>
      <c r="AX47" s="98"/>
      <c r="AY47" s="98"/>
      <c r="AZ47" s="98"/>
      <c r="BA47" s="98"/>
      <c r="BB47" s="102"/>
      <c r="BC47" s="102"/>
      <c r="BD47" s="102"/>
      <c r="BE47" s="102"/>
      <c r="BF47" s="106"/>
    </row>
    <row r="48" spans="1:66" ht="15.5" x14ac:dyDescent="0.7">
      <c r="A48" s="4" t="s">
        <v>18</v>
      </c>
      <c r="B48" s="9" t="s">
        <v>1</v>
      </c>
      <c r="C48" s="10"/>
      <c r="D48" s="10"/>
      <c r="E48" s="10"/>
      <c r="F48" s="11"/>
      <c r="G48" s="9" t="s">
        <v>2</v>
      </c>
      <c r="H48" s="12"/>
      <c r="I48" s="12"/>
      <c r="J48" s="12"/>
      <c r="K48" s="11"/>
      <c r="L48" s="9" t="s">
        <v>3</v>
      </c>
      <c r="M48" s="12"/>
      <c r="N48" s="12"/>
      <c r="O48" s="13"/>
      <c r="S48" s="4" t="s">
        <v>18</v>
      </c>
      <c r="T48" s="9" t="s">
        <v>1</v>
      </c>
      <c r="U48" s="10"/>
      <c r="V48" s="10"/>
      <c r="W48" s="10"/>
      <c r="X48" s="11"/>
      <c r="Y48" s="9" t="s">
        <v>2</v>
      </c>
      <c r="Z48" s="12"/>
      <c r="AA48" s="12"/>
      <c r="AB48" s="12"/>
      <c r="AC48" s="11"/>
      <c r="AD48" s="9" t="s">
        <v>3</v>
      </c>
      <c r="AE48" s="12"/>
      <c r="AF48" s="12"/>
      <c r="AG48" s="13"/>
      <c r="AR48" s="4" t="s">
        <v>18</v>
      </c>
      <c r="AS48" s="9" t="s">
        <v>1</v>
      </c>
      <c r="AT48" s="10"/>
      <c r="AU48" s="10"/>
      <c r="AV48" s="10"/>
      <c r="AW48" s="11"/>
      <c r="AX48" s="9" t="s">
        <v>2</v>
      </c>
      <c r="AY48" s="12"/>
      <c r="AZ48" s="12"/>
      <c r="BA48" s="12"/>
      <c r="BB48" s="11"/>
      <c r="BC48" s="9" t="s">
        <v>3</v>
      </c>
      <c r="BD48" s="12"/>
      <c r="BE48" s="12"/>
      <c r="BF48" s="13"/>
    </row>
    <row r="49" spans="1:66" ht="12.75" customHeight="1" x14ac:dyDescent="0.6">
      <c r="A49" s="94" t="s">
        <v>23</v>
      </c>
      <c r="B49" s="15" t="s">
        <v>4</v>
      </c>
      <c r="C49" s="15" t="s">
        <v>5</v>
      </c>
      <c r="D49" s="15" t="s">
        <v>6</v>
      </c>
      <c r="E49" s="15" t="s">
        <v>173</v>
      </c>
      <c r="F49" s="16"/>
      <c r="G49" s="15" t="s">
        <v>4</v>
      </c>
      <c r="H49" s="15" t="s">
        <v>5</v>
      </c>
      <c r="I49" s="15" t="s">
        <v>6</v>
      </c>
      <c r="J49" s="15" t="s">
        <v>173</v>
      </c>
      <c r="K49" s="16"/>
      <c r="L49" s="15" t="s">
        <v>4</v>
      </c>
      <c r="M49" s="15" t="s">
        <v>5</v>
      </c>
      <c r="N49" s="15" t="s">
        <v>6</v>
      </c>
      <c r="O49" s="17" t="s">
        <v>173</v>
      </c>
      <c r="S49" s="94" t="s">
        <v>23</v>
      </c>
      <c r="T49" s="15" t="s">
        <v>4</v>
      </c>
      <c r="U49" s="15" t="s">
        <v>5</v>
      </c>
      <c r="V49" s="15" t="s">
        <v>6</v>
      </c>
      <c r="W49" s="15" t="s">
        <v>173</v>
      </c>
      <c r="X49" s="16"/>
      <c r="Y49" s="15" t="s">
        <v>4</v>
      </c>
      <c r="Z49" s="15" t="s">
        <v>5</v>
      </c>
      <c r="AA49" s="15" t="s">
        <v>6</v>
      </c>
      <c r="AB49" s="15" t="s">
        <v>173</v>
      </c>
      <c r="AC49" s="16"/>
      <c r="AD49" s="15" t="s">
        <v>4</v>
      </c>
      <c r="AE49" s="15" t="s">
        <v>5</v>
      </c>
      <c r="AF49" s="15" t="s">
        <v>6</v>
      </c>
      <c r="AG49" s="17" t="s">
        <v>173</v>
      </c>
      <c r="AR49" s="94" t="s">
        <v>23</v>
      </c>
      <c r="AS49" s="15" t="s">
        <v>4</v>
      </c>
      <c r="AT49" s="15" t="s">
        <v>5</v>
      </c>
      <c r="AU49" s="15" t="s">
        <v>6</v>
      </c>
      <c r="AV49" s="15" t="s">
        <v>173</v>
      </c>
      <c r="AW49" s="16"/>
      <c r="AX49" s="15" t="s">
        <v>4</v>
      </c>
      <c r="AY49" s="15" t="s">
        <v>5</v>
      </c>
      <c r="AZ49" s="15" t="s">
        <v>6</v>
      </c>
      <c r="BA49" s="15" t="s">
        <v>173</v>
      </c>
      <c r="BB49" s="16"/>
      <c r="BC49" s="15" t="s">
        <v>4</v>
      </c>
      <c r="BD49" s="15" t="s">
        <v>5</v>
      </c>
      <c r="BE49" s="15" t="s">
        <v>6</v>
      </c>
      <c r="BF49" s="17" t="s">
        <v>173</v>
      </c>
    </row>
    <row r="50" spans="1:66" x14ac:dyDescent="0.6">
      <c r="A50" s="21" t="s">
        <v>19</v>
      </c>
      <c r="B50" s="22">
        <f t="shared" ref="B50:D51" si="46">SUM(T50,AS50)</f>
        <v>196066.99840576531</v>
      </c>
      <c r="C50" s="22">
        <f t="shared" si="46"/>
        <v>0</v>
      </c>
      <c r="D50" s="22">
        <f t="shared" si="46"/>
        <v>0</v>
      </c>
      <c r="E50" s="22">
        <f>SUM(B50:D50)</f>
        <v>196066.99840576531</v>
      </c>
      <c r="F50" s="16"/>
      <c r="G50" s="62">
        <f t="shared" ref="G50:I51" si="47">SUM(Y50,AX50)</f>
        <v>10497.946278877935</v>
      </c>
      <c r="H50" s="62">
        <f t="shared" si="47"/>
        <v>0</v>
      </c>
      <c r="I50" s="62">
        <f t="shared" si="47"/>
        <v>0</v>
      </c>
      <c r="J50" s="62">
        <f>SUM(G50:I50)</f>
        <v>10497.946278877935</v>
      </c>
      <c r="K50" s="16"/>
      <c r="L50" s="25">
        <f t="shared" ref="L50:O52" si="48">IF(B50&lt;&gt;0,G50/B50,"--")</f>
        <v>5.3542647993989209E-2</v>
      </c>
      <c r="M50" s="25" t="str">
        <f t="shared" si="48"/>
        <v>--</v>
      </c>
      <c r="N50" s="25" t="str">
        <f t="shared" si="48"/>
        <v>--</v>
      </c>
      <c r="O50" s="26">
        <f t="shared" si="48"/>
        <v>5.3542647993989209E-2</v>
      </c>
      <c r="S50" s="21" t="s">
        <v>19</v>
      </c>
      <c r="T50" s="22">
        <v>174799.08239343448</v>
      </c>
      <c r="U50" s="22">
        <v>0</v>
      </c>
      <c r="V50" s="22">
        <v>0</v>
      </c>
      <c r="W50" s="22">
        <f>SUM(T50:V50)</f>
        <v>174799.08239343448</v>
      </c>
      <c r="X50" s="16"/>
      <c r="Y50" s="62">
        <v>9362.1526720630409</v>
      </c>
      <c r="Z50" s="62">
        <v>0</v>
      </c>
      <c r="AA50" s="62">
        <v>0</v>
      </c>
      <c r="AB50" s="62">
        <f>SUM(Y50:AA50)</f>
        <v>9362.1526720630409</v>
      </c>
      <c r="AC50" s="16"/>
      <c r="AD50" s="25">
        <f t="shared" ref="AD50:AG52" si="49">IF(T50&lt;&gt;0,Y50/T50,"--")</f>
        <v>5.3559506971500477E-2</v>
      </c>
      <c r="AE50" s="25" t="str">
        <f t="shared" si="49"/>
        <v>--</v>
      </c>
      <c r="AF50" s="25" t="str">
        <f t="shared" si="49"/>
        <v>--</v>
      </c>
      <c r="AG50" s="26">
        <f t="shared" si="49"/>
        <v>5.3559506971500477E-2</v>
      </c>
      <c r="AI50">
        <v>128</v>
      </c>
      <c r="AM50">
        <f>$AM$8</f>
        <v>8</v>
      </c>
      <c r="AN50">
        <f>$AN$8</f>
        <v>30</v>
      </c>
      <c r="AO50">
        <f>$AO$8</f>
        <v>52</v>
      </c>
      <c r="AR50" s="21" t="s">
        <v>19</v>
      </c>
      <c r="AS50" s="22">
        <v>21267.916012330825</v>
      </c>
      <c r="AT50" s="22">
        <v>0</v>
      </c>
      <c r="AU50" s="22">
        <v>0</v>
      </c>
      <c r="AV50" s="22">
        <f>SUM(AS50:AU50)</f>
        <v>21267.916012330825</v>
      </c>
      <c r="AW50" s="16"/>
      <c r="AX50" s="62">
        <v>1135.7936068148931</v>
      </c>
      <c r="AY50" s="62">
        <v>0</v>
      </c>
      <c r="AZ50" s="62">
        <v>0</v>
      </c>
      <c r="BA50" s="62">
        <f>SUM(AX50:AZ50)</f>
        <v>1135.7936068148931</v>
      </c>
      <c r="BB50" s="16"/>
      <c r="BC50" s="25">
        <f t="shared" ref="BC50:BF52" si="50">IF(AS50&lt;&gt;0,AX50/AS50,"--")</f>
        <v>5.3404085579253587E-2</v>
      </c>
      <c r="BD50" s="25" t="str">
        <f t="shared" si="50"/>
        <v>--</v>
      </c>
      <c r="BE50" s="25" t="str">
        <f t="shared" si="50"/>
        <v>--</v>
      </c>
      <c r="BF50" s="26">
        <f t="shared" si="50"/>
        <v>5.3404085579253587E-2</v>
      </c>
      <c r="BH50">
        <v>128</v>
      </c>
      <c r="BL50">
        <f>$BL$8</f>
        <v>11</v>
      </c>
      <c r="BM50">
        <f>$BM$8</f>
        <v>33</v>
      </c>
      <c r="BN50">
        <f>$BN$8</f>
        <v>55</v>
      </c>
    </row>
    <row r="51" spans="1:66" x14ac:dyDescent="0.6">
      <c r="A51" s="21" t="s">
        <v>20</v>
      </c>
      <c r="B51" s="22">
        <f t="shared" si="46"/>
        <v>953.65476635152368</v>
      </c>
      <c r="C51" s="22">
        <f t="shared" si="46"/>
        <v>0</v>
      </c>
      <c r="D51" s="22">
        <f t="shared" si="46"/>
        <v>0</v>
      </c>
      <c r="E51" s="22">
        <f>SUM(B51:D51)</f>
        <v>953.65476635152368</v>
      </c>
      <c r="F51" s="16"/>
      <c r="G51" s="62">
        <f t="shared" si="47"/>
        <v>639.76616573070942</v>
      </c>
      <c r="H51" s="62">
        <f t="shared" si="47"/>
        <v>0</v>
      </c>
      <c r="I51" s="62">
        <f t="shared" si="47"/>
        <v>0</v>
      </c>
      <c r="J51" s="62">
        <f>SUM(G51:I51)</f>
        <v>639.76616573070942</v>
      </c>
      <c r="K51" s="16"/>
      <c r="L51" s="25">
        <f t="shared" si="48"/>
        <v>0.67085719938077382</v>
      </c>
      <c r="M51" s="25" t="str">
        <f t="shared" si="48"/>
        <v>--</v>
      </c>
      <c r="N51" s="25" t="str">
        <f t="shared" si="48"/>
        <v>--</v>
      </c>
      <c r="O51" s="26">
        <f t="shared" si="48"/>
        <v>0.67085719938077382</v>
      </c>
      <c r="S51" s="21" t="s">
        <v>20</v>
      </c>
      <c r="T51" s="22">
        <v>479.62637076320351</v>
      </c>
      <c r="U51" s="22">
        <v>0</v>
      </c>
      <c r="V51" s="22">
        <v>0</v>
      </c>
      <c r="W51" s="22">
        <f>SUM(T51:V51)</f>
        <v>479.62637076320351</v>
      </c>
      <c r="X51" s="16"/>
      <c r="Y51" s="62">
        <v>321.76080383936744</v>
      </c>
      <c r="Z51" s="62">
        <v>0</v>
      </c>
      <c r="AA51" s="62">
        <v>0</v>
      </c>
      <c r="AB51" s="62">
        <f>SUM(Y51:AA51)</f>
        <v>321.76080383936744</v>
      </c>
      <c r="AC51" s="16"/>
      <c r="AD51" s="25">
        <f t="shared" si="49"/>
        <v>0.67085719938077393</v>
      </c>
      <c r="AE51" s="25" t="str">
        <f t="shared" si="49"/>
        <v>--</v>
      </c>
      <c r="AF51" s="25" t="str">
        <f t="shared" si="49"/>
        <v>--</v>
      </c>
      <c r="AG51" s="26">
        <f t="shared" si="49"/>
        <v>0.67085719938077393</v>
      </c>
      <c r="AI51">
        <v>130</v>
      </c>
      <c r="AM51">
        <f>$AM$8</f>
        <v>8</v>
      </c>
      <c r="AN51">
        <f>$AN$8</f>
        <v>30</v>
      </c>
      <c r="AO51">
        <f>$AO$8</f>
        <v>52</v>
      </c>
      <c r="AR51" s="21" t="s">
        <v>20</v>
      </c>
      <c r="AS51" s="22">
        <v>474.02839558832017</v>
      </c>
      <c r="AT51" s="22">
        <v>0</v>
      </c>
      <c r="AU51" s="22">
        <v>0</v>
      </c>
      <c r="AV51" s="22">
        <f>SUM(AS51:AU51)</f>
        <v>474.02839558832017</v>
      </c>
      <c r="AW51" s="16"/>
      <c r="AX51" s="62">
        <v>318.00536189134203</v>
      </c>
      <c r="AY51" s="62">
        <v>0</v>
      </c>
      <c r="AZ51" s="62">
        <v>0</v>
      </c>
      <c r="BA51" s="62">
        <f>SUM(AX51:AZ51)</f>
        <v>318.00536189134203</v>
      </c>
      <c r="BB51" s="16"/>
      <c r="BC51" s="25">
        <f t="shared" si="50"/>
        <v>0.67085719938077382</v>
      </c>
      <c r="BD51" s="25" t="str">
        <f t="shared" si="50"/>
        <v>--</v>
      </c>
      <c r="BE51" s="25" t="str">
        <f t="shared" si="50"/>
        <v>--</v>
      </c>
      <c r="BF51" s="26">
        <f t="shared" si="50"/>
        <v>0.67085719938077382</v>
      </c>
      <c r="BH51">
        <v>130</v>
      </c>
      <c r="BL51">
        <f>$BL$8</f>
        <v>11</v>
      </c>
      <c r="BM51">
        <f>$BM$8</f>
        <v>33</v>
      </c>
      <c r="BN51">
        <f>$BN$8</f>
        <v>55</v>
      </c>
    </row>
    <row r="52" spans="1:66" x14ac:dyDescent="0.6">
      <c r="A52" s="21" t="s">
        <v>31</v>
      </c>
      <c r="B52" s="22">
        <f>SUM(B50:B51)</f>
        <v>197020.65317211684</v>
      </c>
      <c r="C52" s="22">
        <f>SUM(C50:C51)</f>
        <v>0</v>
      </c>
      <c r="D52" s="22">
        <f>SUM(D50:D51)</f>
        <v>0</v>
      </c>
      <c r="E52" s="22">
        <f>SUM(E50:E51)</f>
        <v>197020.65317211684</v>
      </c>
      <c r="F52" s="16"/>
      <c r="G52" s="62">
        <f>SUM(G50:G51)</f>
        <v>11137.712444608644</v>
      </c>
      <c r="H52" s="62">
        <f>SUM(H50:H51)</f>
        <v>0</v>
      </c>
      <c r="I52" s="62">
        <f>SUM(I50:I51)</f>
        <v>0</v>
      </c>
      <c r="J52" s="62">
        <f>SUM(J50:J51)</f>
        <v>11137.712444608644</v>
      </c>
      <c r="K52" s="16"/>
      <c r="L52" s="25">
        <f t="shared" si="48"/>
        <v>5.6530684805306985E-2</v>
      </c>
      <c r="M52" s="25" t="str">
        <f t="shared" si="48"/>
        <v>--</v>
      </c>
      <c r="N52" s="25" t="str">
        <f t="shared" si="48"/>
        <v>--</v>
      </c>
      <c r="O52" s="26">
        <f t="shared" si="48"/>
        <v>5.6530684805306985E-2</v>
      </c>
      <c r="S52" s="21" t="s">
        <v>31</v>
      </c>
      <c r="T52" s="22">
        <f>SUM(T50:T51)</f>
        <v>175278.70876419768</v>
      </c>
      <c r="U52" s="22">
        <f>SUM(U50:U51)</f>
        <v>0</v>
      </c>
      <c r="V52" s="22">
        <f>SUM(V50:V51)</f>
        <v>0</v>
      </c>
      <c r="W52" s="22">
        <f>SUM(W50:W51)</f>
        <v>175278.70876419768</v>
      </c>
      <c r="X52" s="16"/>
      <c r="Y52" s="62">
        <f>SUM(Y50:Y51)</f>
        <v>9683.9134759024091</v>
      </c>
      <c r="Z52" s="62">
        <f>SUM(Z50:Z51)</f>
        <v>0</v>
      </c>
      <c r="AA52" s="62">
        <f>SUM(AA50:AA51)</f>
        <v>0</v>
      </c>
      <c r="AB52" s="62">
        <f>SUM(AB50:AB51)</f>
        <v>9683.9134759024091</v>
      </c>
      <c r="AC52" s="16"/>
      <c r="AD52" s="25">
        <f t="shared" si="49"/>
        <v>5.5248658232245257E-2</v>
      </c>
      <c r="AE52" s="25" t="str">
        <f t="shared" si="49"/>
        <v>--</v>
      </c>
      <c r="AF52" s="25" t="str">
        <f t="shared" si="49"/>
        <v>--</v>
      </c>
      <c r="AG52" s="26">
        <f t="shared" si="49"/>
        <v>5.5248658232245257E-2</v>
      </c>
      <c r="AR52" s="21" t="s">
        <v>31</v>
      </c>
      <c r="AS52" s="22">
        <f>SUM(AS50:AS51)</f>
        <v>21741.944407919145</v>
      </c>
      <c r="AT52" s="22">
        <f>SUM(AT50:AT51)</f>
        <v>0</v>
      </c>
      <c r="AU52" s="22">
        <f>SUM(AU50:AU51)</f>
        <v>0</v>
      </c>
      <c r="AV52" s="22">
        <f>SUM(AV50:AV51)</f>
        <v>21741.944407919145</v>
      </c>
      <c r="AW52" s="16"/>
      <c r="AX52" s="62">
        <f>SUM(AX50:AX51)</f>
        <v>1453.7989687062352</v>
      </c>
      <c r="AY52" s="62">
        <f>SUM(AY50:AY51)</f>
        <v>0</v>
      </c>
      <c r="AZ52" s="62">
        <f>SUM(AZ50:AZ51)</f>
        <v>0</v>
      </c>
      <c r="BA52" s="62">
        <f>SUM(BA50:BA51)</f>
        <v>1453.7989687062352</v>
      </c>
      <c r="BB52" s="16"/>
      <c r="BC52" s="25">
        <f t="shared" si="50"/>
        <v>6.6866097228024959E-2</v>
      </c>
      <c r="BD52" s="25" t="str">
        <f t="shared" si="50"/>
        <v>--</v>
      </c>
      <c r="BE52" s="25" t="str">
        <f t="shared" si="50"/>
        <v>--</v>
      </c>
      <c r="BF52" s="26">
        <f t="shared" si="50"/>
        <v>6.6866097228024959E-2</v>
      </c>
    </row>
    <row r="53" spans="1:66" x14ac:dyDescent="0.6">
      <c r="A53" s="95" t="s">
        <v>32</v>
      </c>
      <c r="B53" s="22"/>
      <c r="C53" s="22"/>
      <c r="D53" s="22"/>
      <c r="E53" s="22"/>
      <c r="F53" s="16"/>
      <c r="G53" s="62"/>
      <c r="H53" s="62"/>
      <c r="I53" s="62"/>
      <c r="J53" s="62"/>
      <c r="K53" s="16"/>
      <c r="L53" s="16"/>
      <c r="M53" s="16"/>
      <c r="N53" s="16"/>
      <c r="O53" s="20"/>
      <c r="S53" s="95" t="s">
        <v>32</v>
      </c>
      <c r="T53" s="22"/>
      <c r="U53" s="22"/>
      <c r="V53" s="22"/>
      <c r="W53" s="22"/>
      <c r="X53" s="16"/>
      <c r="Y53" s="62"/>
      <c r="Z53" s="62"/>
      <c r="AA53" s="62"/>
      <c r="AB53" s="62"/>
      <c r="AC53" s="16"/>
      <c r="AD53" s="16"/>
      <c r="AE53" s="16"/>
      <c r="AF53" s="16"/>
      <c r="AG53" s="20"/>
      <c r="AR53" s="95" t="s">
        <v>32</v>
      </c>
      <c r="AS53" s="22"/>
      <c r="AT53" s="22"/>
      <c r="AU53" s="22"/>
      <c r="AV53" s="22"/>
      <c r="AW53" s="16"/>
      <c r="AX53" s="62"/>
      <c r="AY53" s="62"/>
      <c r="AZ53" s="62"/>
      <c r="BA53" s="62"/>
      <c r="BB53" s="16"/>
      <c r="BC53" s="16"/>
      <c r="BD53" s="16"/>
      <c r="BE53" s="16"/>
      <c r="BF53" s="20"/>
    </row>
    <row r="54" spans="1:66" x14ac:dyDescent="0.6">
      <c r="A54" s="21" t="s">
        <v>19</v>
      </c>
      <c r="B54" s="22">
        <f t="shared" ref="B54:D55" si="51">SUM(T54,AS54)</f>
        <v>0</v>
      </c>
      <c r="C54" s="22">
        <f t="shared" si="51"/>
        <v>537.17376826125349</v>
      </c>
      <c r="D54" s="22">
        <f t="shared" si="51"/>
        <v>208.96099338793573</v>
      </c>
      <c r="E54" s="22">
        <f>SUM(B54:D54)</f>
        <v>746.13476164918916</v>
      </c>
      <c r="F54" s="16"/>
      <c r="G54" s="62">
        <f t="shared" ref="G54:I55" si="52">SUM(Y54,AX54)</f>
        <v>0</v>
      </c>
      <c r="H54" s="62">
        <f t="shared" si="52"/>
        <v>384.88184402061501</v>
      </c>
      <c r="I54" s="62">
        <f t="shared" si="52"/>
        <v>226.18146456652499</v>
      </c>
      <c r="J54" s="62">
        <f>SUM(G54:I54)</f>
        <v>611.06330858714</v>
      </c>
      <c r="K54" s="16"/>
      <c r="L54" s="25" t="str">
        <f t="shared" ref="L54:O57" si="53">IF(B54&lt;&gt;0,G54/B54,"--")</f>
        <v>--</v>
      </c>
      <c r="M54" s="25">
        <f t="shared" si="53"/>
        <v>0.7164941156125636</v>
      </c>
      <c r="N54" s="25">
        <f t="shared" si="53"/>
        <v>1.0824099794865518</v>
      </c>
      <c r="O54" s="26">
        <f t="shared" si="53"/>
        <v>0.81897177292276346</v>
      </c>
      <c r="S54" s="21" t="s">
        <v>19</v>
      </c>
      <c r="T54" s="22">
        <v>0</v>
      </c>
      <c r="U54" s="22">
        <v>298.40359446278092</v>
      </c>
      <c r="V54" s="22">
        <v>208.96099338793573</v>
      </c>
      <c r="W54" s="22">
        <f>SUM(T54:V54)</f>
        <v>507.36458785071665</v>
      </c>
      <c r="X54" s="16"/>
      <c r="Y54" s="62">
        <v>0</v>
      </c>
      <c r="Z54" s="62">
        <v>220.97592363177574</v>
      </c>
      <c r="AA54" s="62">
        <v>226.18146456652499</v>
      </c>
      <c r="AB54" s="62">
        <f>SUM(Y54:AA54)</f>
        <v>447.15738819830074</v>
      </c>
      <c r="AC54" s="16"/>
      <c r="AD54" s="25" t="str">
        <f t="shared" ref="AD54:AG57" si="54">IF(T54&lt;&gt;0,Y54/T54,"--")</f>
        <v>--</v>
      </c>
      <c r="AE54" s="25">
        <f t="shared" si="54"/>
        <v>0.74052701687324174</v>
      </c>
      <c r="AF54" s="25">
        <f t="shared" si="54"/>
        <v>1.0824099794865518</v>
      </c>
      <c r="AG54" s="26">
        <f t="shared" si="54"/>
        <v>0.88133346099800947</v>
      </c>
      <c r="AI54">
        <v>105</v>
      </c>
      <c r="AM54">
        <f>$AM$8</f>
        <v>8</v>
      </c>
      <c r="AN54">
        <f>$AN$8</f>
        <v>30</v>
      </c>
      <c r="AO54">
        <f>$AO$8</f>
        <v>52</v>
      </c>
      <c r="AR54" s="21" t="s">
        <v>19</v>
      </c>
      <c r="AS54" s="22">
        <v>0</v>
      </c>
      <c r="AT54" s="22">
        <v>238.7701737984726</v>
      </c>
      <c r="AU54" s="22">
        <v>0</v>
      </c>
      <c r="AV54" s="22">
        <f>SUM(AS54:AU54)</f>
        <v>238.7701737984726</v>
      </c>
      <c r="AW54" s="16"/>
      <c r="AX54" s="62">
        <v>0</v>
      </c>
      <c r="AY54" s="62">
        <v>163.90592038883926</v>
      </c>
      <c r="AZ54" s="62">
        <v>0</v>
      </c>
      <c r="BA54" s="62">
        <f>SUM(AX54:AZ54)</f>
        <v>163.90592038883926</v>
      </c>
      <c r="BB54" s="16"/>
      <c r="BC54" s="25" t="str">
        <f t="shared" ref="BC54:BF57" si="55">IF(AS54&lt;&gt;0,AX54/AS54,"--")</f>
        <v>--</v>
      </c>
      <c r="BD54" s="25">
        <f t="shared" si="55"/>
        <v>0.68645893991424389</v>
      </c>
      <c r="BE54" s="25" t="str">
        <f t="shared" si="55"/>
        <v>--</v>
      </c>
      <c r="BF54" s="26">
        <f t="shared" si="55"/>
        <v>0.68645893991424389</v>
      </c>
      <c r="BH54">
        <v>105</v>
      </c>
      <c r="BL54">
        <f>$BL$8</f>
        <v>11</v>
      </c>
      <c r="BM54">
        <f>$BM$8</f>
        <v>33</v>
      </c>
      <c r="BN54">
        <f>$BN$8</f>
        <v>55</v>
      </c>
    </row>
    <row r="55" spans="1:66" x14ac:dyDescent="0.6">
      <c r="A55" s="21" t="s">
        <v>20</v>
      </c>
      <c r="B55" s="22">
        <f t="shared" si="51"/>
        <v>0</v>
      </c>
      <c r="C55" s="22">
        <f t="shared" si="51"/>
        <v>1589.3291449252988</v>
      </c>
      <c r="D55" s="22">
        <f t="shared" si="51"/>
        <v>0</v>
      </c>
      <c r="E55" s="22">
        <f>SUM(B55:D55)</f>
        <v>1589.3291449252988</v>
      </c>
      <c r="F55" s="16"/>
      <c r="G55" s="62">
        <f t="shared" si="52"/>
        <v>0</v>
      </c>
      <c r="H55" s="62">
        <f t="shared" si="52"/>
        <v>2436.405171993676</v>
      </c>
      <c r="I55" s="62">
        <f t="shared" si="52"/>
        <v>0</v>
      </c>
      <c r="J55" s="62">
        <f>SUM(G55:I55)</f>
        <v>2436.405171993676</v>
      </c>
      <c r="K55" s="16"/>
      <c r="L55" s="25" t="str">
        <f t="shared" si="53"/>
        <v>--</v>
      </c>
      <c r="M55" s="25">
        <f t="shared" si="53"/>
        <v>1.5329770927394597</v>
      </c>
      <c r="N55" s="25" t="str">
        <f t="shared" si="53"/>
        <v>--</v>
      </c>
      <c r="O55" s="26">
        <f t="shared" si="53"/>
        <v>1.5329770927394597</v>
      </c>
      <c r="S55" s="21" t="s">
        <v>20</v>
      </c>
      <c r="T55" s="22">
        <v>0</v>
      </c>
      <c r="U55" s="22">
        <v>153.70154628216014</v>
      </c>
      <c r="V55" s="22">
        <v>0</v>
      </c>
      <c r="W55" s="22">
        <f>SUM(T55:V55)</f>
        <v>153.70154628216014</v>
      </c>
      <c r="X55" s="16"/>
      <c r="Y55" s="62">
        <v>0</v>
      </c>
      <c r="Z55" s="62">
        <v>235.62094956918531</v>
      </c>
      <c r="AA55" s="62">
        <v>0</v>
      </c>
      <c r="AB55" s="62">
        <f>SUM(Y55:AA55)</f>
        <v>235.62094956918531</v>
      </c>
      <c r="AC55" s="16"/>
      <c r="AD55" s="25" t="str">
        <f t="shared" si="54"/>
        <v>--</v>
      </c>
      <c r="AE55" s="25">
        <f t="shared" si="54"/>
        <v>1.5329770927394595</v>
      </c>
      <c r="AF55" s="25" t="str">
        <f t="shared" si="54"/>
        <v>--</v>
      </c>
      <c r="AG55" s="26">
        <f t="shared" si="54"/>
        <v>1.5329770927394595</v>
      </c>
      <c r="AI55">
        <v>107</v>
      </c>
      <c r="AM55">
        <f>$AM$8</f>
        <v>8</v>
      </c>
      <c r="AN55">
        <f>$AN$8</f>
        <v>30</v>
      </c>
      <c r="AO55">
        <f>$AO$8</f>
        <v>52</v>
      </c>
      <c r="AR55" s="21" t="s">
        <v>20</v>
      </c>
      <c r="AS55" s="22">
        <v>0</v>
      </c>
      <c r="AT55" s="22">
        <v>1435.6275986431388</v>
      </c>
      <c r="AU55" s="22">
        <v>0</v>
      </c>
      <c r="AV55" s="22">
        <f>SUM(AS55:AU55)</f>
        <v>1435.6275986431388</v>
      </c>
      <c r="AW55" s="16"/>
      <c r="AX55" s="62">
        <v>0</v>
      </c>
      <c r="AY55" s="62">
        <v>2200.7842224244905</v>
      </c>
      <c r="AZ55" s="62">
        <v>0</v>
      </c>
      <c r="BA55" s="62">
        <f>SUM(AX55:AZ55)</f>
        <v>2200.7842224244905</v>
      </c>
      <c r="BB55" s="16"/>
      <c r="BC55" s="25" t="str">
        <f t="shared" si="55"/>
        <v>--</v>
      </c>
      <c r="BD55" s="25">
        <f t="shared" si="55"/>
        <v>1.5329770927394595</v>
      </c>
      <c r="BE55" s="25" t="str">
        <f t="shared" si="55"/>
        <v>--</v>
      </c>
      <c r="BF55" s="26">
        <f t="shared" si="55"/>
        <v>1.5329770927394595</v>
      </c>
      <c r="BH55">
        <v>107</v>
      </c>
      <c r="BL55">
        <f>$BL$8</f>
        <v>11</v>
      </c>
      <c r="BM55">
        <f>$BM$8</f>
        <v>33</v>
      </c>
      <c r="BN55">
        <f>$BN$8</f>
        <v>55</v>
      </c>
    </row>
    <row r="56" spans="1:66" x14ac:dyDescent="0.6">
      <c r="A56" s="96" t="s">
        <v>33</v>
      </c>
      <c r="B56" s="32">
        <f>SUM(B54:B55)</f>
        <v>0</v>
      </c>
      <c r="C56" s="32">
        <f>SUM(C54:C55)</f>
        <v>2126.5029131865522</v>
      </c>
      <c r="D56" s="32">
        <f>SUM(D54:D55)</f>
        <v>208.96099338793573</v>
      </c>
      <c r="E56" s="32">
        <f>SUM(E54:E55)</f>
        <v>2335.4639065744877</v>
      </c>
      <c r="F56" s="33"/>
      <c r="G56" s="84">
        <f>SUM(G54:G55)</f>
        <v>0</v>
      </c>
      <c r="H56" s="84">
        <f>SUM(H54:H55)</f>
        <v>2821.2870160142911</v>
      </c>
      <c r="I56" s="84">
        <f>SUM(I54:I55)</f>
        <v>226.18146456652499</v>
      </c>
      <c r="J56" s="84">
        <f>SUM(J54:J55)</f>
        <v>3047.468480580816</v>
      </c>
      <c r="K56" s="33"/>
      <c r="L56" s="35" t="str">
        <f t="shared" si="53"/>
        <v>--</v>
      </c>
      <c r="M56" s="35">
        <f t="shared" si="53"/>
        <v>1.3267261467263212</v>
      </c>
      <c r="N56" s="35">
        <f t="shared" si="53"/>
        <v>1.0824099794865518</v>
      </c>
      <c r="O56" s="36">
        <f t="shared" si="53"/>
        <v>1.304866443023156</v>
      </c>
      <c r="S56" s="96" t="s">
        <v>33</v>
      </c>
      <c r="T56" s="32">
        <f>SUM(T54:T55)</f>
        <v>0</v>
      </c>
      <c r="U56" s="32">
        <f>SUM(U54:U55)</f>
        <v>452.10514074494108</v>
      </c>
      <c r="V56" s="32">
        <f>SUM(V54:V55)</f>
        <v>208.96099338793573</v>
      </c>
      <c r="W56" s="32">
        <f>SUM(W54:W55)</f>
        <v>661.06613413287675</v>
      </c>
      <c r="X56" s="33"/>
      <c r="Y56" s="84">
        <f>SUM(Y54:Y55)</f>
        <v>0</v>
      </c>
      <c r="Z56" s="84">
        <f>SUM(Z54:Z55)</f>
        <v>456.59687320096106</v>
      </c>
      <c r="AA56" s="84">
        <f>SUM(AA54:AA55)</f>
        <v>226.18146456652499</v>
      </c>
      <c r="AB56" s="84">
        <f>SUM(AB54:AB55)</f>
        <v>682.77833776748605</v>
      </c>
      <c r="AC56" s="33"/>
      <c r="AD56" s="35" t="str">
        <f t="shared" si="54"/>
        <v>--</v>
      </c>
      <c r="AE56" s="35">
        <f t="shared" si="54"/>
        <v>1.0099351501480802</v>
      </c>
      <c r="AF56" s="35">
        <f t="shared" si="54"/>
        <v>1.0824099794865518</v>
      </c>
      <c r="AG56" s="36">
        <f t="shared" si="54"/>
        <v>1.0328442231624666</v>
      </c>
      <c r="AR56" s="96" t="s">
        <v>33</v>
      </c>
      <c r="AS56" s="32">
        <f>SUM(AS54:AS55)</f>
        <v>0</v>
      </c>
      <c r="AT56" s="32">
        <f>SUM(AT54:AT55)</f>
        <v>1674.3977724416113</v>
      </c>
      <c r="AU56" s="32">
        <f>SUM(AU54:AU55)</f>
        <v>0</v>
      </c>
      <c r="AV56" s="32">
        <f>SUM(AV54:AV55)</f>
        <v>1674.3977724416113</v>
      </c>
      <c r="AW56" s="33"/>
      <c r="AX56" s="84">
        <f>SUM(AX54:AX55)</f>
        <v>0</v>
      </c>
      <c r="AY56" s="84">
        <f>SUM(AY54:AY55)</f>
        <v>2364.6901428133297</v>
      </c>
      <c r="AZ56" s="84">
        <f>SUM(AZ54:AZ55)</f>
        <v>0</v>
      </c>
      <c r="BA56" s="84">
        <f>SUM(BA54:BA55)</f>
        <v>2364.6901428133297</v>
      </c>
      <c r="BB56" s="33"/>
      <c r="BC56" s="35" t="str">
        <f t="shared" si="55"/>
        <v>--</v>
      </c>
      <c r="BD56" s="35">
        <f t="shared" si="55"/>
        <v>1.412263072570344</v>
      </c>
      <c r="BE56" s="35" t="str">
        <f t="shared" si="55"/>
        <v>--</v>
      </c>
      <c r="BF56" s="36">
        <f t="shared" si="55"/>
        <v>1.412263072570344</v>
      </c>
    </row>
    <row r="57" spans="1:66" ht="13.75" thickBot="1" x14ac:dyDescent="0.75">
      <c r="A57" s="43" t="s">
        <v>17</v>
      </c>
      <c r="B57" s="127">
        <f>SUM(B52,B56)</f>
        <v>197020.65317211684</v>
      </c>
      <c r="C57" s="127">
        <f>SUM(C52,C56)</f>
        <v>2126.5029131865522</v>
      </c>
      <c r="D57" s="127">
        <f>SUM(D52,D56)</f>
        <v>208.96099338793573</v>
      </c>
      <c r="E57" s="127">
        <f>SUM(E52,E56)</f>
        <v>199356.11707869134</v>
      </c>
      <c r="F57" s="102"/>
      <c r="G57" s="98">
        <f>SUM(G52,G56)</f>
        <v>11137.712444608644</v>
      </c>
      <c r="H57" s="98">
        <f>SUM(H52,H56)</f>
        <v>2821.2870160142911</v>
      </c>
      <c r="I57" s="98">
        <f>SUM(I52,I56)</f>
        <v>226.18146456652499</v>
      </c>
      <c r="J57" s="98">
        <f>SUM(J52,J56)</f>
        <v>14185.180925189459</v>
      </c>
      <c r="K57" s="102"/>
      <c r="L57" s="47">
        <f t="shared" si="53"/>
        <v>5.6530684805306985E-2</v>
      </c>
      <c r="M57" s="47">
        <f t="shared" si="53"/>
        <v>1.3267261467263212</v>
      </c>
      <c r="N57" s="47">
        <f t="shared" si="53"/>
        <v>1.0824099794865518</v>
      </c>
      <c r="O57" s="48">
        <f t="shared" si="53"/>
        <v>7.1154982014372689E-2</v>
      </c>
      <c r="S57" s="43" t="s">
        <v>17</v>
      </c>
      <c r="T57" s="127">
        <f>SUM(T52,T56)</f>
        <v>175278.70876419768</v>
      </c>
      <c r="U57" s="127">
        <f>SUM(U52,U56)</f>
        <v>452.10514074494108</v>
      </c>
      <c r="V57" s="127">
        <f>SUM(V52,V56)</f>
        <v>208.96099338793573</v>
      </c>
      <c r="W57" s="127">
        <f>SUM(W52,W56)</f>
        <v>175939.77489833056</v>
      </c>
      <c r="X57" s="102"/>
      <c r="Y57" s="98">
        <f>SUM(Y52,Y56)</f>
        <v>9683.9134759024091</v>
      </c>
      <c r="Z57" s="98">
        <f>SUM(Z52,Z56)</f>
        <v>456.59687320096106</v>
      </c>
      <c r="AA57" s="98">
        <f>SUM(AA52,AA56)</f>
        <v>226.18146456652499</v>
      </c>
      <c r="AB57" s="98">
        <f>SUM(AB52,AB56)</f>
        <v>10366.691813669895</v>
      </c>
      <c r="AC57" s="102"/>
      <c r="AD57" s="47">
        <f t="shared" si="54"/>
        <v>5.5248658232245257E-2</v>
      </c>
      <c r="AE57" s="47">
        <f t="shared" si="54"/>
        <v>1.0099351501480802</v>
      </c>
      <c r="AF57" s="47">
        <f t="shared" si="54"/>
        <v>1.0824099794865518</v>
      </c>
      <c r="AG57" s="48">
        <f t="shared" si="54"/>
        <v>5.8921820376662659E-2</v>
      </c>
      <c r="AR57" s="43" t="s">
        <v>17</v>
      </c>
      <c r="AS57" s="127">
        <f>SUM(AS52,AS56)</f>
        <v>21741.944407919145</v>
      </c>
      <c r="AT57" s="127">
        <f>SUM(AT52,AT56)</f>
        <v>1674.3977724416113</v>
      </c>
      <c r="AU57" s="127">
        <f>SUM(AU52,AU56)</f>
        <v>0</v>
      </c>
      <c r="AV57" s="127">
        <f>SUM(AV52,AV56)</f>
        <v>23416.342180360756</v>
      </c>
      <c r="AW57" s="102"/>
      <c r="AX57" s="98">
        <f>SUM(AX52,AX56)</f>
        <v>1453.7989687062352</v>
      </c>
      <c r="AY57" s="98">
        <f>SUM(AY52,AY56)</f>
        <v>2364.6901428133297</v>
      </c>
      <c r="AZ57" s="98">
        <f>SUM(AZ52,AZ56)</f>
        <v>0</v>
      </c>
      <c r="BA57" s="98">
        <f>SUM(BA52,BA56)</f>
        <v>3818.4891115195651</v>
      </c>
      <c r="BB57" s="102"/>
      <c r="BC57" s="47">
        <f t="shared" si="55"/>
        <v>6.6866097228024959E-2</v>
      </c>
      <c r="BD57" s="47">
        <f t="shared" si="55"/>
        <v>1.412263072570344</v>
      </c>
      <c r="BE57" s="47" t="str">
        <f t="shared" si="55"/>
        <v>--</v>
      </c>
      <c r="BF57" s="48">
        <f t="shared" si="55"/>
        <v>0.16306941033352873</v>
      </c>
    </row>
    <row r="58" spans="1:66" ht="5.15" customHeight="1" x14ac:dyDescent="0.6">
      <c r="A58" s="49"/>
      <c r="B58" s="50"/>
      <c r="C58" s="50"/>
      <c r="D58" s="50"/>
      <c r="E58" s="50"/>
      <c r="G58" s="62"/>
      <c r="H58" s="62"/>
      <c r="I58" s="62"/>
      <c r="J58" s="62"/>
      <c r="S58" s="49"/>
      <c r="T58" s="50"/>
      <c r="U58" s="50"/>
      <c r="V58" s="50"/>
      <c r="W58" s="50"/>
      <c r="Y58" s="62"/>
      <c r="Z58" s="62"/>
      <c r="AA58" s="62"/>
      <c r="AB58" s="62"/>
      <c r="AR58" s="49"/>
      <c r="AS58" s="50"/>
      <c r="AT58" s="50"/>
      <c r="AU58" s="50"/>
      <c r="AV58" s="50"/>
      <c r="AX58" s="62"/>
      <c r="AY58" s="62"/>
      <c r="AZ58" s="62"/>
      <c r="BA58" s="62"/>
    </row>
    <row r="59" spans="1:66" x14ac:dyDescent="0.6">
      <c r="A59" s="49" t="s">
        <v>21</v>
      </c>
      <c r="B59" s="50">
        <f>B46</f>
        <v>2475833.912530506</v>
      </c>
      <c r="C59" s="50">
        <f>C46</f>
        <v>69988.833779787543</v>
      </c>
      <c r="D59" s="50">
        <f>D46</f>
        <v>1444.5962562532482</v>
      </c>
      <c r="E59" s="50">
        <f>E46</f>
        <v>2547267.342566547</v>
      </c>
      <c r="G59" s="62">
        <f>SUM(G46,G57)</f>
        <v>183992.00583591926</v>
      </c>
      <c r="H59" s="62">
        <f>SUM(H46,H57)</f>
        <v>9961.8931733828231</v>
      </c>
      <c r="I59" s="62">
        <f>SUM(I46,I57)</f>
        <v>532.04227870865793</v>
      </c>
      <c r="J59" s="62">
        <f>SUM(J46,J57)</f>
        <v>194485.94128801074</v>
      </c>
      <c r="L59" s="25">
        <f>IF(B59&lt;&gt;0,G59/B59,"--")</f>
        <v>7.4315165045891265E-2</v>
      </c>
      <c r="M59" s="25">
        <f>IF(C59&lt;&gt;0,H59/C59,"--")</f>
        <v>0.14233546460749533</v>
      </c>
      <c r="N59" s="25">
        <f>IF(D59&lt;&gt;0,I59/D59,"--")</f>
        <v>0.36829825385854181</v>
      </c>
      <c r="O59" s="25">
        <f>IF(E59&lt;&gt;0,J59/E59,"--")</f>
        <v>7.6350816436900878E-2</v>
      </c>
      <c r="S59" s="49" t="s">
        <v>21</v>
      </c>
      <c r="T59" s="50">
        <f>T46</f>
        <v>2060905.6172827166</v>
      </c>
      <c r="U59" s="50">
        <f>U46</f>
        <v>13051.732630564369</v>
      </c>
      <c r="V59" s="50">
        <f>V46</f>
        <v>657.05963968311676</v>
      </c>
      <c r="W59" s="50">
        <f>W46</f>
        <v>2074614.4095529639</v>
      </c>
      <c r="Y59" s="62">
        <f>SUM(Y46,Y57)</f>
        <v>153438.29052527552</v>
      </c>
      <c r="Z59" s="62">
        <f>SUM(Z46,Z57)</f>
        <v>1715.9671348979657</v>
      </c>
      <c r="AA59" s="62">
        <f>SUM(AA46,AA57)</f>
        <v>376.26012123190549</v>
      </c>
      <c r="AB59" s="62">
        <f>SUM(AB46,AB57)</f>
        <v>155530.51778140539</v>
      </c>
      <c r="AD59" s="25">
        <f>IF(T59&lt;&gt;0,Y59/T59,"--")</f>
        <v>7.4451876514161949E-2</v>
      </c>
      <c r="AE59" s="25">
        <f>IF(U59&lt;&gt;0,Z59/U59,"--")</f>
        <v>0.13147427881563689</v>
      </c>
      <c r="AF59" s="25">
        <f>IF(V59&lt;&gt;0,AA59/V59,"--")</f>
        <v>0.57264226640578053</v>
      </c>
      <c r="AG59" s="25">
        <f>IF(W59&lt;&gt;0,AB59/W59,"--")</f>
        <v>7.4968397532204051E-2</v>
      </c>
      <c r="AM59">
        <f>$AM$8</f>
        <v>8</v>
      </c>
      <c r="AN59">
        <f>$AN$8</f>
        <v>30</v>
      </c>
      <c r="AO59">
        <f>$AO$8</f>
        <v>52</v>
      </c>
      <c r="AR59" s="49" t="s">
        <v>21</v>
      </c>
      <c r="AS59" s="50">
        <f>AS46</f>
        <v>414928.29524778982</v>
      </c>
      <c r="AT59" s="50">
        <f>AT46</f>
        <v>56937.10114922317</v>
      </c>
      <c r="AU59" s="50">
        <f>AU46</f>
        <v>787.5366165701314</v>
      </c>
      <c r="AV59" s="50">
        <f>AV46</f>
        <v>472652.93301358313</v>
      </c>
      <c r="AX59" s="62">
        <f>SUM(AX46,AX57)</f>
        <v>30553.715310643736</v>
      </c>
      <c r="AY59" s="62">
        <f>SUM(AY46,AY57)</f>
        <v>8245.9260384848567</v>
      </c>
      <c r="AZ59" s="62">
        <f>SUM(AZ46,AZ57)</f>
        <v>155.7821574767525</v>
      </c>
      <c r="BA59" s="62">
        <f>SUM(BA46,BA57)</f>
        <v>38955.423506605352</v>
      </c>
      <c r="BC59" s="25">
        <f>IF(AS59&lt;&gt;0,AX59/AS59,"--")</f>
        <v>7.3636133424926961E-2</v>
      </c>
      <c r="BD59" s="25">
        <f>IF(AT59&lt;&gt;0,AY59/AT59,"--")</f>
        <v>0.14482518203505979</v>
      </c>
      <c r="BE59" s="25">
        <f>IF(AU59&lt;&gt;0,AZ59/AU59,"--")</f>
        <v>0.19780941507864461</v>
      </c>
      <c r="BF59" s="25">
        <f>IF(AV59&lt;&gt;0,BA59/AV59,"--")</f>
        <v>8.2418664490728655E-2</v>
      </c>
      <c r="BL59">
        <f>$BL$8</f>
        <v>11</v>
      </c>
      <c r="BM59">
        <f>$BM$8</f>
        <v>33</v>
      </c>
      <c r="BN59">
        <f>$BN$8</f>
        <v>55</v>
      </c>
    </row>
    <row r="60" spans="1:66" hidden="1" x14ac:dyDescent="0.6">
      <c r="A60" s="16"/>
      <c r="B60" s="50"/>
      <c r="C60" s="50"/>
      <c r="D60" s="50"/>
      <c r="E60" s="50"/>
      <c r="G60" s="62"/>
      <c r="H60" s="62"/>
      <c r="I60" s="62"/>
      <c r="J60" s="62"/>
      <c r="S60" s="16"/>
      <c r="T60" s="50"/>
      <c r="U60" s="50"/>
      <c r="V60" s="50"/>
      <c r="W60" s="50"/>
      <c r="Y60" s="62"/>
      <c r="Z60" s="62"/>
      <c r="AA60" s="62"/>
      <c r="AB60" s="62"/>
      <c r="AR60" s="16"/>
      <c r="AS60" s="50"/>
      <c r="AT60" s="50"/>
      <c r="AU60" s="50"/>
      <c r="AV60" s="50"/>
      <c r="AX60" s="62"/>
      <c r="AY60" s="62"/>
      <c r="AZ60" s="62"/>
      <c r="BA60" s="62"/>
    </row>
    <row r="61" spans="1:66" hidden="1" x14ac:dyDescent="0.6">
      <c r="A61" s="107" t="s">
        <v>115</v>
      </c>
      <c r="B61" s="85">
        <f>B10-SUM(B11:B13)</f>
        <v>0</v>
      </c>
      <c r="C61" s="85">
        <f>C10-SUM(C11:C13)</f>
        <v>0</v>
      </c>
      <c r="D61" s="85">
        <f>D10-SUM(D11:D13)</f>
        <v>0</v>
      </c>
      <c r="E61" s="50"/>
      <c r="G61" s="72">
        <f>G59-Y59-AX59</f>
        <v>0</v>
      </c>
      <c r="H61" s="72">
        <f>H59-Z59-AY59</f>
        <v>0</v>
      </c>
      <c r="I61" s="72">
        <f>I59-AA59-AZ59</f>
        <v>0</v>
      </c>
      <c r="J61" s="72">
        <f>J59-AB59-BA59</f>
        <v>0</v>
      </c>
      <c r="K61" s="108"/>
      <c r="L61" s="86"/>
      <c r="M61" s="86"/>
      <c r="N61" s="86"/>
      <c r="S61" s="107" t="s">
        <v>115</v>
      </c>
      <c r="T61" s="85">
        <f>T10-SUM(T11:T13)</f>
        <v>0</v>
      </c>
      <c r="U61" s="85">
        <f>U10-SUM(U11:U13)</f>
        <v>0</v>
      </c>
      <c r="V61" s="85">
        <f>V10-SUM(V11:V13)</f>
        <v>0</v>
      </c>
      <c r="W61" s="50"/>
      <c r="Y61" s="85">
        <v>0</v>
      </c>
      <c r="Z61" s="85">
        <v>0</v>
      </c>
      <c r="AA61" s="85">
        <v>0</v>
      </c>
      <c r="AD61" s="85">
        <v>-4.163336342344337E-17</v>
      </c>
      <c r="AE61" s="85">
        <v>0</v>
      </c>
      <c r="AF61" s="85">
        <v>0</v>
      </c>
      <c r="AI61">
        <v>127</v>
      </c>
      <c r="AM61">
        <f>$AM$8</f>
        <v>8</v>
      </c>
      <c r="AN61">
        <f>$AN$8</f>
        <v>30</v>
      </c>
      <c r="AO61">
        <f>$AO$8</f>
        <v>52</v>
      </c>
      <c r="AR61" s="107" t="s">
        <v>115</v>
      </c>
      <c r="AS61" s="85">
        <f>AS10-SUM(AS11:AS13)</f>
        <v>0</v>
      </c>
      <c r="AT61" s="85">
        <f>AT10-SUM(AT11:AT13)</f>
        <v>0</v>
      </c>
      <c r="AU61" s="85">
        <f>AU10-SUM(AU11:AU13)</f>
        <v>0</v>
      </c>
      <c r="AV61" s="50"/>
      <c r="AX61" s="85">
        <v>0</v>
      </c>
      <c r="AY61" s="85">
        <v>0</v>
      </c>
      <c r="AZ61" s="85">
        <v>0</v>
      </c>
      <c r="BC61" s="85">
        <v>0</v>
      </c>
      <c r="BD61" s="85">
        <v>0</v>
      </c>
      <c r="BE61" s="85">
        <v>0</v>
      </c>
      <c r="BH61">
        <v>127</v>
      </c>
      <c r="BL61">
        <f>$BL$8</f>
        <v>11</v>
      </c>
      <c r="BM61">
        <f>$BM$8</f>
        <v>33</v>
      </c>
      <c r="BN61">
        <f>$BN$8</f>
        <v>55</v>
      </c>
    </row>
    <row r="62" spans="1:66" hidden="1" x14ac:dyDescent="0.6">
      <c r="A62" s="16"/>
      <c r="B62" s="85">
        <f>B17-SUM(B18:B20)</f>
        <v>0</v>
      </c>
      <c r="C62" s="85">
        <f>C17-SUM(C18:C20)</f>
        <v>0</v>
      </c>
      <c r="D62" s="85">
        <f>D17-SUM(D18:D20)</f>
        <v>0</v>
      </c>
      <c r="E62" s="50"/>
      <c r="G62" s="86"/>
      <c r="H62" s="86"/>
      <c r="I62" s="86"/>
      <c r="J62" s="108"/>
      <c r="K62" s="108"/>
      <c r="L62" s="86"/>
      <c r="M62" s="86"/>
      <c r="N62" s="86"/>
      <c r="S62" s="16"/>
      <c r="T62" s="85">
        <f>T17-SUM(T18:T20)</f>
        <v>0</v>
      </c>
      <c r="U62" s="85">
        <f>U17-SUM(U18:U20)</f>
        <v>0</v>
      </c>
      <c r="V62" s="85">
        <f>V17-SUM(V18:V20)</f>
        <v>0</v>
      </c>
      <c r="W62" s="50"/>
      <c r="Y62" s="85">
        <v>0</v>
      </c>
      <c r="Z62" s="85">
        <v>0</v>
      </c>
      <c r="AA62" s="85">
        <v>0</v>
      </c>
      <c r="AD62" s="85">
        <v>0</v>
      </c>
      <c r="AE62" s="85">
        <v>0</v>
      </c>
      <c r="AF62" s="85">
        <v>0</v>
      </c>
      <c r="AI62">
        <v>104</v>
      </c>
      <c r="AM62">
        <f>$AM$8</f>
        <v>8</v>
      </c>
      <c r="AN62">
        <f>$AN$8</f>
        <v>30</v>
      </c>
      <c r="AO62">
        <f>$AO$8</f>
        <v>52</v>
      </c>
      <c r="AR62" s="16"/>
      <c r="AS62" s="85">
        <f>AS17-SUM(AS18:AS20)</f>
        <v>0</v>
      </c>
      <c r="AT62" s="85">
        <f>AT17-SUM(AT18:AT20)</f>
        <v>0</v>
      </c>
      <c r="AU62" s="85">
        <f>AU17-SUM(AU18:AU20)</f>
        <v>0</v>
      </c>
      <c r="AV62" s="50"/>
      <c r="AX62" s="85">
        <v>0</v>
      </c>
      <c r="AY62" s="85">
        <v>0</v>
      </c>
      <c r="AZ62" s="85">
        <v>0</v>
      </c>
      <c r="BC62" s="85">
        <v>0</v>
      </c>
      <c r="BD62" s="85">
        <v>1.3877787807814457E-17</v>
      </c>
      <c r="BE62" s="85">
        <v>0</v>
      </c>
      <c r="BH62">
        <v>104</v>
      </c>
      <c r="BL62">
        <f>$BL$8</f>
        <v>11</v>
      </c>
      <c r="BM62">
        <f>$BM$8</f>
        <v>33</v>
      </c>
      <c r="BN62">
        <f>$BN$8</f>
        <v>55</v>
      </c>
    </row>
    <row r="63" spans="1:66" hidden="1" x14ac:dyDescent="0.6">
      <c r="A63" s="16"/>
      <c r="B63" s="85">
        <f>B26-SUM(B27:B29)</f>
        <v>0</v>
      </c>
      <c r="C63" s="85">
        <f>C26-SUM(C27:C29)</f>
        <v>0</v>
      </c>
      <c r="D63" s="85">
        <f>D26-SUM(D27:D29)</f>
        <v>0</v>
      </c>
      <c r="E63" s="50"/>
      <c r="G63" s="189">
        <f>SUM(B61:D63,G61:J61,T61:AF63,AS61:BE63)</f>
        <v>-1.3877787807814457E-17</v>
      </c>
      <c r="H63" s="190" t="s">
        <v>187</v>
      </c>
      <c r="I63" s="86"/>
      <c r="J63" s="108"/>
      <c r="K63" s="108"/>
      <c r="L63" s="86"/>
      <c r="M63" s="86"/>
      <c r="N63" s="86"/>
      <c r="S63" s="16"/>
      <c r="T63" s="85">
        <f>T26-SUM(T27:T29)</f>
        <v>0</v>
      </c>
      <c r="U63" s="85">
        <f>U26-SUM(U27:U29)</f>
        <v>0</v>
      </c>
      <c r="V63" s="85">
        <f>V26-SUM(V27:V29)</f>
        <v>0</v>
      </c>
      <c r="W63" s="50"/>
      <c r="Y63" s="85">
        <v>0</v>
      </c>
      <c r="Z63" s="85">
        <v>0</v>
      </c>
      <c r="AA63" s="85">
        <v>0</v>
      </c>
      <c r="AD63" s="85">
        <v>-1.3877787807814457E-17</v>
      </c>
      <c r="AE63" s="85">
        <v>0</v>
      </c>
      <c r="AF63" s="85">
        <v>0</v>
      </c>
      <c r="AI63">
        <v>64</v>
      </c>
      <c r="AJ63">
        <v>13</v>
      </c>
      <c r="AM63">
        <f>$AM$8</f>
        <v>8</v>
      </c>
      <c r="AN63">
        <f>$AN$8</f>
        <v>30</v>
      </c>
      <c r="AO63">
        <f>$AO$8</f>
        <v>52</v>
      </c>
      <c r="AR63" s="16"/>
      <c r="AS63" s="85">
        <f>AS26-SUM(AS27:AS29)</f>
        <v>0</v>
      </c>
      <c r="AT63" s="85">
        <f>AT26-SUM(AT27:AT29)</f>
        <v>0</v>
      </c>
      <c r="AU63" s="85">
        <f>AU26-SUM(AU27:AU29)</f>
        <v>0</v>
      </c>
      <c r="AV63" s="50"/>
      <c r="AX63" s="85">
        <v>0</v>
      </c>
      <c r="AY63" s="85">
        <v>0</v>
      </c>
      <c r="AZ63" s="85">
        <v>0</v>
      </c>
      <c r="BC63" s="85">
        <v>0</v>
      </c>
      <c r="BD63" s="85">
        <v>2.7755575615628914E-17</v>
      </c>
      <c r="BE63" s="85">
        <v>0</v>
      </c>
      <c r="BH63">
        <v>64</v>
      </c>
      <c r="BI63">
        <v>13</v>
      </c>
      <c r="BL63">
        <f>$BL$8</f>
        <v>11</v>
      </c>
      <c r="BM63">
        <f>$BM$8</f>
        <v>33</v>
      </c>
      <c r="BN63">
        <f>$BN$8</f>
        <v>55</v>
      </c>
    </row>
    <row r="64" spans="1:66" x14ac:dyDescent="0.6">
      <c r="A64" s="33"/>
      <c r="B64" s="33"/>
      <c r="C64" s="33"/>
      <c r="D64" s="33"/>
      <c r="E64" s="33"/>
    </row>
    <row r="65" spans="1:5" x14ac:dyDescent="0.6">
      <c r="A65" s="54" t="s">
        <v>22</v>
      </c>
    </row>
    <row r="66" spans="1:5" x14ac:dyDescent="0.6">
      <c r="A66" s="109" t="s">
        <v>264</v>
      </c>
    </row>
    <row r="67" spans="1:5" x14ac:dyDescent="0.6">
      <c r="A67" s="56" t="s">
        <v>122</v>
      </c>
    </row>
    <row r="68" spans="1:5" x14ac:dyDescent="0.6">
      <c r="A68" s="55" t="s">
        <v>98</v>
      </c>
    </row>
    <row r="69" spans="1:5" x14ac:dyDescent="0.6">
      <c r="A69" s="55" t="s">
        <v>123</v>
      </c>
    </row>
    <row r="70" spans="1:5" x14ac:dyDescent="0.6">
      <c r="A70" s="56" t="s">
        <v>124</v>
      </c>
    </row>
    <row r="71" spans="1:5" x14ac:dyDescent="0.6">
      <c r="A71" s="55" t="s">
        <v>125</v>
      </c>
      <c r="B71" s="41"/>
      <c r="C71" s="41"/>
      <c r="D71" s="41"/>
      <c r="E71" s="41"/>
    </row>
    <row r="72" spans="1:5" x14ac:dyDescent="0.6">
      <c r="A72" s="55" t="s">
        <v>126</v>
      </c>
      <c r="B72" s="50"/>
      <c r="C72" s="50"/>
      <c r="D72" s="50"/>
      <c r="E72" s="50"/>
    </row>
    <row r="73" spans="1:5" x14ac:dyDescent="0.6">
      <c r="A73" s="55" t="s">
        <v>127</v>
      </c>
      <c r="B73" s="50"/>
      <c r="C73" s="50"/>
      <c r="D73" s="50"/>
      <c r="E73" s="50"/>
    </row>
    <row r="74" spans="1:5" x14ac:dyDescent="0.6">
      <c r="A74" s="55"/>
      <c r="B74" s="50"/>
      <c r="C74" s="50"/>
      <c r="D74" s="50"/>
      <c r="E74" s="50"/>
    </row>
    <row r="75" spans="1:5" x14ac:dyDescent="0.6">
      <c r="A75" s="55"/>
      <c r="B75" s="50"/>
      <c r="C75" s="50"/>
      <c r="D75" s="50"/>
      <c r="E75" s="50"/>
    </row>
    <row r="76" spans="1:5" x14ac:dyDescent="0.6">
      <c r="A76" s="55"/>
      <c r="B76" s="50"/>
      <c r="C76" s="50"/>
      <c r="D76" s="50"/>
      <c r="E76" s="50"/>
    </row>
    <row r="77" spans="1:5" x14ac:dyDescent="0.6">
      <c r="A77" s="55"/>
      <c r="B77" s="50"/>
      <c r="C77" s="50"/>
      <c r="D77" s="50"/>
      <c r="E77" s="50"/>
    </row>
    <row r="78" spans="1:5" x14ac:dyDescent="0.6">
      <c r="A78" s="16"/>
      <c r="B78" s="50"/>
      <c r="C78" s="50"/>
      <c r="D78" s="50"/>
      <c r="E78" s="50"/>
    </row>
    <row r="79" spans="1:5" x14ac:dyDescent="0.6">
      <c r="A79" s="16"/>
      <c r="B79" s="50"/>
      <c r="C79" s="50"/>
      <c r="D79" s="50"/>
      <c r="E79" s="50"/>
    </row>
    <row r="80" spans="1:5" x14ac:dyDescent="0.6">
      <c r="A80" s="16"/>
      <c r="B80" s="50"/>
      <c r="C80" s="50"/>
      <c r="D80" s="50"/>
      <c r="E80" s="50"/>
    </row>
    <row r="81" spans="2:5" x14ac:dyDescent="0.6">
      <c r="B81" s="50"/>
      <c r="C81" s="50"/>
      <c r="D81" s="50"/>
      <c r="E81" s="50"/>
    </row>
    <row r="82" spans="2:5" x14ac:dyDescent="0.6">
      <c r="B82" s="50"/>
      <c r="C82" s="50"/>
      <c r="D82" s="50"/>
      <c r="E82" s="50"/>
    </row>
    <row r="83" spans="2:5" x14ac:dyDescent="0.6">
      <c r="B83" s="50"/>
      <c r="C83" s="50"/>
      <c r="D83" s="50"/>
      <c r="E83" s="50"/>
    </row>
    <row r="84" spans="2:5" x14ac:dyDescent="0.6">
      <c r="B84" s="50"/>
      <c r="C84" s="50"/>
      <c r="D84" s="50"/>
      <c r="E84" s="50"/>
    </row>
    <row r="85" spans="2:5" x14ac:dyDescent="0.6">
      <c r="B85" s="50"/>
      <c r="C85" s="50"/>
      <c r="D85" s="50"/>
      <c r="E85" s="50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2" manualBreakCount="2">
    <brk id="47" min="18" max="32" man="1"/>
    <brk id="47" max="14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/>
  <dimension ref="B1:T71"/>
  <sheetViews>
    <sheetView zoomScale="70" zoomScaleNormal="70" workbookViewId="0"/>
  </sheetViews>
  <sheetFormatPr defaultRowHeight="13" x14ac:dyDescent="0.6"/>
  <cols>
    <col min="1" max="1" width="0.86328125" customWidth="1"/>
    <col min="2" max="2" width="25.08984375" customWidth="1"/>
    <col min="3" max="3" width="14" customWidth="1"/>
    <col min="4" max="4" width="16.453125" customWidth="1"/>
    <col min="5" max="6" width="10.6796875" customWidth="1"/>
    <col min="7" max="7" width="8.6796875" customWidth="1"/>
    <col min="8" max="9" width="10.6796875" customWidth="1"/>
    <col min="10" max="10" width="8.6796875" customWidth="1"/>
    <col min="11" max="12" width="10.6796875" customWidth="1"/>
    <col min="13" max="13" width="8.6796875" customWidth="1"/>
    <col min="14" max="14" width="12.54296875" bestFit="1" customWidth="1"/>
  </cols>
  <sheetData>
    <row r="1" spans="2:20" ht="15.5" x14ac:dyDescent="0.7">
      <c r="B1" s="57" t="s">
        <v>256</v>
      </c>
      <c r="C1" s="57"/>
      <c r="D1" s="57"/>
    </row>
    <row r="2" spans="2:20" ht="15.5" x14ac:dyDescent="0.7">
      <c r="B2" s="57" t="s">
        <v>185</v>
      </c>
    </row>
    <row r="3" spans="2:20" ht="12.75" customHeight="1" thickBot="1" x14ac:dyDescent="0.85">
      <c r="B3" s="57"/>
    </row>
    <row r="4" spans="2:20" ht="15.5" x14ac:dyDescent="0.7">
      <c r="B4" s="4" t="s">
        <v>172</v>
      </c>
      <c r="C4" s="148"/>
      <c r="D4" s="148"/>
      <c r="E4" s="100"/>
      <c r="F4" s="100"/>
      <c r="G4" s="100"/>
      <c r="H4" s="100"/>
      <c r="I4" s="100"/>
      <c r="J4" s="100"/>
      <c r="K4" s="100"/>
      <c r="L4" s="100"/>
      <c r="M4" s="39"/>
    </row>
    <row r="5" spans="2:20" ht="12.75" customHeight="1" x14ac:dyDescent="0.7">
      <c r="B5" s="149"/>
      <c r="C5" s="58"/>
      <c r="D5" s="58"/>
      <c r="E5" s="133" t="s">
        <v>129</v>
      </c>
      <c r="F5" s="134"/>
      <c r="G5" s="134"/>
      <c r="H5" s="134"/>
      <c r="I5" s="134"/>
      <c r="J5" s="134"/>
      <c r="K5" s="134"/>
      <c r="L5" s="134"/>
      <c r="M5" s="135"/>
    </row>
    <row r="6" spans="2:20" ht="12.75" customHeight="1" x14ac:dyDescent="0.6">
      <c r="B6" s="31"/>
      <c r="C6" s="58"/>
      <c r="D6" s="58"/>
      <c r="E6" s="133" t="s">
        <v>130</v>
      </c>
      <c r="F6" s="134"/>
      <c r="G6" s="136"/>
      <c r="H6" s="133" t="s">
        <v>131</v>
      </c>
      <c r="I6" s="134"/>
      <c r="J6" s="136"/>
      <c r="K6" s="133" t="s">
        <v>132</v>
      </c>
      <c r="L6" s="134"/>
      <c r="M6" s="135"/>
    </row>
    <row r="7" spans="2:20" x14ac:dyDescent="0.6">
      <c r="B7" s="31"/>
      <c r="C7" s="59"/>
      <c r="D7" s="59"/>
      <c r="E7" s="137" t="s">
        <v>133</v>
      </c>
      <c r="F7" s="138" t="s">
        <v>134</v>
      </c>
      <c r="G7" s="139" t="s">
        <v>135</v>
      </c>
      <c r="H7" s="137" t="s">
        <v>133</v>
      </c>
      <c r="I7" s="138" t="s">
        <v>134</v>
      </c>
      <c r="J7" s="139" t="s">
        <v>135</v>
      </c>
      <c r="K7" s="137" t="s">
        <v>133</v>
      </c>
      <c r="L7" s="138" t="s">
        <v>134</v>
      </c>
      <c r="M7" s="140" t="s">
        <v>135</v>
      </c>
    </row>
    <row r="8" spans="2:20" x14ac:dyDescent="0.6">
      <c r="B8" s="150" t="s">
        <v>136</v>
      </c>
      <c r="C8" s="33" t="s">
        <v>137</v>
      </c>
      <c r="D8" s="145" t="s">
        <v>138</v>
      </c>
      <c r="E8" s="141" t="s">
        <v>139</v>
      </c>
      <c r="F8" s="142" t="s">
        <v>140</v>
      </c>
      <c r="G8" s="143" t="s">
        <v>133</v>
      </c>
      <c r="H8" s="141" t="s">
        <v>139</v>
      </c>
      <c r="I8" s="142" t="s">
        <v>140</v>
      </c>
      <c r="J8" s="143" t="s">
        <v>133</v>
      </c>
      <c r="K8" s="141" t="s">
        <v>139</v>
      </c>
      <c r="L8" s="142" t="s">
        <v>140</v>
      </c>
      <c r="M8" s="144" t="s">
        <v>133</v>
      </c>
      <c r="Q8" s="56"/>
    </row>
    <row r="9" spans="2:20" x14ac:dyDescent="0.6">
      <c r="B9" s="151" t="s">
        <v>141</v>
      </c>
      <c r="C9" s="109" t="s">
        <v>142</v>
      </c>
      <c r="D9" s="109" t="s">
        <v>143</v>
      </c>
      <c r="E9" s="175">
        <f>SUM('Table 4.22'!J8,'Table 4.25'!J8,'Table 4.28'!J8)</f>
        <v>24.802972424270735</v>
      </c>
      <c r="F9" s="176"/>
      <c r="G9" s="177"/>
      <c r="H9" s="175">
        <f>SUM('Table 4.23'!J8,'Table 4.23'!J17,'Table 4.26'!J8,'Table 4.26'!J17,'Table 4.29'!J8,'Table 4.29'!J17)</f>
        <v>1074.3296940700445</v>
      </c>
      <c r="I9" s="176"/>
      <c r="J9" s="177"/>
      <c r="K9" s="175">
        <f>SUM('Table 4.24'!J8,'Table 4.24'!J24,'Table 4.27'!J8,'Table 4.27'!J24,'Table 4.30'!J8,'Table 4.30'!J24)</f>
        <v>8606.8923187721593</v>
      </c>
      <c r="L9" s="176"/>
      <c r="M9" s="181"/>
      <c r="Q9" s="56"/>
    </row>
    <row r="10" spans="2:20" x14ac:dyDescent="0.6">
      <c r="B10" s="151" t="s">
        <v>144</v>
      </c>
      <c r="C10" s="109" t="s">
        <v>145</v>
      </c>
      <c r="D10" s="109" t="s">
        <v>251</v>
      </c>
      <c r="E10" s="178">
        <f>SUM('Table 4.22'!J9,'Table 4.25'!J9,'Table 4.28'!J9)</f>
        <v>2.7424218933295199</v>
      </c>
      <c r="F10" s="16"/>
      <c r="G10" s="179"/>
      <c r="H10" s="178">
        <f>SUM('Table 4.23'!J9,'Table 4.23'!J18,'Table 4.26'!J9,'Table 4.26'!J18,'Table 4.29'!J9,'Table 4.29'!J18)+SUM('Table 4.23'!BS22,'Table 4.26'!BS22,'Table 4.29'!BS22)</f>
        <v>127.17688476415987</v>
      </c>
      <c r="I10" s="16"/>
      <c r="J10" s="179"/>
      <c r="K10" s="178">
        <f>SUM('Table 4.24'!J9,'Table 4.24'!J25,'Table 4.27'!J9,'Table 4.27'!J25,'Table 4.30'!J9,'Table 4.30'!J25)+SUM('Table 4.24'!J20,'Table 4.27'!J20,'Table 4.30'!J20)</f>
        <v>1389.5036915701116</v>
      </c>
      <c r="L10" s="16"/>
      <c r="M10" s="20"/>
      <c r="Q10" s="56"/>
    </row>
    <row r="11" spans="2:20" x14ac:dyDescent="0.6">
      <c r="B11" s="151" t="s">
        <v>146</v>
      </c>
      <c r="C11" s="109" t="s">
        <v>145</v>
      </c>
      <c r="D11" s="109" t="s">
        <v>252</v>
      </c>
      <c r="E11" s="178">
        <f>SUM('Table 4.22'!J13,'Table 4.25'!J13,'Table 4.28'!J13)</f>
        <v>37.756394291781142</v>
      </c>
      <c r="F11" s="16"/>
      <c r="G11" s="179"/>
      <c r="H11" s="178">
        <f>SUM('Table 4.23'!J13,'Table 4.23'!J22,'Table 4.26'!J13,'Table 4.26'!J22,'Table 4.29'!J13,'Table 4.29'!J22)-SUM('Table 4.23'!BS22,'Table 4.26'!BS22,'Table 4.29'!BS22)</f>
        <v>34.676810527778414</v>
      </c>
      <c r="I11" s="16"/>
      <c r="J11" s="179"/>
      <c r="K11" s="178">
        <f>SUM('Table 4.24'!J13,'Table 4.24'!J29,'Table 4.27'!J13,'Table 4.27'!J29,'Table 4.30'!J13,'Table 4.30'!J29)</f>
        <v>487.14266971635607</v>
      </c>
      <c r="L11" s="16"/>
      <c r="M11" s="20"/>
      <c r="Q11" s="56"/>
    </row>
    <row r="12" spans="2:20" x14ac:dyDescent="0.6">
      <c r="B12" s="152" t="s">
        <v>160</v>
      </c>
      <c r="C12" s="109" t="s">
        <v>148</v>
      </c>
      <c r="D12" s="11" t="s">
        <v>161</v>
      </c>
      <c r="E12" s="178">
        <f>SUM('Table 4.22'!J10,'Table 4.25'!J10,'Table 4.28'!J10)</f>
        <v>505.95491731919583</v>
      </c>
      <c r="F12" s="16"/>
      <c r="G12" s="179"/>
      <c r="H12" s="178">
        <f>SUM('Table 4.23'!J10,'Table 4.23'!J19,'Table 4.26'!J10,'Table 4.26'!J19,'Table 4.29'!J10,'Table 4.29'!J19)</f>
        <v>566.4835518108797</v>
      </c>
      <c r="I12" s="16"/>
      <c r="J12" s="179"/>
      <c r="K12" s="178">
        <f>SUM('Table 4.24'!J10,'Table 4.24'!J26,'Table 4.27'!J10,'Table 4.27'!J26,'Table 4.30'!J10,'Table 4.30'!J26)+SUM('Table 4.24'!J17,'Table 4.27'!J17,'Table 4.30'!J17)</f>
        <v>55769.184437114527</v>
      </c>
      <c r="L12" s="16"/>
      <c r="M12" s="20"/>
      <c r="Q12" s="56"/>
    </row>
    <row r="13" spans="2:20" x14ac:dyDescent="0.6">
      <c r="B13" s="152" t="s">
        <v>162</v>
      </c>
      <c r="C13" s="109" t="s">
        <v>145</v>
      </c>
      <c r="D13" s="11" t="s">
        <v>163</v>
      </c>
      <c r="E13" s="178">
        <f>SUM('Table 4.22'!J12,'Table 4.25'!J12,'Table 4.28'!J12)</f>
        <v>213.11554145373148</v>
      </c>
      <c r="F13" s="16"/>
      <c r="G13" s="179"/>
      <c r="H13" s="178">
        <f>SUM('Table 4.23'!J12,'Table 4.23'!J21,'Table 4.26'!J12,'Table 4.26'!J21,'Table 4.29'!J12,'Table 4.29'!J21)</f>
        <v>404.8210731083297</v>
      </c>
      <c r="I13" s="16"/>
      <c r="J13" s="179"/>
      <c r="K13" s="178">
        <f>SUM('Table 4.24'!J12,'Table 4.24'!J28,'Table 4.27'!J12,'Table 4.27'!J28,'Table 4.30'!J12,'Table 4.30'!J28)+SUM('Table 4.24'!J19,'Table 4.27'!J19,'Table 4.30'!J19)</f>
        <v>40923.012797593867</v>
      </c>
      <c r="L13" s="16"/>
      <c r="M13" s="20"/>
      <c r="Q13" s="54"/>
      <c r="R13" s="108"/>
      <c r="S13" s="108"/>
      <c r="T13" s="108"/>
    </row>
    <row r="14" spans="2:20" x14ac:dyDescent="0.6">
      <c r="B14" s="152" t="s">
        <v>147</v>
      </c>
      <c r="C14" s="109" t="s">
        <v>148</v>
      </c>
      <c r="D14" s="109" t="s">
        <v>149</v>
      </c>
      <c r="E14" s="178">
        <f>SUM('Table 4.22'!J17,'Table 4.25'!J17,'Table 4.28'!J17)</f>
        <v>903.359743757611</v>
      </c>
      <c r="F14" s="16"/>
      <c r="G14" s="179"/>
      <c r="H14" s="178">
        <f>SUM('Table 4.23'!J26,'Table 4.26'!J26,'Table 4.29'!J26)</f>
        <v>7894.5500482059706</v>
      </c>
      <c r="I14" s="16"/>
      <c r="J14" s="179"/>
      <c r="K14" s="178">
        <v>0</v>
      </c>
      <c r="L14" s="16"/>
      <c r="M14" s="20"/>
      <c r="Q14" s="56"/>
    </row>
    <row r="15" spans="2:20" x14ac:dyDescent="0.6">
      <c r="B15" s="153" t="s">
        <v>150</v>
      </c>
      <c r="C15" s="146" t="s">
        <v>142</v>
      </c>
      <c r="D15" s="147" t="s">
        <v>151</v>
      </c>
      <c r="E15" s="180">
        <f>SUM('Table 4.22'!J18,'Table 4.25'!J18,'Table 4.28'!J18)</f>
        <v>0</v>
      </c>
      <c r="F15" s="33"/>
      <c r="G15" s="145"/>
      <c r="H15" s="180">
        <f>SUM('Table 4.23'!J27,'Table 4.26'!J27,'Table 4.29'!J27)</f>
        <v>14091.519800581058</v>
      </c>
      <c r="I15" s="33"/>
      <c r="J15" s="145"/>
      <c r="K15" s="180">
        <v>0</v>
      </c>
      <c r="L15" s="33"/>
      <c r="M15" s="154"/>
      <c r="Q15" s="56"/>
    </row>
    <row r="16" spans="2:20" ht="13.75" thickBot="1" x14ac:dyDescent="0.75">
      <c r="B16" s="105"/>
      <c r="C16" s="102"/>
      <c r="D16" s="155" t="s">
        <v>17</v>
      </c>
      <c r="E16" s="156">
        <f>SUM(E9:E15)</f>
        <v>1687.7319911399197</v>
      </c>
      <c r="F16" s="157">
        <f>SUM('Table 4.22'!E21,'Table 4.25'!E21,'Table 4.28'!E21)</f>
        <v>8275.7220000000016</v>
      </c>
      <c r="G16" s="158">
        <f>IF(F16&lt;&gt;0,E16/F16,0)</f>
        <v>0.20393773390888667</v>
      </c>
      <c r="H16" s="156">
        <f>SUM(H9:H15)</f>
        <v>24193.557863068221</v>
      </c>
      <c r="I16" s="157">
        <f>SUM('Table 4.23'!E30,'Table 4.26'!E30,'Table 4.29'!E30)</f>
        <v>19930.048000000003</v>
      </c>
      <c r="J16" s="158">
        <f>IF(I16&lt;&gt;0,H16/I16,0)</f>
        <v>1.2139237127310591</v>
      </c>
      <c r="K16" s="156">
        <f>SUM(K9:K15)</f>
        <v>107175.73591476702</v>
      </c>
      <c r="L16" s="157">
        <f>SUM('Table 4.24'!E32,'Table 4.27'!E32,'Table 4.30'!E32)</f>
        <v>957159.52999999968</v>
      </c>
      <c r="M16" s="159">
        <f>IF(L16&lt;&gt;0,K16/L16,0)</f>
        <v>0.11197269896562285</v>
      </c>
      <c r="Q16" s="56"/>
    </row>
    <row r="17" spans="2:17" ht="13.75" thickBot="1" x14ac:dyDescent="0.75">
      <c r="B17" s="41"/>
      <c r="C17" s="16"/>
      <c r="D17" s="73"/>
      <c r="E17" s="58"/>
      <c r="F17" s="110"/>
      <c r="G17" s="111"/>
      <c r="H17" s="74"/>
      <c r="I17" s="110"/>
      <c r="J17" s="111"/>
      <c r="K17" s="58"/>
      <c r="L17" s="110"/>
      <c r="M17" s="111"/>
      <c r="Q17" s="56"/>
    </row>
    <row r="18" spans="2:17" ht="15.5" x14ac:dyDescent="0.7">
      <c r="B18" s="4" t="s">
        <v>164</v>
      </c>
      <c r="C18" s="148"/>
      <c r="D18" s="148"/>
      <c r="E18" s="100"/>
      <c r="F18" s="100"/>
      <c r="G18" s="100"/>
      <c r="H18" s="100"/>
      <c r="I18" s="100"/>
      <c r="J18" s="100"/>
      <c r="K18" s="100"/>
      <c r="L18" s="100"/>
      <c r="M18" s="39"/>
      <c r="Q18" s="56"/>
    </row>
    <row r="19" spans="2:17" ht="12.75" customHeight="1" x14ac:dyDescent="0.7">
      <c r="B19" s="149"/>
      <c r="C19" s="58"/>
      <c r="D19" s="58"/>
      <c r="E19" s="133" t="s">
        <v>129</v>
      </c>
      <c r="F19" s="134"/>
      <c r="G19" s="134"/>
      <c r="H19" s="134"/>
      <c r="I19" s="134"/>
      <c r="J19" s="134"/>
      <c r="K19" s="134"/>
      <c r="L19" s="134"/>
      <c r="M19" s="135"/>
      <c r="Q19" s="56"/>
    </row>
    <row r="20" spans="2:17" ht="12.75" customHeight="1" x14ac:dyDescent="0.6">
      <c r="B20" s="31"/>
      <c r="C20" s="58"/>
      <c r="D20" s="58"/>
      <c r="E20" s="133" t="s">
        <v>130</v>
      </c>
      <c r="F20" s="134"/>
      <c r="G20" s="136"/>
      <c r="H20" s="133" t="s">
        <v>131</v>
      </c>
      <c r="I20" s="134"/>
      <c r="J20" s="136"/>
      <c r="K20" s="133" t="s">
        <v>132</v>
      </c>
      <c r="L20" s="134"/>
      <c r="M20" s="135"/>
      <c r="Q20" s="56"/>
    </row>
    <row r="21" spans="2:17" x14ac:dyDescent="0.6">
      <c r="B21" s="31"/>
      <c r="C21" s="59"/>
      <c r="D21" s="59"/>
      <c r="E21" s="137" t="s">
        <v>133</v>
      </c>
      <c r="F21" s="138" t="s">
        <v>134</v>
      </c>
      <c r="G21" s="139" t="s">
        <v>135</v>
      </c>
      <c r="H21" s="137" t="s">
        <v>133</v>
      </c>
      <c r="I21" s="138" t="s">
        <v>134</v>
      </c>
      <c r="J21" s="139" t="s">
        <v>135</v>
      </c>
      <c r="K21" s="137" t="s">
        <v>133</v>
      </c>
      <c r="L21" s="138" t="s">
        <v>134</v>
      </c>
      <c r="M21" s="140" t="s">
        <v>135</v>
      </c>
      <c r="Q21" s="56"/>
    </row>
    <row r="22" spans="2:17" x14ac:dyDescent="0.6">
      <c r="B22" s="150" t="s">
        <v>136</v>
      </c>
      <c r="C22" s="33" t="s">
        <v>137</v>
      </c>
      <c r="D22" s="145" t="s">
        <v>138</v>
      </c>
      <c r="E22" s="141" t="s">
        <v>139</v>
      </c>
      <c r="F22" s="142" t="s">
        <v>140</v>
      </c>
      <c r="G22" s="143" t="s">
        <v>133</v>
      </c>
      <c r="H22" s="141" t="s">
        <v>139</v>
      </c>
      <c r="I22" s="142" t="s">
        <v>140</v>
      </c>
      <c r="J22" s="143" t="s">
        <v>133</v>
      </c>
      <c r="K22" s="141" t="s">
        <v>139</v>
      </c>
      <c r="L22" s="142" t="s">
        <v>140</v>
      </c>
      <c r="M22" s="144" t="s">
        <v>133</v>
      </c>
      <c r="Q22" s="56"/>
    </row>
    <row r="23" spans="2:17" x14ac:dyDescent="0.6">
      <c r="B23" s="151" t="s">
        <v>141</v>
      </c>
      <c r="C23" s="109" t="s">
        <v>142</v>
      </c>
      <c r="D23" s="109" t="s">
        <v>143</v>
      </c>
      <c r="E23" s="175">
        <f>SUM('Table 4.22'!J25,'Table 4.22'!J31,'Table 4.25'!J25,'Table 4.25'!J31,'Table 4.28'!J25,'Table 4.28'!J31)</f>
        <v>365.51689107564266</v>
      </c>
      <c r="F23" s="176"/>
      <c r="G23" s="177"/>
      <c r="H23" s="175">
        <f>SUM('Table 4.23'!J34,'Table 4.23'!J40,'Table 4.26'!J34,'Table 4.26'!J40,'Table 4.29'!J34,'Table 4.29'!J40)</f>
        <v>817.36599972332237</v>
      </c>
      <c r="I23" s="176"/>
      <c r="J23" s="177"/>
      <c r="K23" s="175">
        <f>SUM('Table 4.24'!J36,'Table 4.24'!J41,'Table 4.27'!J36,'Table 4.27'!J41,'Table 4.30'!J36,'Table 4.30'!J41)</f>
        <v>73369.1879252746</v>
      </c>
      <c r="L23" s="176"/>
      <c r="M23" s="181"/>
      <c r="Q23" s="56"/>
    </row>
    <row r="24" spans="2:17" x14ac:dyDescent="0.6">
      <c r="B24" s="151" t="s">
        <v>144</v>
      </c>
      <c r="C24" s="109" t="s">
        <v>145</v>
      </c>
      <c r="D24" s="109" t="s">
        <v>251</v>
      </c>
      <c r="E24" s="178">
        <f>SUM('Table 4.22'!J26,'Table 4.22'!J27,'Table 4.25'!J26,'Table 4.25'!J27,'Table 4.28'!J26,'Table 4.28'!J27)</f>
        <v>387.7149986176828</v>
      </c>
      <c r="F24" s="16"/>
      <c r="G24" s="179"/>
      <c r="H24" s="178">
        <f>SUM('Table 4.23'!J35,'Table 4.23'!J36,'Table 4.26'!J35,'Table 4.26'!J36,'Table 4.29'!J35,'Table 4.29'!J36)</f>
        <v>2004.6084767294262</v>
      </c>
      <c r="I24" s="16"/>
      <c r="J24" s="179"/>
      <c r="K24" s="178">
        <f>SUM('Table 4.24'!J37,'Table 4.27'!J37,'Table 4.30'!J37)</f>
        <v>40206.577946139696</v>
      </c>
      <c r="L24" s="16"/>
      <c r="M24" s="20"/>
      <c r="Q24" s="56"/>
    </row>
    <row r="25" spans="2:17" x14ac:dyDescent="0.6">
      <c r="B25" s="151" t="s">
        <v>146</v>
      </c>
      <c r="C25" s="109" t="s">
        <v>145</v>
      </c>
      <c r="D25" s="109" t="s">
        <v>252</v>
      </c>
      <c r="E25" s="178">
        <f>SUM('Table 4.22'!J32,'Table 4.22'!J33,'Table 4.25'!J32,'Table 4.25'!J33,'Table 4.28'!J32,'Table 4.28'!J33)</f>
        <v>446.34161733703263</v>
      </c>
      <c r="F25" s="16"/>
      <c r="G25" s="179"/>
      <c r="H25" s="178">
        <f>SUM('Table 4.23'!J41,'Table 4.23'!J42,'Table 4.26'!J41,'Table 4.26'!J42,'Table 4.29'!J41,'Table 4.29'!J42)</f>
        <v>1977.9018186205308</v>
      </c>
      <c r="I25" s="16"/>
      <c r="J25" s="179"/>
      <c r="K25" s="178">
        <f>SUM('Table 4.24'!J42,'Table 4.27'!J42,'Table 4.30'!J42)</f>
        <v>3168.0843723755752</v>
      </c>
      <c r="L25" s="16"/>
      <c r="M25" s="20"/>
      <c r="Q25" s="56"/>
    </row>
    <row r="26" spans="2:17" x14ac:dyDescent="0.6">
      <c r="B26" s="152" t="s">
        <v>147</v>
      </c>
      <c r="C26" s="109" t="s">
        <v>148</v>
      </c>
      <c r="D26" s="109" t="s">
        <v>149</v>
      </c>
      <c r="E26" s="178">
        <f>SUM('Table 4.22'!J37,'Table 4.25'!J37,'Table 4.28'!J37)</f>
        <v>1451.1313866960222</v>
      </c>
      <c r="F26" s="16"/>
      <c r="G26" s="179"/>
      <c r="H26" s="178">
        <f>SUM('Table 4.23'!J46,'Table 4.26'!J46,'Table 4.29'!J46)</f>
        <v>12456.159414903494</v>
      </c>
      <c r="I26" s="16"/>
      <c r="J26" s="179"/>
      <c r="K26" s="178">
        <v>0</v>
      </c>
      <c r="L26" s="16"/>
      <c r="M26" s="20"/>
      <c r="Q26" s="56"/>
    </row>
    <row r="27" spans="2:17" x14ac:dyDescent="0.6">
      <c r="B27" s="153" t="s">
        <v>150</v>
      </c>
      <c r="C27" s="146" t="s">
        <v>142</v>
      </c>
      <c r="D27" s="147" t="s">
        <v>151</v>
      </c>
      <c r="E27" s="180">
        <f>SUM('Table 4.22'!J38,'Table 4.25'!J38,'Table 4.28'!J38)</f>
        <v>0</v>
      </c>
      <c r="F27" s="33"/>
      <c r="G27" s="145"/>
      <c r="H27" s="180">
        <f>SUM('Table 4.23'!J47,'Table 4.26'!J47,'Table 4.29'!J47)</f>
        <v>14209.240752385689</v>
      </c>
      <c r="I27" s="33"/>
      <c r="J27" s="145"/>
      <c r="K27" s="180">
        <v>0</v>
      </c>
      <c r="L27" s="33"/>
      <c r="M27" s="154"/>
      <c r="Q27" s="56"/>
    </row>
    <row r="28" spans="2:17" ht="13.75" thickBot="1" x14ac:dyDescent="0.75">
      <c r="B28" s="105"/>
      <c r="C28" s="102"/>
      <c r="D28" s="155" t="s">
        <v>17</v>
      </c>
      <c r="E28" s="156">
        <f>SUM(E23:E27)</f>
        <v>2650.7048937263803</v>
      </c>
      <c r="F28" s="157">
        <f>SUM('Table 4.22'!E41,'Table 4.25'!E41,'Table 4.28'!E41)</f>
        <v>4919.848320112068</v>
      </c>
      <c r="G28" s="158">
        <f>IF(F28&lt;&gt;0,E28/F28,0)</f>
        <v>0.53877776737352756</v>
      </c>
      <c r="H28" s="156">
        <f>SUM(H23:H27)</f>
        <v>31465.276462362461</v>
      </c>
      <c r="I28" s="157">
        <f>SUM('Table 4.23'!E50,'Table 4.26'!E50,'Table 4.29'!E50)</f>
        <v>7739.6789488510622</v>
      </c>
      <c r="J28" s="158">
        <f>IF(I28&lt;&gt;0,H28/I28,0)</f>
        <v>4.0654498294187524</v>
      </c>
      <c r="K28" s="156">
        <f>SUM(K23:K27)</f>
        <v>116743.85024378987</v>
      </c>
      <c r="L28" s="157">
        <f>SUM('Table 4.24'!E45,'Table 4.27'!E45,'Table 4.30'!E45)</f>
        <v>2169240.699590032</v>
      </c>
      <c r="M28" s="159">
        <f>IF(L28&lt;&gt;0,K28/L28,0)</f>
        <v>5.3817840623151439E-2</v>
      </c>
      <c r="Q28" s="56"/>
    </row>
    <row r="29" spans="2:17" ht="13.75" thickBot="1" x14ac:dyDescent="0.75">
      <c r="B29" s="41"/>
      <c r="C29" s="16"/>
      <c r="D29" s="73"/>
      <c r="E29" s="58"/>
      <c r="F29" s="110"/>
      <c r="G29" s="111"/>
      <c r="H29" s="58"/>
      <c r="I29" s="110"/>
      <c r="J29" s="111"/>
      <c r="K29" s="58"/>
      <c r="L29" s="110"/>
      <c r="M29" s="111"/>
      <c r="Q29" s="56"/>
    </row>
    <row r="30" spans="2:17" ht="15.5" x14ac:dyDescent="0.7">
      <c r="B30" s="4" t="s">
        <v>168</v>
      </c>
      <c r="C30" s="148"/>
      <c r="D30" s="148"/>
      <c r="E30" s="100"/>
      <c r="F30" s="100"/>
      <c r="G30" s="100"/>
      <c r="H30" s="100"/>
      <c r="I30" s="100"/>
      <c r="J30" s="100"/>
      <c r="K30" s="100"/>
      <c r="L30" s="100"/>
      <c r="M30" s="39"/>
      <c r="Q30" s="56"/>
    </row>
    <row r="31" spans="2:17" ht="12.75" customHeight="1" x14ac:dyDescent="0.7">
      <c r="B31" s="149"/>
      <c r="C31" s="58"/>
      <c r="D31" s="58"/>
      <c r="E31" s="133" t="s">
        <v>129</v>
      </c>
      <c r="F31" s="134"/>
      <c r="G31" s="134"/>
      <c r="H31" s="134"/>
      <c r="I31" s="134"/>
      <c r="J31" s="134"/>
      <c r="K31" s="134"/>
      <c r="L31" s="134"/>
      <c r="M31" s="135"/>
    </row>
    <row r="32" spans="2:17" x14ac:dyDescent="0.6">
      <c r="B32" s="31"/>
      <c r="C32" s="58"/>
      <c r="D32" s="58"/>
      <c r="E32" s="133" t="s">
        <v>130</v>
      </c>
      <c r="F32" s="134"/>
      <c r="G32" s="136"/>
      <c r="H32" s="133" t="s">
        <v>131</v>
      </c>
      <c r="I32" s="134"/>
      <c r="J32" s="136"/>
      <c r="K32" s="133" t="s">
        <v>132</v>
      </c>
      <c r="L32" s="134"/>
      <c r="M32" s="135"/>
    </row>
    <row r="33" spans="2:17" x14ac:dyDescent="0.6">
      <c r="B33" s="31"/>
      <c r="C33" s="59"/>
      <c r="D33" s="59"/>
      <c r="E33" s="137" t="s">
        <v>133</v>
      </c>
      <c r="F33" s="138" t="s">
        <v>134</v>
      </c>
      <c r="G33" s="139" t="s">
        <v>135</v>
      </c>
      <c r="H33" s="137" t="s">
        <v>133</v>
      </c>
      <c r="I33" s="138" t="s">
        <v>134</v>
      </c>
      <c r="J33" s="139" t="s">
        <v>135</v>
      </c>
      <c r="K33" s="137" t="s">
        <v>133</v>
      </c>
      <c r="L33" s="138" t="s">
        <v>134</v>
      </c>
      <c r="M33" s="140" t="s">
        <v>135</v>
      </c>
      <c r="Q33" s="56"/>
    </row>
    <row r="34" spans="2:17" x14ac:dyDescent="0.6">
      <c r="B34" s="150" t="s">
        <v>136</v>
      </c>
      <c r="C34" s="33" t="s">
        <v>137</v>
      </c>
      <c r="D34" s="145" t="s">
        <v>138</v>
      </c>
      <c r="E34" s="141" t="s">
        <v>139</v>
      </c>
      <c r="F34" s="142" t="s">
        <v>140</v>
      </c>
      <c r="G34" s="143" t="s">
        <v>133</v>
      </c>
      <c r="H34" s="141" t="s">
        <v>139</v>
      </c>
      <c r="I34" s="142" t="s">
        <v>140</v>
      </c>
      <c r="J34" s="143" t="s">
        <v>133</v>
      </c>
      <c r="K34" s="141" t="s">
        <v>139</v>
      </c>
      <c r="L34" s="142" t="s">
        <v>140</v>
      </c>
      <c r="M34" s="144" t="s">
        <v>133</v>
      </c>
    </row>
    <row r="35" spans="2:17" x14ac:dyDescent="0.6">
      <c r="B35" s="151" t="s">
        <v>141</v>
      </c>
      <c r="C35" s="109" t="s">
        <v>142</v>
      </c>
      <c r="D35" s="109" t="s">
        <v>143</v>
      </c>
      <c r="E35" s="175">
        <f>E9+E23</f>
        <v>390.31986349991337</v>
      </c>
      <c r="F35" s="176"/>
      <c r="G35" s="177"/>
      <c r="H35" s="175">
        <f>H9+H23</f>
        <v>1891.6956937933669</v>
      </c>
      <c r="I35" s="176"/>
      <c r="J35" s="177"/>
      <c r="K35" s="175">
        <f>K9+K23</f>
        <v>81976.080244046752</v>
      </c>
      <c r="L35" s="176"/>
      <c r="M35" s="181"/>
    </row>
    <row r="36" spans="2:17" x14ac:dyDescent="0.6">
      <c r="B36" s="151" t="s">
        <v>144</v>
      </c>
      <c r="C36" s="109" t="s">
        <v>145</v>
      </c>
      <c r="D36" s="109" t="s">
        <v>251</v>
      </c>
      <c r="E36" s="178">
        <f>E10+E24</f>
        <v>390.45742051101229</v>
      </c>
      <c r="F36" s="16"/>
      <c r="G36" s="179"/>
      <c r="H36" s="178">
        <f>H10+H24</f>
        <v>2131.7853614935862</v>
      </c>
      <c r="I36" s="16"/>
      <c r="J36" s="179"/>
      <c r="K36" s="178">
        <f>K10+K24</f>
        <v>41596.081637709809</v>
      </c>
      <c r="L36" s="16"/>
      <c r="M36" s="20"/>
    </row>
    <row r="37" spans="2:17" x14ac:dyDescent="0.6">
      <c r="B37" s="151" t="s">
        <v>146</v>
      </c>
      <c r="C37" s="109" t="s">
        <v>145</v>
      </c>
      <c r="D37" s="109" t="s">
        <v>252</v>
      </c>
      <c r="E37" s="178">
        <f>E11+E25</f>
        <v>484.09801162881377</v>
      </c>
      <c r="F37" s="16"/>
      <c r="G37" s="179"/>
      <c r="H37" s="178">
        <f>H11+H25</f>
        <v>2012.5786291483091</v>
      </c>
      <c r="I37" s="16"/>
      <c r="J37" s="179"/>
      <c r="K37" s="178">
        <f>K11+K25</f>
        <v>3655.2270420919313</v>
      </c>
      <c r="L37" s="16"/>
      <c r="M37" s="20"/>
    </row>
    <row r="38" spans="2:17" x14ac:dyDescent="0.6">
      <c r="B38" s="152" t="s">
        <v>160</v>
      </c>
      <c r="C38" s="109" t="s">
        <v>148</v>
      </c>
      <c r="D38" s="11" t="s">
        <v>161</v>
      </c>
      <c r="E38" s="178">
        <f>E12</f>
        <v>505.95491731919583</v>
      </c>
      <c r="F38" s="16"/>
      <c r="G38" s="179"/>
      <c r="H38" s="178">
        <f>H12</f>
        <v>566.4835518108797</v>
      </c>
      <c r="I38" s="16"/>
      <c r="J38" s="179"/>
      <c r="K38" s="178">
        <f>K12</f>
        <v>55769.184437114527</v>
      </c>
      <c r="L38" s="16"/>
      <c r="M38" s="20"/>
    </row>
    <row r="39" spans="2:17" x14ac:dyDescent="0.6">
      <c r="B39" s="152" t="s">
        <v>162</v>
      </c>
      <c r="C39" s="109" t="s">
        <v>145</v>
      </c>
      <c r="D39" s="11" t="s">
        <v>163</v>
      </c>
      <c r="E39" s="178">
        <f>E13</f>
        <v>213.11554145373148</v>
      </c>
      <c r="F39" s="16"/>
      <c r="G39" s="179"/>
      <c r="H39" s="178">
        <f>H13</f>
        <v>404.8210731083297</v>
      </c>
      <c r="I39" s="16"/>
      <c r="J39" s="179"/>
      <c r="K39" s="178">
        <f>K13</f>
        <v>40923.012797593867</v>
      </c>
      <c r="L39" s="16"/>
      <c r="M39" s="20"/>
    </row>
    <row r="40" spans="2:17" x14ac:dyDescent="0.6">
      <c r="B40" s="152" t="s">
        <v>147</v>
      </c>
      <c r="C40" s="109" t="s">
        <v>148</v>
      </c>
      <c r="D40" s="109" t="s">
        <v>149</v>
      </c>
      <c r="E40" s="178">
        <f>E14+E26</f>
        <v>2354.4911304536331</v>
      </c>
      <c r="F40" s="16"/>
      <c r="G40" s="179"/>
      <c r="H40" s="178">
        <f>H14+H26</f>
        <v>20350.709463109466</v>
      </c>
      <c r="I40" s="16"/>
      <c r="J40" s="179"/>
      <c r="K40" s="178">
        <f>K14+K26</f>
        <v>0</v>
      </c>
      <c r="L40" s="16"/>
      <c r="M40" s="20"/>
    </row>
    <row r="41" spans="2:17" x14ac:dyDescent="0.6">
      <c r="B41" s="153" t="s">
        <v>150</v>
      </c>
      <c r="C41" s="146" t="s">
        <v>142</v>
      </c>
      <c r="D41" s="147" t="s">
        <v>151</v>
      </c>
      <c r="E41" s="180">
        <f>E15+E27</f>
        <v>0</v>
      </c>
      <c r="F41" s="33"/>
      <c r="G41" s="145"/>
      <c r="H41" s="180">
        <f>H15+H27</f>
        <v>28300.760552966749</v>
      </c>
      <c r="I41" s="33"/>
      <c r="J41" s="145"/>
      <c r="K41" s="180">
        <f>K15+K27</f>
        <v>0</v>
      </c>
      <c r="L41" s="33"/>
      <c r="M41" s="154"/>
    </row>
    <row r="42" spans="2:17" ht="13.75" thickBot="1" x14ac:dyDescent="0.75">
      <c r="B42" s="105"/>
      <c r="C42" s="102"/>
      <c r="D42" s="155" t="s">
        <v>17</v>
      </c>
      <c r="E42" s="156">
        <f>SUM(E35:E41)</f>
        <v>4338.4368848662998</v>
      </c>
      <c r="F42" s="157">
        <f>F16+F28</f>
        <v>13195.57032011207</v>
      </c>
      <c r="G42" s="158">
        <f>IF(F42&lt;&gt;0,E42/F42,0)</f>
        <v>0.32877979349281006</v>
      </c>
      <c r="H42" s="156">
        <f>SUM(H35:H41)</f>
        <v>55658.834325430682</v>
      </c>
      <c r="I42" s="157">
        <f>I16+I28</f>
        <v>27669.726948851065</v>
      </c>
      <c r="J42" s="158">
        <f>IF(I42&lt;&gt;0,H42/I42,0)</f>
        <v>2.0115425941253031</v>
      </c>
      <c r="K42" s="156">
        <f>SUM(K35:K41)</f>
        <v>223919.58615855689</v>
      </c>
      <c r="L42" s="157">
        <f>L16+L28</f>
        <v>3126400.2295900318</v>
      </c>
      <c r="M42" s="159">
        <f>IF(L42&lt;&gt;0,K42/L42,0)</f>
        <v>7.1622175574084998E-2</v>
      </c>
    </row>
    <row r="43" spans="2:17" ht="12.75" customHeight="1" thickBot="1" x14ac:dyDescent="0.75">
      <c r="B43" s="41"/>
      <c r="C43" s="16"/>
      <c r="D43" s="73"/>
      <c r="E43" s="58"/>
      <c r="F43" s="110"/>
      <c r="G43" s="111"/>
      <c r="H43" s="58"/>
      <c r="I43" s="110"/>
      <c r="J43" s="111"/>
      <c r="K43" s="58"/>
      <c r="L43" s="110"/>
      <c r="M43" s="111"/>
    </row>
    <row r="44" spans="2:17" ht="15.75" customHeight="1" x14ac:dyDescent="0.7">
      <c r="B44" s="4" t="s">
        <v>18</v>
      </c>
      <c r="C44" s="100"/>
      <c r="D44" s="100"/>
      <c r="E44" s="160" t="s">
        <v>174</v>
      </c>
      <c r="F44" s="161"/>
      <c r="G44" s="162"/>
      <c r="H44" s="160" t="s">
        <v>175</v>
      </c>
      <c r="I44" s="161"/>
      <c r="J44" s="162"/>
      <c r="K44" s="160" t="s">
        <v>15</v>
      </c>
      <c r="L44" s="161"/>
      <c r="M44" s="163"/>
      <c r="N44" s="16"/>
    </row>
    <row r="45" spans="2:17" x14ac:dyDescent="0.6">
      <c r="B45" s="164"/>
      <c r="C45" s="16"/>
      <c r="D45" s="16"/>
      <c r="E45" s="137" t="s">
        <v>133</v>
      </c>
      <c r="F45" s="138" t="s">
        <v>134</v>
      </c>
      <c r="G45" s="139" t="s">
        <v>135</v>
      </c>
      <c r="H45" s="137" t="s">
        <v>133</v>
      </c>
      <c r="I45" s="138" t="s">
        <v>134</v>
      </c>
      <c r="J45" s="139" t="s">
        <v>135</v>
      </c>
      <c r="K45" s="137" t="s">
        <v>133</v>
      </c>
      <c r="L45" s="138" t="s">
        <v>134</v>
      </c>
      <c r="M45" s="140" t="s">
        <v>135</v>
      </c>
      <c r="N45" s="16"/>
    </row>
    <row r="46" spans="2:17" x14ac:dyDescent="0.6">
      <c r="B46" s="14"/>
      <c r="C46" s="16"/>
      <c r="D46" s="16"/>
      <c r="E46" s="141" t="s">
        <v>139</v>
      </c>
      <c r="F46" s="142" t="s">
        <v>140</v>
      </c>
      <c r="G46" s="143" t="s">
        <v>133</v>
      </c>
      <c r="H46" s="141" t="s">
        <v>139</v>
      </c>
      <c r="I46" s="142" t="s">
        <v>140</v>
      </c>
      <c r="J46" s="143" t="s">
        <v>133</v>
      </c>
      <c r="K46" s="141" t="s">
        <v>139</v>
      </c>
      <c r="L46" s="142" t="s">
        <v>140</v>
      </c>
      <c r="M46" s="144" t="s">
        <v>133</v>
      </c>
      <c r="N46" s="16"/>
    </row>
    <row r="47" spans="2:17" ht="12.75" customHeight="1" x14ac:dyDescent="0.6">
      <c r="B47" s="151" t="s">
        <v>19</v>
      </c>
      <c r="C47" s="16"/>
      <c r="D47" s="16"/>
      <c r="E47" s="175">
        <f>SUM('Table 4.22'!J46,'Table 4.25'!J46,'Table 4.28'!J46)+SUM('Table 4.23'!J55,'Table 4.26'!J55,'Table 4.29'!J55)+SUM('Table 4.24'!J50,'Table 4.27'!J50,'Table 4.30'!J50)</f>
        <v>12076.1243767994</v>
      </c>
      <c r="F47" s="182">
        <f>SUM('Table 4.22'!E46,'Table 4.25'!E46,'Table 4.28'!E46)+SUM('Table 4.23'!E55,'Table 4.26'!E55,'Table 4.29'!E55)+SUM('Table 4.24'!E50,'Table 4.27'!E50,'Table 4.30'!E50)</f>
        <v>225490.56599999999</v>
      </c>
      <c r="G47" s="183">
        <f>IF(F47&lt;&gt;0,E47/F47,0)</f>
        <v>5.3554898508700363E-2</v>
      </c>
      <c r="H47" s="175">
        <f>SUM('Table 4.22'!J50,'Table 4.25'!J50,'Table 4.28'!J50)+SUM('Table 4.23'!J59,'Table 4.26'!J59,'Table 4.29'!J59)+SUM('Table 4.24'!J54,'Table 4.27'!J54,'Table 4.30'!J54)</f>
        <v>3022.2256282126873</v>
      </c>
      <c r="I47" s="182">
        <f>SUM('Table 4.22'!E50,'Table 4.25'!E50,'Table 4.28'!E50)+SUM('Table 4.23'!E59,'Table 4.26'!E59,'Table 4.29'!E59)+SUM('Table 4.24'!E54,'Table 4.27'!E54,'Table 4.30'!E54)</f>
        <v>4079.4949999999999</v>
      </c>
      <c r="J47" s="183">
        <f>IF(I47&lt;&gt;0,H47/I47,0)</f>
        <v>0.740833271817391</v>
      </c>
      <c r="K47" s="24">
        <f>SUM(E47,H47)</f>
        <v>15098.350005012087</v>
      </c>
      <c r="L47" s="22">
        <f>SUM(F47,I47)</f>
        <v>229570.06099999999</v>
      </c>
      <c r="M47" s="165">
        <f>IF(L47&lt;&gt;0,K47/L47,0)</f>
        <v>6.5767940032093686E-2</v>
      </c>
      <c r="N47" s="16"/>
    </row>
    <row r="48" spans="2:17" x14ac:dyDescent="0.6">
      <c r="B48" s="153" t="s">
        <v>20</v>
      </c>
      <c r="C48" s="33"/>
      <c r="D48" s="33"/>
      <c r="E48" s="180">
        <f>SUM('Table 4.22'!J47,'Table 4.25'!J47,'Table 4.28'!J47)+SUM('Table 4.23'!J56,'Table 4.26'!J56,'Table 4.29'!J56)+SUM('Table 4.24'!J51,'Table 4.27'!J51,'Table 4.30'!J51)</f>
        <v>837.02282463712004</v>
      </c>
      <c r="F48" s="32">
        <f>SUM('Table 4.22'!E47,'Table 4.25'!E47,'Table 4.28'!E47)+SUM('Table 4.23'!E56,'Table 4.26'!E56,'Table 4.29'!E56)+SUM('Table 4.24'!E51,'Table 4.27'!E51,'Table 4.30'!E51)</f>
        <v>1247.6914988908566</v>
      </c>
      <c r="G48" s="184">
        <f>IF(F48&lt;&gt;0,E48/F48,0)</f>
        <v>0.67085719938077393</v>
      </c>
      <c r="H48" s="180">
        <f>SUM('Table 4.22'!J51,'Table 4.25'!J51,'Table 4.28'!J51)+SUM('Table 4.23'!J60,'Table 4.26'!J60,'Table 4.29'!J60)+SUM('Table 4.24'!J55,'Table 4.27'!J55,'Table 4.30'!J55)</f>
        <v>5888.8794398765367</v>
      </c>
      <c r="I48" s="32">
        <f>SUM('Table 4.22'!E51,'Table 4.25'!E51,'Table 4.28'!E51)+SUM('Table 4.23'!E60,'Table 4.26'!E60,'Table 4.29'!E60)+SUM('Table 4.24'!E55,'Table 4.27'!E55,'Table 4.30'!E55)</f>
        <v>3841.4660387083768</v>
      </c>
      <c r="J48" s="184">
        <f>IF(I48&lt;&gt;0,H48/I48,0)</f>
        <v>1.5329770927394599</v>
      </c>
      <c r="K48" s="34">
        <f>SUM(E48,H48)</f>
        <v>6725.9022645136565</v>
      </c>
      <c r="L48" s="32">
        <f>SUM(F48,I48)</f>
        <v>5089.1575375992334</v>
      </c>
      <c r="M48" s="166">
        <f>IF(L48&lt;&gt;0,K48/L48,0)</f>
        <v>1.3216140814706521</v>
      </c>
      <c r="N48" s="16"/>
    </row>
    <row r="49" spans="2:15" ht="13.75" thickBot="1" x14ac:dyDescent="0.75">
      <c r="B49" s="105"/>
      <c r="C49" s="102"/>
      <c r="D49" s="167" t="s">
        <v>17</v>
      </c>
      <c r="E49" s="156">
        <f>SUM(E47:E48)</f>
        <v>12913.147201436521</v>
      </c>
      <c r="F49" s="157">
        <f>SUM(F47:F48)</f>
        <v>226738.25749889086</v>
      </c>
      <c r="G49" s="168">
        <f>IF(F49&lt;&gt;0,E49/F49,0)</f>
        <v>5.695177930658521E-2</v>
      </c>
      <c r="H49" s="156">
        <f>SUM(H47:H48)</f>
        <v>8911.105068089224</v>
      </c>
      <c r="I49" s="157">
        <f>SUM(I47:I48)</f>
        <v>7920.9610387083767</v>
      </c>
      <c r="J49" s="168">
        <f>IF(I49&lt;&gt;0,H49/I49,0)</f>
        <v>1.125003017252854</v>
      </c>
      <c r="K49" s="156">
        <f>SUM(K47:K48)</f>
        <v>21824.252269525743</v>
      </c>
      <c r="L49" s="157">
        <f>SUM(L47:L48)</f>
        <v>234659.21853759923</v>
      </c>
      <c r="M49" s="159">
        <f>IF(L49&lt;&gt;0,K49/L49,0)</f>
        <v>9.3004026884325727E-2</v>
      </c>
      <c r="N49" s="16"/>
    </row>
    <row r="50" spans="2:15" ht="12.75" customHeight="1" thickBot="1" x14ac:dyDescent="0.75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</row>
    <row r="51" spans="2:15" ht="15.75" customHeight="1" x14ac:dyDescent="0.7">
      <c r="B51" s="170" t="s">
        <v>15</v>
      </c>
      <c r="C51" s="100"/>
      <c r="D51" s="100"/>
      <c r="E51" s="160" t="s">
        <v>174</v>
      </c>
      <c r="F51" s="161"/>
      <c r="G51" s="162"/>
      <c r="H51" s="160" t="s">
        <v>175</v>
      </c>
      <c r="I51" s="161"/>
      <c r="J51" s="162"/>
      <c r="K51" s="160" t="s">
        <v>15</v>
      </c>
      <c r="L51" s="161"/>
      <c r="M51" s="163"/>
      <c r="N51" s="16"/>
    </row>
    <row r="52" spans="2:15" x14ac:dyDescent="0.6">
      <c r="B52" s="14"/>
      <c r="C52" s="16"/>
      <c r="D52" s="130"/>
      <c r="E52" s="137" t="s">
        <v>133</v>
      </c>
      <c r="F52" s="138" t="s">
        <v>134</v>
      </c>
      <c r="G52" s="139" t="s">
        <v>135</v>
      </c>
      <c r="H52" s="137" t="s">
        <v>133</v>
      </c>
      <c r="I52" s="138" t="s">
        <v>134</v>
      </c>
      <c r="J52" s="139" t="s">
        <v>135</v>
      </c>
      <c r="K52" s="137" t="s">
        <v>133</v>
      </c>
      <c r="L52" s="138" t="s">
        <v>134</v>
      </c>
      <c r="M52" s="140" t="s">
        <v>135</v>
      </c>
      <c r="N52" s="16"/>
    </row>
    <row r="53" spans="2:15" ht="12.75" customHeight="1" x14ac:dyDescent="0.6">
      <c r="B53" s="14"/>
      <c r="C53" s="16"/>
      <c r="D53" s="73"/>
      <c r="E53" s="141" t="s">
        <v>139</v>
      </c>
      <c r="F53" s="142" t="s">
        <v>140</v>
      </c>
      <c r="G53" s="143" t="s">
        <v>133</v>
      </c>
      <c r="H53" s="141" t="s">
        <v>139</v>
      </c>
      <c r="I53" s="142" t="s">
        <v>140</v>
      </c>
      <c r="J53" s="143" t="s">
        <v>133</v>
      </c>
      <c r="K53" s="141" t="s">
        <v>139</v>
      </c>
      <c r="L53" s="142" t="s">
        <v>140</v>
      </c>
      <c r="M53" s="144" t="s">
        <v>133</v>
      </c>
    </row>
    <row r="54" spans="2:15" ht="12.75" customHeight="1" x14ac:dyDescent="0.6">
      <c r="B54" s="14" t="s">
        <v>176</v>
      </c>
      <c r="C54" s="16"/>
      <c r="D54" s="73"/>
      <c r="E54" s="175">
        <f>SUM(E16,H16,K16)</f>
        <v>133057.02576897517</v>
      </c>
      <c r="F54" s="182">
        <f>SUM(F16,I16,L16)</f>
        <v>985365.2999999997</v>
      </c>
      <c r="G54" s="183">
        <f>IF(F54&lt;&gt;0,E54/F54,0)</f>
        <v>0.13503319608370135</v>
      </c>
      <c r="H54" s="175">
        <f>SUM(E28,H28,K28)</f>
        <v>150859.83159987873</v>
      </c>
      <c r="I54" s="182">
        <f>SUM(F28,I28,L28)</f>
        <v>2181900.2268589949</v>
      </c>
      <c r="J54" s="183">
        <f>IF(I54&lt;&gt;0,H54/I54,0)</f>
        <v>6.9141489488294572E-2</v>
      </c>
      <c r="K54" s="24">
        <f>SUM(E54,H54)</f>
        <v>283916.85736885387</v>
      </c>
      <c r="L54" s="22">
        <f>SUM(F54,I54)</f>
        <v>3167265.5268589947</v>
      </c>
      <c r="M54" s="171">
        <f>IF(L54&lt;&gt;0,K54/L54,0)</f>
        <v>8.9641002612880619E-2</v>
      </c>
    </row>
    <row r="55" spans="2:15" ht="12.75" customHeight="1" x14ac:dyDescent="0.6">
      <c r="B55" s="150" t="s">
        <v>177</v>
      </c>
      <c r="C55" s="33"/>
      <c r="D55" s="169"/>
      <c r="E55" s="180">
        <f>E49</f>
        <v>12913.147201436521</v>
      </c>
      <c r="F55" s="32">
        <f>F49</f>
        <v>226738.25749889086</v>
      </c>
      <c r="G55" s="184">
        <f>IF(F55&lt;&gt;0,E55/F55,0)</f>
        <v>5.695177930658521E-2</v>
      </c>
      <c r="H55" s="180">
        <f>H49</f>
        <v>8911.105068089224</v>
      </c>
      <c r="I55" s="32">
        <f>I49</f>
        <v>7920.9610387083767</v>
      </c>
      <c r="J55" s="184">
        <f>IF(I55&lt;&gt;0,H55/I55,0)</f>
        <v>1.125003017252854</v>
      </c>
      <c r="K55" s="34">
        <f>SUM(E55,H55)</f>
        <v>21824.252269525743</v>
      </c>
      <c r="L55" s="32">
        <f>SUM(F55,I55)</f>
        <v>234659.21853759923</v>
      </c>
      <c r="M55" s="172">
        <f>IF(L55&lt;&gt;0,K55/L55,0)</f>
        <v>9.3004026884325727E-2</v>
      </c>
    </row>
    <row r="56" spans="2:15" ht="12.75" customHeight="1" thickBot="1" x14ac:dyDescent="0.75">
      <c r="B56" s="105"/>
      <c r="C56" s="102"/>
      <c r="D56" s="167" t="s">
        <v>15</v>
      </c>
      <c r="E56" s="173">
        <f>SUM(E54:E55)</f>
        <v>145970.17297041169</v>
      </c>
      <c r="F56" s="174">
        <f>F54</f>
        <v>985365.2999999997</v>
      </c>
      <c r="G56" s="158">
        <f>IF(F56&lt;&gt;0,E56/F56,0)</f>
        <v>0.14813813006243648</v>
      </c>
      <c r="H56" s="173">
        <f>SUM(H54:H55)</f>
        <v>159770.93666796797</v>
      </c>
      <c r="I56" s="174">
        <f>I54</f>
        <v>2181900.2268589949</v>
      </c>
      <c r="J56" s="158">
        <f>IF(I56&lt;&gt;0,H56/I56,0)</f>
        <v>7.3225592399323372E-2</v>
      </c>
      <c r="K56" s="173">
        <f>SUM(K54:K55)</f>
        <v>305741.1096383796</v>
      </c>
      <c r="L56" s="174">
        <f>L54</f>
        <v>3167265.5268589947</v>
      </c>
      <c r="M56" s="159">
        <f>IF(L56&lt;&gt;0,K56/L56,0)</f>
        <v>9.6531568649877539E-2</v>
      </c>
    </row>
    <row r="57" spans="2:15" ht="12.75" hidden="1" customHeight="1" x14ac:dyDescent="0.6">
      <c r="D57" s="112"/>
      <c r="E57" s="119"/>
      <c r="F57" s="119"/>
      <c r="G57" s="79"/>
      <c r="H57" s="119"/>
      <c r="I57" s="119"/>
      <c r="J57" s="79"/>
      <c r="K57" s="119"/>
      <c r="L57" s="119"/>
      <c r="M57" s="79"/>
    </row>
    <row r="58" spans="2:15" hidden="1" x14ac:dyDescent="0.6">
      <c r="B58" s="113" t="s">
        <v>152</v>
      </c>
      <c r="C58" s="114">
        <f>SUM(E58:N63)</f>
        <v>-1.6591172879998339E-12</v>
      </c>
      <c r="D58" s="115" t="s">
        <v>115</v>
      </c>
      <c r="E58" s="120">
        <f>E42-SUM('Table 4.22'!J42,'Table 4.25'!J42,'Table 4.28'!J42)</f>
        <v>0</v>
      </c>
      <c r="F58" s="120">
        <f>F42-SUM('Table 4.22'!E42,'Table 4.25'!E42,'Table 4.28'!E42)</f>
        <v>0</v>
      </c>
      <c r="G58" s="117"/>
      <c r="H58" s="120">
        <f>H42-SUM('Table 4.23'!J51,'Table 4.26'!J51,'Table 4.29'!J51)</f>
        <v>0</v>
      </c>
      <c r="I58" s="120">
        <f>I42-SUM('Table 4.23'!E51,'Table 4.26'!E51,'Table 4.29'!E51)</f>
        <v>0</v>
      </c>
      <c r="J58" s="117"/>
      <c r="K58" s="132">
        <f>K42-SUM('Table 4.24'!J46,'Table 4.27'!J46,'Table 4.30'!J46)</f>
        <v>0</v>
      </c>
      <c r="L58" s="120">
        <f>L42-SUM('Table 4.24'!E46,'Table 4.27'!E46,'Table 4.30'!E46)</f>
        <v>0</v>
      </c>
      <c r="M58" s="117"/>
      <c r="N58" s="116">
        <f>SUM('Table 4.22'!B59,'Table 4.23'!B68,'Table 4.24'!G63,'Table 4.25'!B59,'Table 4.26'!B68,'Table 4.27'!G63,'Table 4.28'!B59,'Table 4.29'!B68,'Table 4.30'!G63)</f>
        <v>-1.6591172879998339E-12</v>
      </c>
      <c r="O58" t="s">
        <v>153</v>
      </c>
    </row>
    <row r="59" spans="2:15" hidden="1" x14ac:dyDescent="0.6">
      <c r="B59" s="59"/>
      <c r="C59" s="185"/>
      <c r="D59" s="115"/>
      <c r="E59" s="120">
        <v>0</v>
      </c>
      <c r="F59" s="120">
        <v>0</v>
      </c>
      <c r="G59" s="117"/>
      <c r="H59" s="120">
        <v>0</v>
      </c>
      <c r="I59" s="120">
        <v>0</v>
      </c>
      <c r="J59" s="117"/>
      <c r="K59" s="120">
        <v>0</v>
      </c>
      <c r="L59" s="120">
        <v>0</v>
      </c>
      <c r="M59" s="117"/>
      <c r="N59" s="117"/>
    </row>
    <row r="60" spans="2:15" hidden="1" x14ac:dyDescent="0.6">
      <c r="B60" s="59"/>
      <c r="C60" s="185"/>
      <c r="D60" s="115"/>
      <c r="E60" s="120">
        <v>0</v>
      </c>
      <c r="F60" s="120">
        <v>0</v>
      </c>
      <c r="G60" s="117"/>
      <c r="H60" s="120">
        <v>0</v>
      </c>
      <c r="I60" s="120">
        <v>0</v>
      </c>
      <c r="J60" s="117"/>
      <c r="K60" s="120">
        <v>0</v>
      </c>
      <c r="L60" s="120">
        <v>0</v>
      </c>
      <c r="M60" s="117"/>
      <c r="N60" s="117"/>
    </row>
    <row r="61" spans="2:15" hidden="1" x14ac:dyDescent="0.6">
      <c r="B61" s="59"/>
      <c r="C61" s="185"/>
      <c r="D61" s="115"/>
      <c r="E61" s="120">
        <v>0</v>
      </c>
      <c r="F61" s="120"/>
      <c r="G61" s="117"/>
      <c r="H61" s="120"/>
      <c r="I61" s="120"/>
      <c r="J61" s="117"/>
      <c r="K61" s="120"/>
      <c r="L61" s="120"/>
      <c r="M61" s="117"/>
      <c r="N61" s="117"/>
    </row>
    <row r="62" spans="2:15" hidden="1" x14ac:dyDescent="0.6">
      <c r="B62" s="59"/>
      <c r="C62" s="185"/>
      <c r="D62" s="115"/>
      <c r="E62" s="120">
        <v>0</v>
      </c>
      <c r="F62" s="120"/>
      <c r="G62" s="117"/>
      <c r="H62" s="120"/>
      <c r="I62" s="120"/>
      <c r="J62" s="117"/>
      <c r="K62" s="120"/>
      <c r="L62" s="120"/>
      <c r="M62" s="117"/>
      <c r="N62" s="117"/>
    </row>
    <row r="63" spans="2:15" hidden="1" x14ac:dyDescent="0.6">
      <c r="D63" s="118"/>
      <c r="E63" s="120">
        <v>0</v>
      </c>
      <c r="F63" s="120">
        <v>0</v>
      </c>
      <c r="G63" s="117"/>
      <c r="H63" s="120">
        <v>0</v>
      </c>
      <c r="I63" s="120">
        <v>0</v>
      </c>
      <c r="J63" s="117"/>
      <c r="K63" s="120">
        <v>0</v>
      </c>
      <c r="L63" s="120">
        <v>0</v>
      </c>
      <c r="M63" s="117"/>
    </row>
    <row r="64" spans="2:15" x14ac:dyDescent="0.6">
      <c r="B64" s="33"/>
      <c r="C64" s="33"/>
      <c r="D64" s="33"/>
      <c r="E64" s="34"/>
      <c r="F64" s="34"/>
      <c r="G64" s="33"/>
      <c r="H64" s="33"/>
      <c r="I64" s="33"/>
      <c r="J64" s="33"/>
      <c r="K64" s="33"/>
    </row>
    <row r="65" spans="2:7" x14ac:dyDescent="0.6">
      <c r="B65" t="s">
        <v>22</v>
      </c>
    </row>
    <row r="66" spans="2:7" x14ac:dyDescent="0.6">
      <c r="B66" s="109" t="s">
        <v>264</v>
      </c>
      <c r="G66" s="56"/>
    </row>
    <row r="67" spans="2:7" x14ac:dyDescent="0.6">
      <c r="B67" s="56" t="s">
        <v>154</v>
      </c>
      <c r="G67" s="56"/>
    </row>
    <row r="68" spans="2:7" x14ac:dyDescent="0.6">
      <c r="B68" s="56" t="s">
        <v>155</v>
      </c>
      <c r="G68" s="56"/>
    </row>
    <row r="69" spans="2:7" x14ac:dyDescent="0.6">
      <c r="B69" s="56" t="s">
        <v>156</v>
      </c>
      <c r="G69" s="56"/>
    </row>
    <row r="70" spans="2:7" x14ac:dyDescent="0.6">
      <c r="B70" s="3" t="s">
        <v>199</v>
      </c>
      <c r="G70" s="56"/>
    </row>
    <row r="71" spans="2:7" x14ac:dyDescent="0.6">
      <c r="B71" s="56" t="s">
        <v>157</v>
      </c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43" max="1638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4"/>
  <dimension ref="A1:Y75"/>
  <sheetViews>
    <sheetView zoomScale="70" zoomScaleNormal="70" workbookViewId="0"/>
  </sheetViews>
  <sheetFormatPr defaultRowHeight="13" x14ac:dyDescent="0.6"/>
  <cols>
    <col min="1" max="1" width="36.86328125" customWidth="1"/>
    <col min="2" max="5" width="10.6796875" customWidth="1"/>
    <col min="6" max="6" width="2.6796875" customWidth="1"/>
    <col min="7" max="10" width="10.6796875" customWidth="1"/>
    <col min="11" max="11" width="2.6796875" customWidth="1"/>
    <col min="12" max="15" width="8.6796875" customWidth="1"/>
    <col min="17" max="23" width="0" hidden="1" customWidth="1"/>
    <col min="24" max="24" width="3.6796875" hidden="1" customWidth="1"/>
    <col min="25" max="25" width="0" hidden="1" customWidth="1"/>
  </cols>
  <sheetData>
    <row r="1" spans="1:25" s="3" customFormat="1" ht="15.5" x14ac:dyDescent="0.7">
      <c r="A1" s="1" t="str">
        <f>VLOOKUP(Y6,TabName,5,FALSE)</f>
        <v>Table 4.32 - Cost of Forwarded UAA Mail -- Package Services, Parcel Post (1), PARS Environment, FY 21</v>
      </c>
      <c r="B1" s="2"/>
      <c r="C1" s="2"/>
      <c r="D1" s="2"/>
      <c r="E1" s="2"/>
    </row>
    <row r="2" spans="1:25" s="3" customFormat="1" ht="8.15" customHeight="1" thickBot="1" x14ac:dyDescent="0.85">
      <c r="A2" s="1"/>
      <c r="B2" s="2"/>
      <c r="C2" s="2"/>
      <c r="D2" s="2"/>
      <c r="E2" s="2"/>
    </row>
    <row r="3" spans="1:25" s="3" customFormat="1" ht="15.5" x14ac:dyDescent="0.7">
      <c r="A3" s="4" t="s">
        <v>0</v>
      </c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7"/>
    </row>
    <row r="4" spans="1:25" s="3" customFormat="1" ht="12.75" customHeight="1" x14ac:dyDescent="0.6">
      <c r="A4" s="8"/>
      <c r="B4" s="9" t="s">
        <v>1</v>
      </c>
      <c r="C4" s="10"/>
      <c r="D4" s="10"/>
      <c r="E4" s="10"/>
      <c r="F4" s="11"/>
      <c r="G4" s="9" t="s">
        <v>2</v>
      </c>
      <c r="H4" s="12"/>
      <c r="I4" s="12"/>
      <c r="J4" s="12"/>
      <c r="K4" s="11"/>
      <c r="L4" s="9" t="s">
        <v>3</v>
      </c>
      <c r="M4" s="12"/>
      <c r="N4" s="12"/>
      <c r="O4" s="13"/>
      <c r="Q4"/>
      <c r="R4"/>
      <c r="S4" t="s">
        <v>37</v>
      </c>
      <c r="T4" t="s">
        <v>37</v>
      </c>
      <c r="U4" s="18" t="s">
        <v>8</v>
      </c>
      <c r="V4" s="18" t="s">
        <v>9</v>
      </c>
      <c r="W4" s="18" t="s">
        <v>10</v>
      </c>
      <c r="X4"/>
    </row>
    <row r="5" spans="1:25" ht="25.5" customHeight="1" x14ac:dyDescent="0.6">
      <c r="A5" s="14"/>
      <c r="B5" s="15" t="s">
        <v>4</v>
      </c>
      <c r="C5" s="15" t="s">
        <v>5</v>
      </c>
      <c r="D5" s="15" t="s">
        <v>6</v>
      </c>
      <c r="E5" s="15" t="s">
        <v>7</v>
      </c>
      <c r="F5" s="16"/>
      <c r="G5" s="15" t="s">
        <v>4</v>
      </c>
      <c r="H5" s="15" t="s">
        <v>5</v>
      </c>
      <c r="I5" s="15" t="s">
        <v>6</v>
      </c>
      <c r="J5" s="15" t="s">
        <v>7</v>
      </c>
      <c r="K5" s="16"/>
      <c r="L5" s="15" t="s">
        <v>4</v>
      </c>
      <c r="M5" s="15" t="s">
        <v>5</v>
      </c>
      <c r="N5" s="15" t="s">
        <v>6</v>
      </c>
      <c r="O5" s="17" t="s">
        <v>7</v>
      </c>
      <c r="Q5" s="56" t="s">
        <v>35</v>
      </c>
      <c r="R5" s="56" t="s">
        <v>36</v>
      </c>
      <c r="S5" s="56" t="s">
        <v>35</v>
      </c>
      <c r="T5" s="56" t="s">
        <v>36</v>
      </c>
      <c r="U5" t="s">
        <v>12</v>
      </c>
      <c r="V5" t="s">
        <v>12</v>
      </c>
      <c r="W5" t="s">
        <v>12</v>
      </c>
      <c r="Y5" s="18" t="s">
        <v>11</v>
      </c>
    </row>
    <row r="6" spans="1:25" x14ac:dyDescent="0.6">
      <c r="A6" s="94" t="s">
        <v>23</v>
      </c>
      <c r="B6" s="15"/>
      <c r="C6" s="15"/>
      <c r="D6" s="15"/>
      <c r="E6" s="15"/>
      <c r="F6" s="16"/>
      <c r="G6" s="15"/>
      <c r="H6" s="15"/>
      <c r="I6" s="15"/>
      <c r="J6" s="15"/>
      <c r="K6" s="16"/>
      <c r="L6" s="15"/>
      <c r="M6" s="15"/>
      <c r="N6" s="15"/>
      <c r="O6" s="17"/>
      <c r="Y6">
        <v>32</v>
      </c>
    </row>
    <row r="7" spans="1:25" x14ac:dyDescent="0.6">
      <c r="A7" s="31" t="s">
        <v>102</v>
      </c>
      <c r="B7" s="15"/>
      <c r="C7" s="15"/>
      <c r="D7" s="15"/>
      <c r="E7" s="15"/>
      <c r="F7" s="16"/>
      <c r="G7" s="15"/>
      <c r="H7" s="15"/>
      <c r="I7" s="15"/>
      <c r="J7" s="15"/>
      <c r="K7" s="16"/>
      <c r="L7" s="15"/>
      <c r="M7" s="15"/>
      <c r="N7" s="15"/>
      <c r="O7" s="17"/>
    </row>
    <row r="8" spans="1:25" x14ac:dyDescent="0.6">
      <c r="A8" s="21" t="s">
        <v>13</v>
      </c>
      <c r="B8" s="76">
        <v>0</v>
      </c>
      <c r="C8" s="76">
        <v>0</v>
      </c>
      <c r="D8" s="76">
        <v>0</v>
      </c>
      <c r="E8" s="65">
        <f t="shared" ref="E8:E13" si="0">SUM(B8:D8)</f>
        <v>0</v>
      </c>
      <c r="F8" s="61"/>
      <c r="G8" s="62">
        <v>0</v>
      </c>
      <c r="H8" s="62">
        <v>0</v>
      </c>
      <c r="I8" s="62">
        <v>0</v>
      </c>
      <c r="J8" s="62">
        <f t="shared" ref="J8:J13" si="1">SUM(G8:I8)</f>
        <v>0</v>
      </c>
      <c r="K8" s="61"/>
      <c r="L8" s="25" t="str">
        <f t="shared" ref="L8:O14" si="2">IF(B8&lt;&gt;0,G8/B8,"--")</f>
        <v>--</v>
      </c>
      <c r="M8" s="25" t="str">
        <f t="shared" si="2"/>
        <v>--</v>
      </c>
      <c r="N8" s="25" t="str">
        <f t="shared" si="2"/>
        <v>--</v>
      </c>
      <c r="O8" s="26" t="str">
        <f t="shared" si="2"/>
        <v>--</v>
      </c>
      <c r="Q8">
        <v>28</v>
      </c>
      <c r="U8" s="27">
        <f>VLOOKUP($Y$6,FMap,5,FALSE)</f>
        <v>12</v>
      </c>
      <c r="V8" s="28">
        <f>VLOOKUP($Y$6,FMap,6,FALSE)</f>
        <v>34</v>
      </c>
      <c r="W8" s="29">
        <f>VLOOKUP($Y$6,FMap,7,FALSE)</f>
        <v>56</v>
      </c>
    </row>
    <row r="9" spans="1:25" x14ac:dyDescent="0.6">
      <c r="A9" s="30" t="s">
        <v>24</v>
      </c>
      <c r="B9" s="76">
        <v>0</v>
      </c>
      <c r="C9" s="76">
        <v>0</v>
      </c>
      <c r="D9" s="76">
        <v>0</v>
      </c>
      <c r="E9" s="65">
        <f t="shared" si="0"/>
        <v>0</v>
      </c>
      <c r="F9" s="61"/>
      <c r="G9" s="62">
        <v>0</v>
      </c>
      <c r="H9" s="62">
        <v>0</v>
      </c>
      <c r="I9" s="62">
        <v>0</v>
      </c>
      <c r="J9" s="62">
        <f t="shared" si="1"/>
        <v>0</v>
      </c>
      <c r="K9" s="61"/>
      <c r="L9" s="25" t="str">
        <f t="shared" si="2"/>
        <v>--</v>
      </c>
      <c r="M9" s="25" t="str">
        <f t="shared" si="2"/>
        <v>--</v>
      </c>
      <c r="N9" s="25" t="str">
        <f t="shared" si="2"/>
        <v>--</v>
      </c>
      <c r="O9" s="26" t="str">
        <f t="shared" si="2"/>
        <v>--</v>
      </c>
      <c r="Q9">
        <v>29</v>
      </c>
      <c r="U9">
        <f>$U$8</f>
        <v>12</v>
      </c>
      <c r="V9">
        <f>$V$8</f>
        <v>34</v>
      </c>
      <c r="W9">
        <f>$W$8</f>
        <v>56</v>
      </c>
    </row>
    <row r="10" spans="1:25" x14ac:dyDescent="0.6">
      <c r="A10" s="21" t="s">
        <v>25</v>
      </c>
      <c r="B10" s="65">
        <v>0</v>
      </c>
      <c r="C10" s="65">
        <v>0</v>
      </c>
      <c r="D10" s="65">
        <v>0</v>
      </c>
      <c r="E10" s="65">
        <f t="shared" si="0"/>
        <v>0</v>
      </c>
      <c r="F10" s="61"/>
      <c r="G10" s="62">
        <v>0</v>
      </c>
      <c r="H10" s="62">
        <v>0</v>
      </c>
      <c r="I10" s="62">
        <v>0</v>
      </c>
      <c r="J10" s="62">
        <f t="shared" si="1"/>
        <v>0</v>
      </c>
      <c r="K10" s="61"/>
      <c r="L10" s="25" t="str">
        <f t="shared" si="2"/>
        <v>--</v>
      </c>
      <c r="M10" s="25" t="str">
        <f t="shared" si="2"/>
        <v>--</v>
      </c>
      <c r="N10" s="25" t="str">
        <f t="shared" si="2"/>
        <v>--</v>
      </c>
      <c r="O10" s="26" t="str">
        <f t="shared" si="2"/>
        <v>--</v>
      </c>
      <c r="Q10">
        <v>30</v>
      </c>
      <c r="S10">
        <v>10</v>
      </c>
      <c r="U10">
        <f>$U$8</f>
        <v>12</v>
      </c>
      <c r="V10">
        <f>$V$8</f>
        <v>34</v>
      </c>
      <c r="W10">
        <f>$W$8</f>
        <v>56</v>
      </c>
    </row>
    <row r="11" spans="1:25" x14ac:dyDescent="0.6">
      <c r="A11" s="21" t="s">
        <v>26</v>
      </c>
      <c r="B11" s="65">
        <v>0</v>
      </c>
      <c r="C11" s="65">
        <v>0</v>
      </c>
      <c r="D11" s="65">
        <v>0</v>
      </c>
      <c r="E11" s="65">
        <f t="shared" si="0"/>
        <v>0</v>
      </c>
      <c r="F11" s="61"/>
      <c r="G11" s="62">
        <v>0</v>
      </c>
      <c r="H11" s="62">
        <v>0</v>
      </c>
      <c r="I11" s="62">
        <v>0</v>
      </c>
      <c r="J11" s="62">
        <f t="shared" si="1"/>
        <v>0</v>
      </c>
      <c r="K11" s="61"/>
      <c r="L11" s="25" t="str">
        <f t="shared" si="2"/>
        <v>--</v>
      </c>
      <c r="M11" s="25" t="str">
        <f t="shared" si="2"/>
        <v>--</v>
      </c>
      <c r="N11" s="25" t="str">
        <f t="shared" si="2"/>
        <v>--</v>
      </c>
      <c r="O11" s="26" t="str">
        <f t="shared" si="2"/>
        <v>--</v>
      </c>
      <c r="Q11">
        <v>31</v>
      </c>
      <c r="S11">
        <v>10</v>
      </c>
      <c r="U11">
        <f>$U$8</f>
        <v>12</v>
      </c>
      <c r="V11">
        <f>$V$8</f>
        <v>34</v>
      </c>
      <c r="W11">
        <f>$W$8</f>
        <v>56</v>
      </c>
    </row>
    <row r="12" spans="1:25" x14ac:dyDescent="0.6">
      <c r="A12" s="30" t="s">
        <v>92</v>
      </c>
      <c r="B12" s="65">
        <v>0</v>
      </c>
      <c r="C12" s="65">
        <v>0</v>
      </c>
      <c r="D12" s="65">
        <v>0</v>
      </c>
      <c r="E12" s="65">
        <f t="shared" si="0"/>
        <v>0</v>
      </c>
      <c r="F12" s="61"/>
      <c r="G12" s="62">
        <v>0</v>
      </c>
      <c r="H12" s="62">
        <v>0</v>
      </c>
      <c r="I12" s="62">
        <v>0</v>
      </c>
      <c r="J12" s="62">
        <f t="shared" si="1"/>
        <v>0</v>
      </c>
      <c r="K12" s="61"/>
      <c r="L12" s="25" t="str">
        <f t="shared" si="2"/>
        <v>--</v>
      </c>
      <c r="M12" s="25" t="str">
        <f t="shared" si="2"/>
        <v>--</v>
      </c>
      <c r="N12" s="25" t="str">
        <f t="shared" si="2"/>
        <v>--</v>
      </c>
      <c r="O12" s="26" t="str">
        <f t="shared" si="2"/>
        <v>--</v>
      </c>
      <c r="Q12">
        <f>Q11+1</f>
        <v>32</v>
      </c>
      <c r="R12">
        <v>33</v>
      </c>
      <c r="S12">
        <v>10</v>
      </c>
      <c r="U12">
        <f>$U$8</f>
        <v>12</v>
      </c>
      <c r="V12">
        <f>$V$8</f>
        <v>34</v>
      </c>
      <c r="W12">
        <f>$W$8</f>
        <v>56</v>
      </c>
    </row>
    <row r="13" spans="1:25" x14ac:dyDescent="0.6">
      <c r="A13" s="30" t="s">
        <v>93</v>
      </c>
      <c r="B13" s="65">
        <v>0</v>
      </c>
      <c r="C13" s="65">
        <v>0</v>
      </c>
      <c r="D13" s="65">
        <v>0</v>
      </c>
      <c r="E13" s="65">
        <f t="shared" si="0"/>
        <v>0</v>
      </c>
      <c r="F13" s="61"/>
      <c r="G13" s="62">
        <v>0</v>
      </c>
      <c r="H13" s="62">
        <v>0</v>
      </c>
      <c r="I13" s="62">
        <v>0</v>
      </c>
      <c r="J13" s="62">
        <f t="shared" si="1"/>
        <v>0</v>
      </c>
      <c r="K13" s="61"/>
      <c r="L13" s="25" t="str">
        <f t="shared" si="2"/>
        <v>--</v>
      </c>
      <c r="M13" s="25" t="str">
        <f t="shared" si="2"/>
        <v>--</v>
      </c>
      <c r="N13" s="25" t="str">
        <f t="shared" si="2"/>
        <v>--</v>
      </c>
      <c r="O13" s="26" t="str">
        <f t="shared" si="2"/>
        <v>--</v>
      </c>
      <c r="Q13">
        <v>35</v>
      </c>
      <c r="S13">
        <v>10</v>
      </c>
      <c r="U13">
        <f>$U$8</f>
        <v>12</v>
      </c>
      <c r="V13">
        <f>$V$8</f>
        <v>34</v>
      </c>
      <c r="W13">
        <f>$W$8</f>
        <v>56</v>
      </c>
    </row>
    <row r="14" spans="1:25" x14ac:dyDescent="0.6">
      <c r="A14" s="21" t="s">
        <v>17</v>
      </c>
      <c r="B14" s="65">
        <f>B10</f>
        <v>0</v>
      </c>
      <c r="C14" s="65">
        <f>C10</f>
        <v>0</v>
      </c>
      <c r="D14" s="65">
        <f>D10</f>
        <v>0</v>
      </c>
      <c r="E14" s="65">
        <f>E10</f>
        <v>0</v>
      </c>
      <c r="F14" s="61"/>
      <c r="G14" s="62">
        <f>SUM(G8:G13)</f>
        <v>0</v>
      </c>
      <c r="H14" s="62">
        <f>SUM(H8:H13)</f>
        <v>0</v>
      </c>
      <c r="I14" s="62">
        <f>SUM(I8:I13)</f>
        <v>0</v>
      </c>
      <c r="J14" s="62">
        <f>SUM(J8:J13)</f>
        <v>0</v>
      </c>
      <c r="K14" s="61"/>
      <c r="L14" s="25" t="str">
        <f t="shared" si="2"/>
        <v>--</v>
      </c>
      <c r="M14" s="25" t="str">
        <f t="shared" si="2"/>
        <v>--</v>
      </c>
      <c r="N14" s="25" t="str">
        <f t="shared" si="2"/>
        <v>--</v>
      </c>
      <c r="O14" s="26" t="str">
        <f t="shared" si="2"/>
        <v>--</v>
      </c>
    </row>
    <row r="15" spans="1:25" ht="5.15" customHeight="1" x14ac:dyDescent="0.6">
      <c r="A15" s="21"/>
      <c r="B15" s="65"/>
      <c r="C15" s="65"/>
      <c r="D15" s="65"/>
      <c r="E15" s="65"/>
      <c r="F15" s="61"/>
      <c r="G15" s="62"/>
      <c r="H15" s="62"/>
      <c r="I15" s="62"/>
      <c r="J15" s="62"/>
      <c r="K15" s="61"/>
      <c r="L15" s="60"/>
      <c r="M15" s="60"/>
      <c r="N15" s="60"/>
      <c r="O15" s="63"/>
    </row>
    <row r="16" spans="1:25" x14ac:dyDescent="0.6">
      <c r="A16" s="31" t="s">
        <v>28</v>
      </c>
      <c r="B16" s="65"/>
      <c r="C16" s="65"/>
      <c r="D16" s="65"/>
      <c r="E16" s="65"/>
      <c r="F16" s="61"/>
      <c r="G16" s="62"/>
      <c r="H16" s="62"/>
      <c r="I16" s="62"/>
      <c r="J16" s="62"/>
      <c r="K16" s="61"/>
      <c r="L16" s="60"/>
      <c r="M16" s="60"/>
      <c r="N16" s="60"/>
      <c r="O16" s="63"/>
    </row>
    <row r="17" spans="1:23" x14ac:dyDescent="0.6">
      <c r="A17" s="30" t="s">
        <v>29</v>
      </c>
      <c r="B17" s="65">
        <f>B14</f>
        <v>0</v>
      </c>
      <c r="C17" s="65">
        <f>C14</f>
        <v>0</v>
      </c>
      <c r="D17" s="65">
        <f>D14</f>
        <v>0</v>
      </c>
      <c r="E17" s="65">
        <f>SUM(B17:D17)</f>
        <v>0</v>
      </c>
      <c r="F17" s="61"/>
      <c r="G17" s="62">
        <v>0</v>
      </c>
      <c r="H17" s="62">
        <v>0</v>
      </c>
      <c r="I17" s="62">
        <v>0</v>
      </c>
      <c r="J17" s="62">
        <f>SUM(G17:I17)</f>
        <v>0</v>
      </c>
      <c r="K17" s="61"/>
      <c r="L17" s="25" t="str">
        <f t="shared" ref="L17:O19" si="3">IF(B17&lt;&gt;0,G17/B17,"--")</f>
        <v>--</v>
      </c>
      <c r="M17" s="25" t="str">
        <f t="shared" si="3"/>
        <v>--</v>
      </c>
      <c r="N17" s="25" t="str">
        <f t="shared" si="3"/>
        <v>--</v>
      </c>
      <c r="O17" s="26" t="str">
        <f t="shared" si="3"/>
        <v>--</v>
      </c>
      <c r="Q17">
        <v>38</v>
      </c>
      <c r="U17">
        <f>$U$8</f>
        <v>12</v>
      </c>
      <c r="V17">
        <f>$V$8</f>
        <v>34</v>
      </c>
      <c r="W17">
        <f>$W$8</f>
        <v>56</v>
      </c>
    </row>
    <row r="18" spans="1:23" x14ac:dyDescent="0.6">
      <c r="A18" s="30" t="s">
        <v>30</v>
      </c>
      <c r="B18" s="76">
        <v>0</v>
      </c>
      <c r="C18" s="76">
        <v>0</v>
      </c>
      <c r="D18" s="76">
        <v>0</v>
      </c>
      <c r="E18" s="65">
        <f>SUM(B18:D18)</f>
        <v>0</v>
      </c>
      <c r="F18" s="61"/>
      <c r="G18" s="62">
        <v>0</v>
      </c>
      <c r="H18" s="62">
        <v>0</v>
      </c>
      <c r="I18" s="62">
        <v>0</v>
      </c>
      <c r="J18" s="62">
        <f>SUM(G18:I18)</f>
        <v>0</v>
      </c>
      <c r="K18" s="61"/>
      <c r="L18" s="25" t="str">
        <f t="shared" si="3"/>
        <v>--</v>
      </c>
      <c r="M18" s="25" t="str">
        <f t="shared" si="3"/>
        <v>--</v>
      </c>
      <c r="N18" s="25" t="str">
        <f t="shared" si="3"/>
        <v>--</v>
      </c>
      <c r="O18" s="26" t="str">
        <f t="shared" si="3"/>
        <v>--</v>
      </c>
      <c r="Q18">
        <v>39</v>
      </c>
      <c r="U18">
        <f>$U$8</f>
        <v>12</v>
      </c>
      <c r="V18">
        <f>$V$8</f>
        <v>34</v>
      </c>
      <c r="W18">
        <f>$W$8</f>
        <v>56</v>
      </c>
    </row>
    <row r="19" spans="1:23" x14ac:dyDescent="0.6">
      <c r="A19" s="21" t="s">
        <v>17</v>
      </c>
      <c r="B19" s="65">
        <f>B17</f>
        <v>0</v>
      </c>
      <c r="C19" s="65">
        <f>C17</f>
        <v>0</v>
      </c>
      <c r="D19" s="65">
        <f>D17</f>
        <v>0</v>
      </c>
      <c r="E19" s="65">
        <f>E17</f>
        <v>0</v>
      </c>
      <c r="F19" s="61"/>
      <c r="G19" s="62">
        <f>SUM(G17:G18)</f>
        <v>0</v>
      </c>
      <c r="H19" s="62">
        <f>SUM(H17:H18)</f>
        <v>0</v>
      </c>
      <c r="I19" s="62">
        <f>SUM(I17:I18)</f>
        <v>0</v>
      </c>
      <c r="J19" s="62">
        <f>SUM(J17:J18)</f>
        <v>0</v>
      </c>
      <c r="K19" s="61"/>
      <c r="L19" s="25" t="str">
        <f t="shared" si="3"/>
        <v>--</v>
      </c>
      <c r="M19" s="25" t="str">
        <f t="shared" si="3"/>
        <v>--</v>
      </c>
      <c r="N19" s="25" t="str">
        <f t="shared" si="3"/>
        <v>--</v>
      </c>
      <c r="O19" s="26" t="str">
        <f t="shared" si="3"/>
        <v>--</v>
      </c>
    </row>
    <row r="20" spans="1:23" ht="5.15" customHeight="1" x14ac:dyDescent="0.6">
      <c r="A20" s="21"/>
      <c r="B20" s="65"/>
      <c r="C20" s="65"/>
      <c r="D20" s="65"/>
      <c r="E20" s="65"/>
      <c r="F20" s="61"/>
      <c r="G20" s="62"/>
      <c r="H20" s="62"/>
      <c r="I20" s="62"/>
      <c r="J20" s="62"/>
      <c r="K20" s="61"/>
      <c r="L20" s="60"/>
      <c r="M20" s="60"/>
      <c r="N20" s="60"/>
      <c r="O20" s="63"/>
    </row>
    <row r="21" spans="1:23" x14ac:dyDescent="0.6">
      <c r="A21" s="21" t="s">
        <v>31</v>
      </c>
      <c r="B21" s="65">
        <f>B19</f>
        <v>0</v>
      </c>
      <c r="C21" s="65">
        <f>C19</f>
        <v>0</v>
      </c>
      <c r="D21" s="65">
        <f>D19</f>
        <v>0</v>
      </c>
      <c r="E21" s="65">
        <f>E19</f>
        <v>0</v>
      </c>
      <c r="F21" s="61"/>
      <c r="G21" s="62">
        <f>SUM(G14,G19)</f>
        <v>0</v>
      </c>
      <c r="H21" s="62">
        <f>SUM(H14,H19)</f>
        <v>0</v>
      </c>
      <c r="I21" s="62">
        <f>SUM(I14,I19)</f>
        <v>0</v>
      </c>
      <c r="J21" s="62">
        <f>SUM(J14,J19)</f>
        <v>0</v>
      </c>
      <c r="K21" s="61"/>
      <c r="L21" s="25" t="str">
        <f>IF(B21&lt;&gt;0,G21/B21,"--")</f>
        <v>--</v>
      </c>
      <c r="M21" s="25" t="str">
        <f>IF(C21&lt;&gt;0,H21/C21,"--")</f>
        <v>--</v>
      </c>
      <c r="N21" s="25" t="str">
        <f>IF(D21&lt;&gt;0,I21/D21,"--")</f>
        <v>--</v>
      </c>
      <c r="O21" s="26" t="str">
        <f>IF(E21&lt;&gt;0,J21/E21,"--")</f>
        <v>--</v>
      </c>
    </row>
    <row r="22" spans="1:23" ht="5.15" customHeight="1" x14ac:dyDescent="0.6">
      <c r="A22" s="14"/>
      <c r="B22" s="65"/>
      <c r="C22" s="65"/>
      <c r="D22" s="65"/>
      <c r="E22" s="65"/>
      <c r="F22" s="61"/>
      <c r="G22" s="62"/>
      <c r="H22" s="62"/>
      <c r="I22" s="62"/>
      <c r="J22" s="62"/>
      <c r="K22" s="61"/>
      <c r="L22" s="60"/>
      <c r="M22" s="60"/>
      <c r="N22" s="60"/>
      <c r="O22" s="63"/>
    </row>
    <row r="23" spans="1:23" x14ac:dyDescent="0.6">
      <c r="A23" s="95" t="s">
        <v>32</v>
      </c>
      <c r="B23" s="65"/>
      <c r="C23" s="65"/>
      <c r="D23" s="65"/>
      <c r="E23" s="65"/>
      <c r="F23" s="61"/>
      <c r="G23" s="62"/>
      <c r="H23" s="62"/>
      <c r="I23" s="62"/>
      <c r="J23" s="62"/>
      <c r="K23" s="61"/>
      <c r="L23" s="60"/>
      <c r="M23" s="60"/>
      <c r="N23" s="60"/>
      <c r="O23" s="63"/>
    </row>
    <row r="24" spans="1:23" x14ac:dyDescent="0.6">
      <c r="A24" s="19" t="s">
        <v>94</v>
      </c>
      <c r="B24" s="76"/>
      <c r="C24" s="76"/>
      <c r="D24" s="76"/>
      <c r="E24" s="76"/>
      <c r="F24" s="61"/>
      <c r="G24" s="62"/>
      <c r="H24" s="62"/>
      <c r="I24" s="62"/>
      <c r="J24" s="62"/>
      <c r="K24" s="61"/>
      <c r="L24" s="61"/>
      <c r="M24" s="61"/>
      <c r="N24" s="61"/>
      <c r="O24" s="64"/>
    </row>
    <row r="25" spans="1:23" x14ac:dyDescent="0.6">
      <c r="A25" s="21" t="s">
        <v>13</v>
      </c>
      <c r="B25" s="76">
        <v>0</v>
      </c>
      <c r="C25" s="76">
        <v>0</v>
      </c>
      <c r="D25" s="76">
        <v>0</v>
      </c>
      <c r="E25" s="65">
        <f>SUM(B25:D25)</f>
        <v>0</v>
      </c>
      <c r="F25" s="61"/>
      <c r="G25" s="62">
        <v>0</v>
      </c>
      <c r="H25" s="62">
        <v>0</v>
      </c>
      <c r="I25" s="62">
        <v>0</v>
      </c>
      <c r="J25" s="62">
        <f>SUM(G25:I25)</f>
        <v>0</v>
      </c>
      <c r="K25" s="61"/>
      <c r="L25" s="25" t="str">
        <f t="shared" ref="L25:O28" si="4">IF(B25&lt;&gt;0,G25/B25,"--")</f>
        <v>--</v>
      </c>
      <c r="M25" s="25" t="str">
        <f t="shared" si="4"/>
        <v>--</v>
      </c>
      <c r="N25" s="25" t="str">
        <f t="shared" si="4"/>
        <v>--</v>
      </c>
      <c r="O25" s="26" t="str">
        <f t="shared" si="4"/>
        <v>--</v>
      </c>
      <c r="Q25">
        <v>1</v>
      </c>
      <c r="U25">
        <f>$U$8</f>
        <v>12</v>
      </c>
      <c r="V25">
        <f>$V$8</f>
        <v>34</v>
      </c>
      <c r="W25">
        <f>$W$8</f>
        <v>56</v>
      </c>
    </row>
    <row r="26" spans="1:23" x14ac:dyDescent="0.6">
      <c r="A26" s="30" t="s">
        <v>95</v>
      </c>
      <c r="B26" s="76">
        <v>0</v>
      </c>
      <c r="C26" s="76">
        <v>0</v>
      </c>
      <c r="D26" s="76">
        <v>0</v>
      </c>
      <c r="E26" s="65">
        <f>SUM(B26:D26)</f>
        <v>0</v>
      </c>
      <c r="F26" s="61"/>
      <c r="G26" s="62">
        <v>0</v>
      </c>
      <c r="H26" s="62">
        <v>0</v>
      </c>
      <c r="I26" s="62">
        <v>0</v>
      </c>
      <c r="J26" s="62">
        <f>SUM(G26:I26)</f>
        <v>0</v>
      </c>
      <c r="K26" s="61"/>
      <c r="L26" s="25" t="str">
        <f t="shared" si="4"/>
        <v>--</v>
      </c>
      <c r="M26" s="25" t="str">
        <f t="shared" si="4"/>
        <v>--</v>
      </c>
      <c r="N26" s="25" t="str">
        <f t="shared" si="4"/>
        <v>--</v>
      </c>
      <c r="O26" s="26" t="str">
        <f t="shared" si="4"/>
        <v>--</v>
      </c>
      <c r="Q26">
        <v>2</v>
      </c>
      <c r="U26">
        <f>$U$8</f>
        <v>12</v>
      </c>
      <c r="V26">
        <f>$V$8</f>
        <v>34</v>
      </c>
      <c r="W26">
        <f>$W$8</f>
        <v>56</v>
      </c>
    </row>
    <row r="27" spans="1:23" x14ac:dyDescent="0.6">
      <c r="A27" s="21" t="s">
        <v>14</v>
      </c>
      <c r="B27" s="76">
        <v>0</v>
      </c>
      <c r="C27" s="76">
        <v>0</v>
      </c>
      <c r="D27" s="76">
        <v>0</v>
      </c>
      <c r="E27" s="65">
        <f>SUM(B27:D27)</f>
        <v>0</v>
      </c>
      <c r="F27" s="61"/>
      <c r="G27" s="62">
        <v>0</v>
      </c>
      <c r="H27" s="62">
        <v>0</v>
      </c>
      <c r="I27" s="62">
        <v>0</v>
      </c>
      <c r="J27" s="62">
        <f>SUM(G27:I27)</f>
        <v>0</v>
      </c>
      <c r="K27" s="61"/>
      <c r="L27" s="25" t="str">
        <f t="shared" si="4"/>
        <v>--</v>
      </c>
      <c r="M27" s="25" t="str">
        <f t="shared" si="4"/>
        <v>--</v>
      </c>
      <c r="N27" s="25" t="str">
        <f t="shared" si="4"/>
        <v>--</v>
      </c>
      <c r="O27" s="26" t="str">
        <f t="shared" si="4"/>
        <v>--</v>
      </c>
      <c r="Q27">
        <v>5</v>
      </c>
      <c r="U27">
        <f>$U$8</f>
        <v>12</v>
      </c>
      <c r="V27">
        <f>$V$8</f>
        <v>34</v>
      </c>
      <c r="W27">
        <f>$W$8</f>
        <v>56</v>
      </c>
    </row>
    <row r="28" spans="1:23" x14ac:dyDescent="0.6">
      <c r="A28" s="21" t="s">
        <v>15</v>
      </c>
      <c r="B28" s="76">
        <f>B25</f>
        <v>0</v>
      </c>
      <c r="C28" s="76">
        <f>C25</f>
        <v>0</v>
      </c>
      <c r="D28" s="76">
        <f>D25</f>
        <v>0</v>
      </c>
      <c r="E28" s="76">
        <f>E25</f>
        <v>0</v>
      </c>
      <c r="F28" s="61"/>
      <c r="G28" s="62">
        <f>SUM(G25:G27)</f>
        <v>0</v>
      </c>
      <c r="H28" s="62">
        <f>SUM(H25:H27)</f>
        <v>0</v>
      </c>
      <c r="I28" s="62">
        <f>SUM(I25:I27)</f>
        <v>0</v>
      </c>
      <c r="J28" s="62">
        <f>SUM(J25:J27)</f>
        <v>0</v>
      </c>
      <c r="K28" s="61"/>
      <c r="L28" s="25" t="str">
        <f t="shared" si="4"/>
        <v>--</v>
      </c>
      <c r="M28" s="25" t="str">
        <f t="shared" si="4"/>
        <v>--</v>
      </c>
      <c r="N28" s="25" t="str">
        <f t="shared" si="4"/>
        <v>--</v>
      </c>
      <c r="O28" s="26" t="str">
        <f t="shared" si="4"/>
        <v>--</v>
      </c>
    </row>
    <row r="29" spans="1:23" ht="5.15" customHeight="1" x14ac:dyDescent="0.6">
      <c r="A29" s="14"/>
      <c r="B29" s="76"/>
      <c r="C29" s="76"/>
      <c r="D29" s="76"/>
      <c r="E29" s="76"/>
      <c r="F29" s="61"/>
      <c r="G29" s="62"/>
      <c r="H29" s="62"/>
      <c r="I29" s="62"/>
      <c r="J29" s="62"/>
      <c r="K29" s="61"/>
      <c r="L29" s="68"/>
      <c r="M29" s="68"/>
      <c r="N29" s="68"/>
      <c r="O29" s="69"/>
    </row>
    <row r="30" spans="1:23" x14ac:dyDescent="0.6">
      <c r="A30" s="31" t="s">
        <v>96</v>
      </c>
      <c r="B30" s="76"/>
      <c r="C30" s="76"/>
      <c r="D30" s="76"/>
      <c r="E30" s="76"/>
      <c r="F30" s="61"/>
      <c r="G30" s="62"/>
      <c r="H30" s="62"/>
      <c r="I30" s="62"/>
      <c r="J30" s="62"/>
      <c r="K30" s="61"/>
      <c r="L30" s="68"/>
      <c r="M30" s="68"/>
      <c r="N30" s="68"/>
      <c r="O30" s="69"/>
    </row>
    <row r="31" spans="1:23" x14ac:dyDescent="0.6">
      <c r="A31" s="21" t="s">
        <v>13</v>
      </c>
      <c r="B31" s="76">
        <v>0</v>
      </c>
      <c r="C31" s="76">
        <v>21.704049419853419</v>
      </c>
      <c r="D31" s="76">
        <v>0</v>
      </c>
      <c r="E31" s="65">
        <f>SUM(B31:D31)</f>
        <v>21.704049419853419</v>
      </c>
      <c r="F31" s="61"/>
      <c r="G31" s="62">
        <v>0</v>
      </c>
      <c r="H31" s="62">
        <v>1.6032925641801596</v>
      </c>
      <c r="I31" s="62">
        <v>0</v>
      </c>
      <c r="J31" s="62">
        <f>SUM(G31:I31)</f>
        <v>1.6032925641801596</v>
      </c>
      <c r="K31" s="61"/>
      <c r="L31" s="25" t="str">
        <f t="shared" ref="L31:O34" si="5">IF(B31&lt;&gt;0,G31/B31,"--")</f>
        <v>--</v>
      </c>
      <c r="M31" s="25">
        <f t="shared" si="5"/>
        <v>7.387066501579076E-2</v>
      </c>
      <c r="N31" s="25" t="str">
        <f t="shared" si="5"/>
        <v>--</v>
      </c>
      <c r="O31" s="26">
        <f t="shared" si="5"/>
        <v>7.387066501579076E-2</v>
      </c>
      <c r="Q31">
        <v>0</v>
      </c>
      <c r="U31">
        <f>$U$8</f>
        <v>12</v>
      </c>
      <c r="V31">
        <f>$V$8</f>
        <v>34</v>
      </c>
      <c r="W31">
        <f>$W$8</f>
        <v>56</v>
      </c>
    </row>
    <row r="32" spans="1:23" x14ac:dyDescent="0.6">
      <c r="A32" s="30" t="s">
        <v>97</v>
      </c>
      <c r="B32" s="76">
        <v>0</v>
      </c>
      <c r="C32" s="76">
        <v>21.704049419853416</v>
      </c>
      <c r="D32" s="76">
        <v>0</v>
      </c>
      <c r="E32" s="65">
        <f>SUM(B32:D32)</f>
        <v>21.704049419853416</v>
      </c>
      <c r="F32" s="61"/>
      <c r="G32" s="62">
        <v>0</v>
      </c>
      <c r="H32" s="62">
        <v>6.1499848879560117</v>
      </c>
      <c r="I32" s="62">
        <v>0</v>
      </c>
      <c r="J32" s="62">
        <f>SUM(G32:I32)</f>
        <v>6.1499848879560117</v>
      </c>
      <c r="K32" s="61"/>
      <c r="L32" s="25" t="str">
        <f t="shared" si="5"/>
        <v>--</v>
      </c>
      <c r="M32" s="25">
        <f t="shared" si="5"/>
        <v>0.28335656489661398</v>
      </c>
      <c r="N32" s="25" t="str">
        <f t="shared" si="5"/>
        <v>--</v>
      </c>
      <c r="O32" s="26">
        <f t="shared" si="5"/>
        <v>0.28335656489661398</v>
      </c>
      <c r="Q32">
        <v>3</v>
      </c>
      <c r="U32">
        <f>$U$8</f>
        <v>12</v>
      </c>
      <c r="V32">
        <f>$V$8</f>
        <v>34</v>
      </c>
      <c r="W32">
        <f>$W$8</f>
        <v>56</v>
      </c>
    </row>
    <row r="33" spans="1:23" x14ac:dyDescent="0.6">
      <c r="A33" s="30" t="s">
        <v>16</v>
      </c>
      <c r="B33" s="76">
        <v>0</v>
      </c>
      <c r="C33" s="76">
        <v>12.92726002134102</v>
      </c>
      <c r="D33" s="76">
        <v>0</v>
      </c>
      <c r="E33" s="65">
        <f>SUM(B33:D33)</f>
        <v>12.92726002134102</v>
      </c>
      <c r="F33" s="61"/>
      <c r="G33" s="62">
        <v>0</v>
      </c>
      <c r="H33" s="62">
        <v>4.8459556859660973</v>
      </c>
      <c r="I33" s="62">
        <v>0</v>
      </c>
      <c r="J33" s="62">
        <f>SUM(G33:I33)</f>
        <v>4.8459556859660973</v>
      </c>
      <c r="K33" s="61"/>
      <c r="L33" s="25" t="str">
        <f t="shared" si="5"/>
        <v>--</v>
      </c>
      <c r="M33" s="25">
        <f t="shared" si="5"/>
        <v>0.37486332586844634</v>
      </c>
      <c r="N33" s="25" t="str">
        <f t="shared" si="5"/>
        <v>--</v>
      </c>
      <c r="O33" s="26">
        <f t="shared" si="5"/>
        <v>0.37486332586844634</v>
      </c>
      <c r="Q33">
        <v>6</v>
      </c>
      <c r="U33">
        <f>$U$8</f>
        <v>12</v>
      </c>
      <c r="V33">
        <f>$V$8</f>
        <v>34</v>
      </c>
      <c r="W33">
        <f>$W$8</f>
        <v>56</v>
      </c>
    </row>
    <row r="34" spans="1:23" x14ac:dyDescent="0.6">
      <c r="A34" s="21" t="s">
        <v>15</v>
      </c>
      <c r="B34" s="76">
        <f>B31</f>
        <v>0</v>
      </c>
      <c r="C34" s="76">
        <f>C31</f>
        <v>21.704049419853419</v>
      </c>
      <c r="D34" s="76">
        <f>D31</f>
        <v>0</v>
      </c>
      <c r="E34" s="76">
        <f>E31</f>
        <v>21.704049419853419</v>
      </c>
      <c r="F34" s="61"/>
      <c r="G34" s="62">
        <f>SUM(G31:G33)</f>
        <v>0</v>
      </c>
      <c r="H34" s="62">
        <f>SUM(H31:H33)</f>
        <v>12.599233138102267</v>
      </c>
      <c r="I34" s="62">
        <f>SUM(I31:I33)</f>
        <v>0</v>
      </c>
      <c r="J34" s="62">
        <f>SUM(J31:J33)</f>
        <v>12.599233138102267</v>
      </c>
      <c r="K34" s="61"/>
      <c r="L34" s="25" t="str">
        <f t="shared" si="5"/>
        <v>--</v>
      </c>
      <c r="M34" s="25">
        <f t="shared" si="5"/>
        <v>0.58050149510705262</v>
      </c>
      <c r="N34" s="25" t="str">
        <f t="shared" si="5"/>
        <v>--</v>
      </c>
      <c r="O34" s="26">
        <f t="shared" si="5"/>
        <v>0.58050149510705262</v>
      </c>
    </row>
    <row r="35" spans="1:23" ht="5.15" customHeight="1" x14ac:dyDescent="0.6">
      <c r="A35" s="14"/>
      <c r="B35" s="76"/>
      <c r="C35" s="76"/>
      <c r="D35" s="76"/>
      <c r="E35" s="76"/>
      <c r="F35" s="61"/>
      <c r="G35" s="62"/>
      <c r="H35" s="62"/>
      <c r="I35" s="62"/>
      <c r="J35" s="62"/>
      <c r="K35" s="61"/>
      <c r="L35" s="68"/>
      <c r="M35" s="68"/>
      <c r="N35" s="68"/>
      <c r="O35" s="69"/>
    </row>
    <row r="36" spans="1:23" x14ac:dyDescent="0.6">
      <c r="A36" s="31" t="s">
        <v>28</v>
      </c>
      <c r="B36" s="76"/>
      <c r="C36" s="76"/>
      <c r="D36" s="76"/>
      <c r="E36" s="76"/>
      <c r="F36" s="61"/>
      <c r="G36" s="62"/>
      <c r="H36" s="62"/>
      <c r="I36" s="62"/>
      <c r="J36" s="62"/>
      <c r="K36" s="61"/>
      <c r="L36" s="66"/>
      <c r="M36" s="66"/>
      <c r="N36" s="66"/>
      <c r="O36" s="67"/>
    </row>
    <row r="37" spans="1:23" ht="12.75" customHeight="1" x14ac:dyDescent="0.6">
      <c r="A37" s="30" t="s">
        <v>29</v>
      </c>
      <c r="B37" s="76">
        <f>B28+B34</f>
        <v>0</v>
      </c>
      <c r="C37" s="76">
        <f>C28+C34</f>
        <v>21.704049419853419</v>
      </c>
      <c r="D37" s="76">
        <f>D28+D34</f>
        <v>0</v>
      </c>
      <c r="E37" s="65">
        <f>SUM(B37:D37)</f>
        <v>21.704049419853419</v>
      </c>
      <c r="F37" s="61"/>
      <c r="G37" s="62">
        <v>0</v>
      </c>
      <c r="H37" s="62">
        <v>8.0374536359552256</v>
      </c>
      <c r="I37" s="62">
        <v>0</v>
      </c>
      <c r="J37" s="62">
        <f>SUM(G37:I37)</f>
        <v>8.0374536359552256</v>
      </c>
      <c r="K37" s="61"/>
      <c r="L37" s="25" t="str">
        <f t="shared" ref="L37:O39" si="6">IF(B37&lt;&gt;0,G37/B37,"--")</f>
        <v>--</v>
      </c>
      <c r="M37" s="25">
        <f t="shared" si="6"/>
        <v>0.37032046326816315</v>
      </c>
      <c r="N37" s="25" t="str">
        <f t="shared" si="6"/>
        <v>--</v>
      </c>
      <c r="O37" s="26">
        <f t="shared" si="6"/>
        <v>0.37032046326816315</v>
      </c>
      <c r="Q37">
        <v>7</v>
      </c>
      <c r="U37">
        <f>$U$8</f>
        <v>12</v>
      </c>
      <c r="V37">
        <f>$V$8</f>
        <v>34</v>
      </c>
      <c r="W37">
        <f>$W$8</f>
        <v>56</v>
      </c>
    </row>
    <row r="38" spans="1:23" ht="12.75" customHeight="1" x14ac:dyDescent="0.6">
      <c r="A38" s="30" t="s">
        <v>30</v>
      </c>
      <c r="B38" s="76">
        <v>0</v>
      </c>
      <c r="C38" s="76">
        <v>12.92726002134102</v>
      </c>
      <c r="D38" s="76">
        <v>0</v>
      </c>
      <c r="E38" s="65">
        <f>SUM(B38:D38)</f>
        <v>12.92726002134102</v>
      </c>
      <c r="F38" s="61"/>
      <c r="G38" s="62">
        <v>0</v>
      </c>
      <c r="H38" s="62">
        <v>84.948914995703177</v>
      </c>
      <c r="I38" s="62">
        <v>0</v>
      </c>
      <c r="J38" s="62">
        <f>SUM(G38:I38)</f>
        <v>84.948914995703177</v>
      </c>
      <c r="K38" s="61"/>
      <c r="L38" s="25" t="str">
        <f t="shared" si="6"/>
        <v>--</v>
      </c>
      <c r="M38" s="25">
        <f t="shared" si="6"/>
        <v>6.5713008677372402</v>
      </c>
      <c r="N38" s="25" t="str">
        <f t="shared" si="6"/>
        <v>--</v>
      </c>
      <c r="O38" s="26">
        <f t="shared" si="6"/>
        <v>6.5713008677372402</v>
      </c>
      <c r="Q38">
        <v>8</v>
      </c>
      <c r="U38">
        <f>$U$8</f>
        <v>12</v>
      </c>
      <c r="V38">
        <f>$V$8</f>
        <v>34</v>
      </c>
      <c r="W38">
        <f>$W$8</f>
        <v>56</v>
      </c>
    </row>
    <row r="39" spans="1:23" x14ac:dyDescent="0.6">
      <c r="A39" s="21" t="s">
        <v>17</v>
      </c>
      <c r="B39" s="76">
        <f>B37</f>
        <v>0</v>
      </c>
      <c r="C39" s="76">
        <f>C37</f>
        <v>21.704049419853419</v>
      </c>
      <c r="D39" s="76">
        <f>D37</f>
        <v>0</v>
      </c>
      <c r="E39" s="76">
        <f>E37</f>
        <v>21.704049419853419</v>
      </c>
      <c r="F39" s="61"/>
      <c r="G39" s="62">
        <f>SUM(G37:G38)</f>
        <v>0</v>
      </c>
      <c r="H39" s="62">
        <f>SUM(H37:H38)</f>
        <v>92.986368631658408</v>
      </c>
      <c r="I39" s="62">
        <f>SUM(I37:I38)</f>
        <v>0</v>
      </c>
      <c r="J39" s="62">
        <f>SUM(J37:J38)</f>
        <v>92.986368631658408</v>
      </c>
      <c r="K39" s="61"/>
      <c r="L39" s="25" t="str">
        <f t="shared" si="6"/>
        <v>--</v>
      </c>
      <c r="M39" s="25">
        <f t="shared" si="6"/>
        <v>4.2842866247162465</v>
      </c>
      <c r="N39" s="25" t="str">
        <f t="shared" si="6"/>
        <v>--</v>
      </c>
      <c r="O39" s="26">
        <f t="shared" si="6"/>
        <v>4.2842866247162465</v>
      </c>
    </row>
    <row r="40" spans="1:23" ht="5.15" customHeight="1" x14ac:dyDescent="0.6">
      <c r="A40" s="21"/>
      <c r="B40" s="76"/>
      <c r="C40" s="76"/>
      <c r="D40" s="76"/>
      <c r="E40" s="65"/>
      <c r="F40" s="61"/>
      <c r="G40" s="62"/>
      <c r="H40" s="62"/>
      <c r="I40" s="62"/>
      <c r="J40" s="62"/>
      <c r="K40" s="61"/>
      <c r="L40" s="66"/>
      <c r="M40" s="66"/>
      <c r="N40" s="66"/>
      <c r="O40" s="67"/>
    </row>
    <row r="41" spans="1:23" x14ac:dyDescent="0.6">
      <c r="A41" s="96" t="s">
        <v>33</v>
      </c>
      <c r="B41" s="83">
        <f>B39</f>
        <v>0</v>
      </c>
      <c r="C41" s="83">
        <f>C39</f>
        <v>21.704049419853419</v>
      </c>
      <c r="D41" s="83">
        <f>D39</f>
        <v>0</v>
      </c>
      <c r="E41" s="70">
        <f>SUM(B41:D41)</f>
        <v>21.704049419853419</v>
      </c>
      <c r="F41" s="71"/>
      <c r="G41" s="84">
        <f>SUM(G28,G34,G39)</f>
        <v>0</v>
      </c>
      <c r="H41" s="84">
        <f>SUM(H28,H34,H39)</f>
        <v>105.58560176976067</v>
      </c>
      <c r="I41" s="84">
        <f>SUM(I28,I34,I39)</f>
        <v>0</v>
      </c>
      <c r="J41" s="84">
        <f>SUM(J28,J34,J39)</f>
        <v>105.58560176976067</v>
      </c>
      <c r="K41" s="71"/>
      <c r="L41" s="35" t="str">
        <f t="shared" ref="L41:O42" si="7">IF(B41&lt;&gt;0,G41/B41,"--")</f>
        <v>--</v>
      </c>
      <c r="M41" s="35">
        <f t="shared" si="7"/>
        <v>4.8647881198232987</v>
      </c>
      <c r="N41" s="35" t="str">
        <f t="shared" si="7"/>
        <v>--</v>
      </c>
      <c r="O41" s="36">
        <f t="shared" si="7"/>
        <v>4.8647881198232987</v>
      </c>
    </row>
    <row r="42" spans="1:23" ht="13.75" thickBot="1" x14ac:dyDescent="0.75">
      <c r="A42" s="37" t="s">
        <v>17</v>
      </c>
      <c r="B42" s="97">
        <f>B21+B41</f>
        <v>0</v>
      </c>
      <c r="C42" s="97">
        <f>C21+C41</f>
        <v>21.704049419853419</v>
      </c>
      <c r="D42" s="97">
        <f>D21+D41</f>
        <v>0</v>
      </c>
      <c r="E42" s="97">
        <f>E21+E41</f>
        <v>21.704049419853419</v>
      </c>
      <c r="F42" s="38"/>
      <c r="G42" s="98">
        <f>SUM(G21,G41)</f>
        <v>0</v>
      </c>
      <c r="H42" s="98">
        <f>SUM(H21,H41)</f>
        <v>105.58560176976067</v>
      </c>
      <c r="I42" s="98">
        <f>SUM(I21,I41)</f>
        <v>0</v>
      </c>
      <c r="J42" s="98">
        <f>SUM(J21,J41)</f>
        <v>105.58560176976067</v>
      </c>
      <c r="K42" s="38"/>
      <c r="L42" s="47" t="str">
        <f t="shared" si="7"/>
        <v>--</v>
      </c>
      <c r="M42" s="47">
        <f t="shared" si="7"/>
        <v>4.8647881198232987</v>
      </c>
      <c r="N42" s="47" t="str">
        <f t="shared" si="7"/>
        <v>--</v>
      </c>
      <c r="O42" s="48">
        <f t="shared" si="7"/>
        <v>4.8647881198232987</v>
      </c>
    </row>
    <row r="43" spans="1:23" ht="5.15" customHeight="1" thickBot="1" x14ac:dyDescent="0.75">
      <c r="A43" s="16"/>
      <c r="B43" s="77"/>
      <c r="C43" s="77"/>
      <c r="D43" s="77"/>
      <c r="E43" s="77"/>
      <c r="F43" s="16"/>
      <c r="G43" s="62"/>
      <c r="H43" s="62"/>
      <c r="I43" s="62"/>
      <c r="J43" s="62"/>
      <c r="K43" s="16"/>
      <c r="L43" s="16"/>
      <c r="M43" s="16"/>
      <c r="N43" s="16"/>
      <c r="O43" s="16"/>
    </row>
    <row r="44" spans="1:23" ht="15.5" x14ac:dyDescent="0.7">
      <c r="A44" s="4" t="s">
        <v>18</v>
      </c>
      <c r="B44" s="121" t="s">
        <v>1</v>
      </c>
      <c r="C44" s="128"/>
      <c r="D44" s="128"/>
      <c r="E44" s="128"/>
      <c r="F44" s="6"/>
      <c r="G44" s="121" t="s">
        <v>2</v>
      </c>
      <c r="H44" s="122"/>
      <c r="I44" s="122"/>
      <c r="J44" s="122"/>
      <c r="K44" s="6"/>
      <c r="L44" s="121" t="s">
        <v>3</v>
      </c>
      <c r="M44" s="122"/>
      <c r="N44" s="122"/>
      <c r="O44" s="123"/>
    </row>
    <row r="45" spans="1:23" ht="12.75" customHeight="1" x14ac:dyDescent="0.6">
      <c r="A45" s="94" t="s">
        <v>23</v>
      </c>
      <c r="B45" s="15" t="s">
        <v>4</v>
      </c>
      <c r="C45" s="15" t="s">
        <v>5</v>
      </c>
      <c r="D45" s="15" t="s">
        <v>6</v>
      </c>
      <c r="E45" s="15" t="s">
        <v>173</v>
      </c>
      <c r="F45" s="16"/>
      <c r="G45" s="15" t="s">
        <v>4</v>
      </c>
      <c r="H45" s="15" t="s">
        <v>5</v>
      </c>
      <c r="I45" s="15" t="s">
        <v>6</v>
      </c>
      <c r="J45" s="15" t="s">
        <v>173</v>
      </c>
      <c r="K45" s="16"/>
      <c r="L45" s="15" t="s">
        <v>4</v>
      </c>
      <c r="M45" s="15" t="s">
        <v>5</v>
      </c>
      <c r="N45" s="15" t="s">
        <v>6</v>
      </c>
      <c r="O45" s="17" t="s">
        <v>173</v>
      </c>
    </row>
    <row r="46" spans="1:23" ht="12.75" customHeight="1" x14ac:dyDescent="0.6">
      <c r="A46" s="21" t="s">
        <v>19</v>
      </c>
      <c r="B46" s="78">
        <v>0</v>
      </c>
      <c r="C46" s="78">
        <v>0</v>
      </c>
      <c r="D46" s="78">
        <v>0</v>
      </c>
      <c r="E46" s="65">
        <f>SUM(B46:D46)</f>
        <v>0</v>
      </c>
      <c r="F46" s="40"/>
      <c r="G46" s="62">
        <v>0</v>
      </c>
      <c r="H46" s="62">
        <v>0</v>
      </c>
      <c r="I46" s="62">
        <v>0</v>
      </c>
      <c r="J46" s="62">
        <f>SUM(G46:I46)</f>
        <v>0</v>
      </c>
      <c r="K46" s="42"/>
      <c r="L46" s="25" t="str">
        <f t="shared" ref="L46:O48" si="8">IF(B46&lt;&gt;0,G46/B46,"--")</f>
        <v>--</v>
      </c>
      <c r="M46" s="25" t="str">
        <f t="shared" si="8"/>
        <v>--</v>
      </c>
      <c r="N46" s="25" t="str">
        <f t="shared" si="8"/>
        <v>--</v>
      </c>
      <c r="O46" s="26" t="str">
        <f t="shared" si="8"/>
        <v>--</v>
      </c>
      <c r="Q46">
        <v>118</v>
      </c>
      <c r="U46">
        <f>$U$8</f>
        <v>12</v>
      </c>
      <c r="V46">
        <f>$V$8</f>
        <v>34</v>
      </c>
      <c r="W46">
        <f>$W$8</f>
        <v>56</v>
      </c>
    </row>
    <row r="47" spans="1:23" ht="12.75" customHeight="1" x14ac:dyDescent="0.6">
      <c r="A47" s="21" t="s">
        <v>20</v>
      </c>
      <c r="B47" s="78">
        <v>0</v>
      </c>
      <c r="C47" s="78">
        <v>0</v>
      </c>
      <c r="D47" s="78">
        <v>0</v>
      </c>
      <c r="E47" s="65">
        <f>SUM(B47:D47)</f>
        <v>0</v>
      </c>
      <c r="F47" s="40"/>
      <c r="G47" s="62">
        <v>0</v>
      </c>
      <c r="H47" s="62">
        <v>0</v>
      </c>
      <c r="I47" s="62">
        <v>0</v>
      </c>
      <c r="J47" s="62">
        <f>SUM(G47:I47)</f>
        <v>0</v>
      </c>
      <c r="K47" s="42"/>
      <c r="L47" s="25" t="str">
        <f t="shared" si="8"/>
        <v>--</v>
      </c>
      <c r="M47" s="25" t="str">
        <f t="shared" si="8"/>
        <v>--</v>
      </c>
      <c r="N47" s="25" t="str">
        <f t="shared" si="8"/>
        <v>--</v>
      </c>
      <c r="O47" s="26" t="str">
        <f t="shared" si="8"/>
        <v>--</v>
      </c>
      <c r="Q47">
        <v>120</v>
      </c>
      <c r="U47">
        <f>$U$8</f>
        <v>12</v>
      </c>
      <c r="V47">
        <f>$V$8</f>
        <v>34</v>
      </c>
      <c r="W47">
        <f>$W$8</f>
        <v>56</v>
      </c>
    </row>
    <row r="48" spans="1:23" ht="12.75" customHeight="1" x14ac:dyDescent="0.6">
      <c r="A48" s="21" t="s">
        <v>31</v>
      </c>
      <c r="B48" s="78">
        <f>SUM(B46:B47)</f>
        <v>0</v>
      </c>
      <c r="C48" s="78">
        <f>SUM(C46:C47)</f>
        <v>0</v>
      </c>
      <c r="D48" s="78">
        <f>SUM(D46:D47)</f>
        <v>0</v>
      </c>
      <c r="E48" s="78">
        <f>SUM(E46:E47)</f>
        <v>0</v>
      </c>
      <c r="F48" s="40"/>
      <c r="G48" s="62">
        <f>SUM(G46:G47)</f>
        <v>0</v>
      </c>
      <c r="H48" s="62">
        <f>SUM(H46:H47)</f>
        <v>0</v>
      </c>
      <c r="I48" s="62">
        <f>SUM(I46:I47)</f>
        <v>0</v>
      </c>
      <c r="J48" s="62">
        <f>SUM(J46:J47)</f>
        <v>0</v>
      </c>
      <c r="K48" s="42"/>
      <c r="L48" s="25" t="str">
        <f t="shared" si="8"/>
        <v>--</v>
      </c>
      <c r="M48" s="25" t="str">
        <f t="shared" si="8"/>
        <v>--</v>
      </c>
      <c r="N48" s="25" t="str">
        <f t="shared" si="8"/>
        <v>--</v>
      </c>
      <c r="O48" s="26" t="str">
        <f t="shared" si="8"/>
        <v>--</v>
      </c>
    </row>
    <row r="49" spans="1:23" ht="12.75" customHeight="1" x14ac:dyDescent="0.6">
      <c r="A49" s="95" t="s">
        <v>32</v>
      </c>
      <c r="B49" s="78"/>
      <c r="C49" s="78"/>
      <c r="D49" s="78"/>
      <c r="E49" s="80"/>
      <c r="F49" s="40"/>
      <c r="G49" s="62"/>
      <c r="H49" s="62"/>
      <c r="I49" s="62"/>
      <c r="J49" s="62"/>
      <c r="K49" s="42"/>
      <c r="L49" s="42"/>
      <c r="M49" s="40"/>
      <c r="N49" s="41"/>
      <c r="O49" s="20"/>
    </row>
    <row r="50" spans="1:23" ht="12.75" customHeight="1" x14ac:dyDescent="0.6">
      <c r="A50" s="21" t="s">
        <v>19</v>
      </c>
      <c r="B50" s="76">
        <v>0</v>
      </c>
      <c r="C50" s="76">
        <v>0</v>
      </c>
      <c r="D50" s="76">
        <v>0</v>
      </c>
      <c r="E50" s="23">
        <f>SUM(B50:D50)</f>
        <v>0</v>
      </c>
      <c r="F50" s="40"/>
      <c r="G50" s="62">
        <v>0</v>
      </c>
      <c r="H50" s="62">
        <v>0</v>
      </c>
      <c r="I50" s="62">
        <v>0</v>
      </c>
      <c r="J50" s="62">
        <f>SUM(G50:I50)</f>
        <v>0</v>
      </c>
      <c r="K50" s="42"/>
      <c r="L50" s="25" t="str">
        <f t="shared" ref="L50:O53" si="9">IF(B50&lt;&gt;0,G50/B50,"--")</f>
        <v>--</v>
      </c>
      <c r="M50" s="25" t="str">
        <f t="shared" si="9"/>
        <v>--</v>
      </c>
      <c r="N50" s="25" t="str">
        <f t="shared" si="9"/>
        <v>--</v>
      </c>
      <c r="O50" s="26" t="str">
        <f t="shared" si="9"/>
        <v>--</v>
      </c>
      <c r="Q50">
        <v>95</v>
      </c>
      <c r="U50">
        <f>$U$8</f>
        <v>12</v>
      </c>
      <c r="V50">
        <f>$V$8</f>
        <v>34</v>
      </c>
      <c r="W50">
        <f>$W$8</f>
        <v>56</v>
      </c>
    </row>
    <row r="51" spans="1:23" x14ac:dyDescent="0.6">
      <c r="A51" s="21" t="s">
        <v>20</v>
      </c>
      <c r="B51" s="76">
        <v>0</v>
      </c>
      <c r="C51" s="76">
        <v>0</v>
      </c>
      <c r="D51" s="76">
        <v>0</v>
      </c>
      <c r="E51" s="23">
        <f>SUM(B51:D51)</f>
        <v>0</v>
      </c>
      <c r="F51" s="40"/>
      <c r="G51" s="62">
        <v>0</v>
      </c>
      <c r="H51" s="62">
        <v>0</v>
      </c>
      <c r="I51" s="62">
        <v>0</v>
      </c>
      <c r="J51" s="62">
        <f>SUM(G51:I51)</f>
        <v>0</v>
      </c>
      <c r="K51" s="42"/>
      <c r="L51" s="25" t="str">
        <f t="shared" si="9"/>
        <v>--</v>
      </c>
      <c r="M51" s="25" t="str">
        <f t="shared" si="9"/>
        <v>--</v>
      </c>
      <c r="N51" s="25" t="str">
        <f t="shared" si="9"/>
        <v>--</v>
      </c>
      <c r="O51" s="26" t="str">
        <f t="shared" si="9"/>
        <v>--</v>
      </c>
      <c r="Q51">
        <v>97</v>
      </c>
      <c r="U51">
        <f>$U$8</f>
        <v>12</v>
      </c>
      <c r="V51">
        <f>$V$8</f>
        <v>34</v>
      </c>
      <c r="W51">
        <f>$W$8</f>
        <v>56</v>
      </c>
    </row>
    <row r="52" spans="1:23" x14ac:dyDescent="0.6">
      <c r="A52" s="96" t="s">
        <v>33</v>
      </c>
      <c r="B52" s="126">
        <f>SUM(B50:B51)</f>
        <v>0</v>
      </c>
      <c r="C52" s="126">
        <f>SUM(C50:C51)</f>
        <v>0</v>
      </c>
      <c r="D52" s="126">
        <f>SUM(D50:D51)</f>
        <v>0</v>
      </c>
      <c r="E52" s="126">
        <f>SUM(E50:E51)</f>
        <v>0</v>
      </c>
      <c r="F52" s="124"/>
      <c r="G52" s="84">
        <f>SUM(G50:G51)</f>
        <v>0</v>
      </c>
      <c r="H52" s="84">
        <f>SUM(H50:H51)</f>
        <v>0</v>
      </c>
      <c r="I52" s="84">
        <f>SUM(I50:I51)</f>
        <v>0</v>
      </c>
      <c r="J52" s="84">
        <f>SUM(J50:J51)</f>
        <v>0</v>
      </c>
      <c r="K52" s="125"/>
      <c r="L52" s="35" t="str">
        <f t="shared" si="9"/>
        <v>--</v>
      </c>
      <c r="M52" s="35" t="str">
        <f t="shared" si="9"/>
        <v>--</v>
      </c>
      <c r="N52" s="35" t="str">
        <f t="shared" si="9"/>
        <v>--</v>
      </c>
      <c r="O52" s="36" t="str">
        <f t="shared" si="9"/>
        <v>--</v>
      </c>
    </row>
    <row r="53" spans="1:23" ht="13.75" thickBot="1" x14ac:dyDescent="0.75">
      <c r="A53" s="43" t="s">
        <v>17</v>
      </c>
      <c r="B53" s="99">
        <f>SUM(B48,B52)</f>
        <v>0</v>
      </c>
      <c r="C53" s="99">
        <f>SUM(C48,C52)</f>
        <v>0</v>
      </c>
      <c r="D53" s="99">
        <f>SUM(D48,D52)</f>
        <v>0</v>
      </c>
      <c r="E53" s="99">
        <f>SUM(E48,E52)</f>
        <v>0</v>
      </c>
      <c r="F53" s="45"/>
      <c r="G53" s="98">
        <f>SUM(G48,G52)</f>
        <v>0</v>
      </c>
      <c r="H53" s="98">
        <f>SUM(H48,H52)</f>
        <v>0</v>
      </c>
      <c r="I53" s="98">
        <f>SUM(I48,I52)</f>
        <v>0</v>
      </c>
      <c r="J53" s="98">
        <f>SUM(J48,J52)</f>
        <v>0</v>
      </c>
      <c r="K53" s="44"/>
      <c r="L53" s="47" t="str">
        <f t="shared" si="9"/>
        <v>--</v>
      </c>
      <c r="M53" s="47" t="str">
        <f t="shared" si="9"/>
        <v>--</v>
      </c>
      <c r="N53" s="47" t="str">
        <f t="shared" si="9"/>
        <v>--</v>
      </c>
      <c r="O53" s="48" t="str">
        <f t="shared" si="9"/>
        <v>--</v>
      </c>
    </row>
    <row r="54" spans="1:23" ht="5.15" customHeight="1" x14ac:dyDescent="0.6">
      <c r="A54" s="49"/>
      <c r="B54" s="78"/>
      <c r="C54" s="78"/>
      <c r="D54" s="78"/>
      <c r="E54" s="81"/>
      <c r="F54" s="40"/>
      <c r="G54" s="62"/>
      <c r="H54" s="62"/>
      <c r="I54" s="62"/>
      <c r="J54" s="62"/>
      <c r="K54" s="42"/>
      <c r="L54" s="42"/>
      <c r="M54" s="40"/>
      <c r="N54" s="41"/>
    </row>
    <row r="55" spans="1:23" x14ac:dyDescent="0.6">
      <c r="A55" s="49" t="s">
        <v>21</v>
      </c>
      <c r="B55" s="78">
        <f>B42</f>
        <v>0</v>
      </c>
      <c r="C55" s="78">
        <f>C42</f>
        <v>21.704049419853419</v>
      </c>
      <c r="D55" s="78">
        <f>D42</f>
        <v>0</v>
      </c>
      <c r="E55" s="78">
        <f>E42</f>
        <v>21.704049419853419</v>
      </c>
      <c r="F55" s="49"/>
      <c r="G55" s="62">
        <f>G42+G53</f>
        <v>0</v>
      </c>
      <c r="H55" s="62">
        <f>H42+H53</f>
        <v>105.58560176976067</v>
      </c>
      <c r="I55" s="62">
        <f>I42+I53</f>
        <v>0</v>
      </c>
      <c r="J55" s="62">
        <f>J42+J53</f>
        <v>105.58560176976067</v>
      </c>
      <c r="K55" s="42"/>
      <c r="L55" s="25" t="str">
        <f>IF(B55&lt;&gt;0,G55/B55,"--")</f>
        <v>--</v>
      </c>
      <c r="M55" s="25">
        <f>IF(C55&lt;&gt;0,H55/C55,"--")</f>
        <v>4.8647881198232987</v>
      </c>
      <c r="N55" s="25" t="str">
        <f>IF(D55&lt;&gt;0,I55/D55,"--")</f>
        <v>--</v>
      </c>
      <c r="O55" s="25">
        <f>IF(E55&lt;&gt;0,J55/E55,"--")</f>
        <v>4.8647881198232987</v>
      </c>
    </row>
    <row r="56" spans="1:23" hidden="1" x14ac:dyDescent="0.6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</row>
    <row r="57" spans="1:23" hidden="1" x14ac:dyDescent="0.6">
      <c r="A57" s="107" t="s">
        <v>115</v>
      </c>
      <c r="B57" s="72">
        <f>B10-SUM(B11:B13)</f>
        <v>0</v>
      </c>
      <c r="C57" s="72">
        <f>C10-SUM(C11:C13)</f>
        <v>0</v>
      </c>
      <c r="D57" s="72">
        <f>D10-SUM(D11:D13)</f>
        <v>0</v>
      </c>
      <c r="E57" s="87"/>
      <c r="G57" s="72">
        <v>0</v>
      </c>
      <c r="H57" s="72">
        <v>0</v>
      </c>
      <c r="I57" s="72">
        <v>0</v>
      </c>
      <c r="K57" s="53"/>
      <c r="L57" s="72">
        <v>0</v>
      </c>
      <c r="M57" s="72">
        <v>0</v>
      </c>
      <c r="N57" s="72">
        <v>0</v>
      </c>
      <c r="Q57">
        <v>117</v>
      </c>
      <c r="U57">
        <f>$U$8</f>
        <v>12</v>
      </c>
      <c r="V57">
        <f>$V$8</f>
        <v>34</v>
      </c>
      <c r="W57">
        <f>$W$8</f>
        <v>56</v>
      </c>
    </row>
    <row r="58" spans="1:23" hidden="1" x14ac:dyDescent="0.6">
      <c r="G58" s="72">
        <v>0</v>
      </c>
      <c r="H58" s="72">
        <v>0</v>
      </c>
      <c r="I58" s="72">
        <v>0</v>
      </c>
      <c r="K58" s="53"/>
      <c r="L58" s="72">
        <v>0</v>
      </c>
      <c r="M58" s="72">
        <v>0</v>
      </c>
      <c r="N58" s="72">
        <v>0</v>
      </c>
      <c r="Q58">
        <v>94</v>
      </c>
      <c r="U58">
        <f>$U$8</f>
        <v>12</v>
      </c>
      <c r="V58">
        <f>$V$8</f>
        <v>34</v>
      </c>
      <c r="W58">
        <f>$W$8</f>
        <v>56</v>
      </c>
    </row>
    <row r="59" spans="1:23" hidden="1" x14ac:dyDescent="0.6">
      <c r="B59" s="50"/>
      <c r="G59" s="72">
        <v>0</v>
      </c>
      <c r="H59" s="72">
        <v>0</v>
      </c>
      <c r="I59" s="72">
        <v>0</v>
      </c>
      <c r="L59" s="72">
        <v>0</v>
      </c>
      <c r="M59" s="72">
        <v>0</v>
      </c>
      <c r="N59" s="72">
        <v>0</v>
      </c>
      <c r="Q59">
        <v>47</v>
      </c>
      <c r="S59">
        <v>31</v>
      </c>
      <c r="U59">
        <f>$U$8</f>
        <v>12</v>
      </c>
      <c r="V59">
        <f>$V$8</f>
        <v>34</v>
      </c>
      <c r="W59">
        <f>$W$8</f>
        <v>56</v>
      </c>
    </row>
    <row r="60" spans="1:23" x14ac:dyDescent="0.6">
      <c r="A60" s="33"/>
      <c r="B60" s="33"/>
      <c r="C60" s="33"/>
      <c r="D60" s="33"/>
      <c r="E60" s="33"/>
    </row>
    <row r="61" spans="1:23" x14ac:dyDescent="0.6">
      <c r="A61" s="54" t="s">
        <v>22</v>
      </c>
      <c r="K61" s="53"/>
      <c r="L61" s="52"/>
      <c r="M61" s="52"/>
      <c r="N61" s="52"/>
    </row>
    <row r="62" spans="1:23" x14ac:dyDescent="0.6">
      <c r="A62" s="109" t="s">
        <v>264</v>
      </c>
      <c r="K62" s="53"/>
      <c r="L62" s="52"/>
      <c r="M62" s="52"/>
      <c r="N62" s="52"/>
    </row>
    <row r="63" spans="1:23" x14ac:dyDescent="0.6">
      <c r="A63" s="56" t="s">
        <v>107</v>
      </c>
      <c r="K63" s="53"/>
      <c r="L63" s="52"/>
      <c r="M63" s="52"/>
      <c r="N63" s="52"/>
    </row>
    <row r="64" spans="1:23" x14ac:dyDescent="0.6">
      <c r="A64" s="55" t="s">
        <v>98</v>
      </c>
    </row>
    <row r="65" spans="1:6" x14ac:dyDescent="0.6">
      <c r="A65" s="55" t="s">
        <v>99</v>
      </c>
    </row>
    <row r="66" spans="1:6" x14ac:dyDescent="0.6">
      <c r="A66" s="56" t="s">
        <v>100</v>
      </c>
    </row>
    <row r="67" spans="1:6" x14ac:dyDescent="0.6">
      <c r="A67" s="55" t="s">
        <v>101</v>
      </c>
    </row>
    <row r="68" spans="1:6" x14ac:dyDescent="0.6">
      <c r="A68" s="55"/>
    </row>
    <row r="69" spans="1:6" x14ac:dyDescent="0.6">
      <c r="A69" s="56"/>
    </row>
    <row r="70" spans="1:6" x14ac:dyDescent="0.6">
      <c r="A70" s="55"/>
    </row>
    <row r="71" spans="1:6" x14ac:dyDescent="0.6">
      <c r="A71" s="55"/>
      <c r="B71" s="41"/>
      <c r="C71" s="41"/>
      <c r="D71" s="41"/>
      <c r="E71" s="41"/>
      <c r="F71" s="41"/>
    </row>
    <row r="72" spans="1:6" x14ac:dyDescent="0.6">
      <c r="A72" s="56"/>
      <c r="B72" s="41"/>
      <c r="C72" s="41"/>
      <c r="D72" s="41"/>
      <c r="E72" s="41"/>
      <c r="F72" s="41"/>
    </row>
    <row r="73" spans="1:6" x14ac:dyDescent="0.6">
      <c r="A73" s="56"/>
    </row>
    <row r="75" spans="1:6" x14ac:dyDescent="0.6">
      <c r="A75" s="16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43" max="14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/>
  <dimension ref="A1:AD87"/>
  <sheetViews>
    <sheetView zoomScale="70" zoomScaleNormal="70" workbookViewId="0"/>
  </sheetViews>
  <sheetFormatPr defaultRowHeight="13" x14ac:dyDescent="0.6"/>
  <cols>
    <col min="1" max="1" width="36.86328125" customWidth="1"/>
    <col min="2" max="5" width="10.6796875" customWidth="1"/>
    <col min="6" max="6" width="2.6796875" customWidth="1"/>
    <col min="7" max="10" width="10.6796875" customWidth="1"/>
    <col min="11" max="11" width="2.6796875" customWidth="1"/>
    <col min="12" max="15" width="8.6796875" customWidth="1"/>
    <col min="17" max="32" width="0" hidden="1" customWidth="1"/>
  </cols>
  <sheetData>
    <row r="1" spans="1:25" s="3" customFormat="1" ht="15.5" x14ac:dyDescent="0.7">
      <c r="A1" s="1" t="str">
        <f>VLOOKUP(Y6,TabName,5,FALSE)</f>
        <v>Table 4.33 - Cost of Returned-to-Sender UAA Mail -- Package Services, Parcel Post (1), PARS Environment, FY 21</v>
      </c>
    </row>
    <row r="2" spans="1:25" ht="8.15" customHeight="1" thickBot="1" x14ac:dyDescent="0.75"/>
    <row r="3" spans="1:25" ht="15.5" x14ac:dyDescent="0.7">
      <c r="A3" s="4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39"/>
    </row>
    <row r="4" spans="1:25" ht="12.75" customHeight="1" x14ac:dyDescent="0.6">
      <c r="A4" s="14"/>
      <c r="B4" s="9" t="s">
        <v>1</v>
      </c>
      <c r="C4" s="10"/>
      <c r="D4" s="10"/>
      <c r="E4" s="10"/>
      <c r="F4" s="11"/>
      <c r="G4" s="9" t="s">
        <v>2</v>
      </c>
      <c r="H4" s="12"/>
      <c r="I4" s="12"/>
      <c r="J4" s="12"/>
      <c r="K4" s="11"/>
      <c r="L4" s="9" t="s">
        <v>3</v>
      </c>
      <c r="M4" s="12"/>
      <c r="N4" s="12"/>
      <c r="O4" s="13"/>
      <c r="S4" t="s">
        <v>37</v>
      </c>
      <c r="T4" t="s">
        <v>37</v>
      </c>
      <c r="U4" s="18" t="s">
        <v>8</v>
      </c>
      <c r="V4" s="18" t="s">
        <v>9</v>
      </c>
      <c r="W4" s="18" t="s">
        <v>10</v>
      </c>
      <c r="Y4" s="3"/>
    </row>
    <row r="5" spans="1:25" ht="25.5" customHeight="1" x14ac:dyDescent="0.6">
      <c r="A5" s="14"/>
      <c r="B5" s="15" t="s">
        <v>4</v>
      </c>
      <c r="C5" s="15" t="s">
        <v>5</v>
      </c>
      <c r="D5" s="15" t="s">
        <v>6</v>
      </c>
      <c r="E5" s="15" t="s">
        <v>7</v>
      </c>
      <c r="F5" s="16"/>
      <c r="G5" s="15" t="s">
        <v>4</v>
      </c>
      <c r="H5" s="15" t="s">
        <v>5</v>
      </c>
      <c r="I5" s="15" t="s">
        <v>6</v>
      </c>
      <c r="J5" s="15" t="s">
        <v>7</v>
      </c>
      <c r="K5" s="16"/>
      <c r="L5" s="15" t="s">
        <v>4</v>
      </c>
      <c r="M5" s="15" t="s">
        <v>5</v>
      </c>
      <c r="N5" s="15" t="s">
        <v>6</v>
      </c>
      <c r="O5" s="17" t="s">
        <v>7</v>
      </c>
      <c r="Q5" s="56" t="s">
        <v>35</v>
      </c>
      <c r="R5" s="56" t="s">
        <v>36</v>
      </c>
      <c r="S5" s="56" t="s">
        <v>35</v>
      </c>
      <c r="T5" s="56" t="s">
        <v>36</v>
      </c>
      <c r="U5" t="s">
        <v>12</v>
      </c>
      <c r="V5" t="s">
        <v>12</v>
      </c>
      <c r="W5" t="s">
        <v>12</v>
      </c>
      <c r="Y5" s="18" t="s">
        <v>11</v>
      </c>
    </row>
    <row r="6" spans="1:25" ht="12.75" customHeight="1" x14ac:dyDescent="0.6">
      <c r="A6" s="94" t="s">
        <v>23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20"/>
      <c r="Y6">
        <v>33</v>
      </c>
    </row>
    <row r="7" spans="1:25" ht="12.75" customHeight="1" x14ac:dyDescent="0.6">
      <c r="A7" s="31" t="s">
        <v>103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20"/>
    </row>
    <row r="8" spans="1:25" ht="12.75" customHeight="1" x14ac:dyDescent="0.6">
      <c r="A8" s="21" t="s">
        <v>13</v>
      </c>
      <c r="B8" s="22">
        <v>0</v>
      </c>
      <c r="C8" s="22">
        <v>0</v>
      </c>
      <c r="D8" s="22">
        <v>0</v>
      </c>
      <c r="E8" s="22">
        <f t="shared" ref="E8:E13" si="0">SUM(B8:D8)</f>
        <v>0</v>
      </c>
      <c r="F8" s="16"/>
      <c r="G8" s="62">
        <v>0</v>
      </c>
      <c r="H8" s="62">
        <v>0</v>
      </c>
      <c r="I8" s="62">
        <v>0</v>
      </c>
      <c r="J8" s="24">
        <f t="shared" ref="J8:J13" si="1">SUM(G8:I8)</f>
        <v>0</v>
      </c>
      <c r="K8" s="16"/>
      <c r="L8" s="25" t="str">
        <f t="shared" ref="L8:O14" si="2">IF(B8&lt;&gt;0,G8/B8,"--")</f>
        <v>--</v>
      </c>
      <c r="M8" s="25" t="str">
        <f t="shared" si="2"/>
        <v>--</v>
      </c>
      <c r="N8" s="25" t="str">
        <f t="shared" si="2"/>
        <v>--</v>
      </c>
      <c r="O8" s="26" t="str">
        <f t="shared" si="2"/>
        <v>--</v>
      </c>
      <c r="Q8">
        <v>38</v>
      </c>
      <c r="U8" s="27">
        <f>VLOOKUP($Y$6,RMap,4,FALSE)</f>
        <v>12</v>
      </c>
      <c r="V8" s="28">
        <f>VLOOKUP($Y$6,RMap,5,FALSE)</f>
        <v>34</v>
      </c>
      <c r="W8" s="29">
        <f>VLOOKUP($Y$6,RMap,6,FALSE)</f>
        <v>56</v>
      </c>
    </row>
    <row r="9" spans="1:25" ht="12.75" customHeight="1" x14ac:dyDescent="0.6">
      <c r="A9" s="30" t="s">
        <v>24</v>
      </c>
      <c r="B9" s="22">
        <v>0</v>
      </c>
      <c r="C9" s="22">
        <v>0</v>
      </c>
      <c r="D9" s="22">
        <v>0</v>
      </c>
      <c r="E9" s="22">
        <f t="shared" si="0"/>
        <v>0</v>
      </c>
      <c r="F9" s="16"/>
      <c r="G9" s="62">
        <v>0</v>
      </c>
      <c r="H9" s="62">
        <v>0</v>
      </c>
      <c r="I9" s="62">
        <v>0</v>
      </c>
      <c r="J9" s="24">
        <f t="shared" si="1"/>
        <v>0</v>
      </c>
      <c r="K9" s="16"/>
      <c r="L9" s="25" t="str">
        <f t="shared" si="2"/>
        <v>--</v>
      </c>
      <c r="M9" s="25" t="str">
        <f t="shared" si="2"/>
        <v>--</v>
      </c>
      <c r="N9" s="25" t="str">
        <f t="shared" si="2"/>
        <v>--</v>
      </c>
      <c r="O9" s="26" t="str">
        <f t="shared" si="2"/>
        <v>--</v>
      </c>
      <c r="Q9">
        <v>39</v>
      </c>
      <c r="U9">
        <f>$U$8</f>
        <v>12</v>
      </c>
      <c r="V9">
        <f>$V$8</f>
        <v>34</v>
      </c>
      <c r="W9">
        <f>$W$8</f>
        <v>56</v>
      </c>
    </row>
    <row r="10" spans="1:25" ht="12.75" customHeight="1" x14ac:dyDescent="0.6">
      <c r="A10" s="21" t="s">
        <v>25</v>
      </c>
      <c r="B10" s="22">
        <v>0</v>
      </c>
      <c r="C10" s="22">
        <v>0</v>
      </c>
      <c r="D10" s="22">
        <v>0</v>
      </c>
      <c r="E10" s="22">
        <f t="shared" si="0"/>
        <v>0</v>
      </c>
      <c r="F10" s="16"/>
      <c r="G10" s="62">
        <v>0</v>
      </c>
      <c r="H10" s="62">
        <v>0</v>
      </c>
      <c r="I10" s="62">
        <v>0</v>
      </c>
      <c r="J10" s="24">
        <f t="shared" si="1"/>
        <v>0</v>
      </c>
      <c r="K10" s="16"/>
      <c r="L10" s="25" t="str">
        <f t="shared" si="2"/>
        <v>--</v>
      </c>
      <c r="M10" s="25" t="str">
        <f t="shared" si="2"/>
        <v>--</v>
      </c>
      <c r="N10" s="25" t="str">
        <f t="shared" si="2"/>
        <v>--</v>
      </c>
      <c r="O10" s="26" t="str">
        <f t="shared" si="2"/>
        <v>--</v>
      </c>
      <c r="Q10">
        <v>40</v>
      </c>
      <c r="S10">
        <v>10</v>
      </c>
      <c r="U10">
        <f>$U$8</f>
        <v>12</v>
      </c>
      <c r="V10">
        <f>$V$8</f>
        <v>34</v>
      </c>
      <c r="W10">
        <f>$W$8</f>
        <v>56</v>
      </c>
    </row>
    <row r="11" spans="1:25" ht="12.75" customHeight="1" x14ac:dyDescent="0.6">
      <c r="A11" s="21" t="s">
        <v>26</v>
      </c>
      <c r="B11" s="22">
        <v>0</v>
      </c>
      <c r="C11" s="22">
        <v>0</v>
      </c>
      <c r="D11" s="22">
        <v>0</v>
      </c>
      <c r="E11" s="22">
        <f t="shared" si="0"/>
        <v>0</v>
      </c>
      <c r="F11" s="16"/>
      <c r="G11" s="62">
        <v>0</v>
      </c>
      <c r="H11" s="62">
        <v>0</v>
      </c>
      <c r="I11" s="62">
        <v>0</v>
      </c>
      <c r="J11" s="24">
        <f t="shared" si="1"/>
        <v>0</v>
      </c>
      <c r="K11" s="16"/>
      <c r="L11" s="25" t="str">
        <f t="shared" si="2"/>
        <v>--</v>
      </c>
      <c r="M11" s="25" t="str">
        <f t="shared" si="2"/>
        <v>--</v>
      </c>
      <c r="N11" s="25" t="str">
        <f t="shared" si="2"/>
        <v>--</v>
      </c>
      <c r="O11" s="26" t="str">
        <f t="shared" si="2"/>
        <v>--</v>
      </c>
      <c r="Q11">
        <v>41</v>
      </c>
      <c r="S11">
        <v>10</v>
      </c>
      <c r="U11">
        <f>$U$8</f>
        <v>12</v>
      </c>
      <c r="V11">
        <f>$V$8</f>
        <v>34</v>
      </c>
      <c r="W11">
        <f>$W$8</f>
        <v>56</v>
      </c>
    </row>
    <row r="12" spans="1:25" ht="12.75" customHeight="1" x14ac:dyDescent="0.6">
      <c r="A12" s="30" t="s">
        <v>92</v>
      </c>
      <c r="B12" s="22">
        <v>0</v>
      </c>
      <c r="C12" s="22">
        <v>0</v>
      </c>
      <c r="D12" s="22">
        <v>0</v>
      </c>
      <c r="E12" s="22">
        <f t="shared" si="0"/>
        <v>0</v>
      </c>
      <c r="F12" s="16"/>
      <c r="G12" s="62">
        <v>0</v>
      </c>
      <c r="H12" s="62">
        <v>0</v>
      </c>
      <c r="I12" s="62">
        <v>0</v>
      </c>
      <c r="J12" s="24">
        <f t="shared" si="1"/>
        <v>0</v>
      </c>
      <c r="K12" s="16"/>
      <c r="L12" s="25" t="str">
        <f t="shared" si="2"/>
        <v>--</v>
      </c>
      <c r="M12" s="25" t="str">
        <f t="shared" si="2"/>
        <v>--</v>
      </c>
      <c r="N12" s="25" t="str">
        <f t="shared" si="2"/>
        <v>--</v>
      </c>
      <c r="O12" s="26" t="str">
        <f t="shared" si="2"/>
        <v>--</v>
      </c>
      <c r="Q12">
        <v>42</v>
      </c>
      <c r="R12">
        <v>43</v>
      </c>
      <c r="S12">
        <v>10</v>
      </c>
      <c r="U12">
        <f>$U$8</f>
        <v>12</v>
      </c>
      <c r="V12">
        <f>$V$8</f>
        <v>34</v>
      </c>
      <c r="W12">
        <f>$W$8</f>
        <v>56</v>
      </c>
    </row>
    <row r="13" spans="1:25" ht="12.75" customHeight="1" x14ac:dyDescent="0.6">
      <c r="A13" s="30" t="s">
        <v>104</v>
      </c>
      <c r="B13" s="22">
        <v>0</v>
      </c>
      <c r="C13" s="22">
        <v>0</v>
      </c>
      <c r="D13" s="22">
        <v>0</v>
      </c>
      <c r="E13" s="22">
        <f t="shared" si="0"/>
        <v>0</v>
      </c>
      <c r="F13" s="16"/>
      <c r="G13" s="62">
        <v>0</v>
      </c>
      <c r="H13" s="62">
        <v>0</v>
      </c>
      <c r="I13" s="62">
        <v>0</v>
      </c>
      <c r="J13" s="24">
        <f t="shared" si="1"/>
        <v>0</v>
      </c>
      <c r="K13" s="16"/>
      <c r="L13" s="25" t="str">
        <f t="shared" si="2"/>
        <v>--</v>
      </c>
      <c r="M13" s="25" t="str">
        <f t="shared" si="2"/>
        <v>--</v>
      </c>
      <c r="N13" s="25" t="str">
        <f t="shared" si="2"/>
        <v>--</v>
      </c>
      <c r="O13" s="26" t="str">
        <f t="shared" si="2"/>
        <v>--</v>
      </c>
      <c r="Q13">
        <v>45</v>
      </c>
      <c r="S13">
        <v>10</v>
      </c>
      <c r="U13">
        <f>$U$8</f>
        <v>12</v>
      </c>
      <c r="V13">
        <f>$V$8</f>
        <v>34</v>
      </c>
      <c r="W13">
        <f>$W$8</f>
        <v>56</v>
      </c>
    </row>
    <row r="14" spans="1:25" ht="12.75" customHeight="1" x14ac:dyDescent="0.6">
      <c r="A14" s="21" t="s">
        <v>17</v>
      </c>
      <c r="B14" s="22">
        <f>B10</f>
        <v>0</v>
      </c>
      <c r="C14" s="22">
        <f>C10</f>
        <v>0</v>
      </c>
      <c r="D14" s="22">
        <f>D10</f>
        <v>0</v>
      </c>
      <c r="E14" s="22">
        <f>E10</f>
        <v>0</v>
      </c>
      <c r="F14" s="16"/>
      <c r="G14" s="24">
        <f>SUM(G8:G13)</f>
        <v>0</v>
      </c>
      <c r="H14" s="24">
        <f>SUM(H8:H13)</f>
        <v>0</v>
      </c>
      <c r="I14" s="24">
        <f>SUM(I8:I13)</f>
        <v>0</v>
      </c>
      <c r="J14" s="24">
        <f>SUM(J8:J13)</f>
        <v>0</v>
      </c>
      <c r="K14" s="16"/>
      <c r="L14" s="25" t="str">
        <f t="shared" si="2"/>
        <v>--</v>
      </c>
      <c r="M14" s="25" t="str">
        <f t="shared" si="2"/>
        <v>--</v>
      </c>
      <c r="N14" s="25" t="str">
        <f t="shared" si="2"/>
        <v>--</v>
      </c>
      <c r="O14" s="26" t="str">
        <f t="shared" si="2"/>
        <v>--</v>
      </c>
    </row>
    <row r="15" spans="1:25" ht="5.15" customHeight="1" x14ac:dyDescent="0.6">
      <c r="A15" s="21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20"/>
    </row>
    <row r="16" spans="1:25" ht="12.75" customHeight="1" x14ac:dyDescent="0.6">
      <c r="A16" s="31" t="s">
        <v>105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20"/>
    </row>
    <row r="17" spans="1:30" ht="12.75" customHeight="1" x14ac:dyDescent="0.6">
      <c r="A17" s="21" t="s">
        <v>13</v>
      </c>
      <c r="B17" s="22">
        <v>0</v>
      </c>
      <c r="C17" s="22">
        <v>0</v>
      </c>
      <c r="D17" s="22">
        <v>0</v>
      </c>
      <c r="E17" s="22">
        <f t="shared" ref="E17:E22" si="3">SUM(B17:D17)</f>
        <v>0</v>
      </c>
      <c r="F17" s="16"/>
      <c r="G17" s="62">
        <v>0</v>
      </c>
      <c r="H17" s="62">
        <v>0</v>
      </c>
      <c r="I17" s="62">
        <v>0</v>
      </c>
      <c r="J17" s="24">
        <f t="shared" ref="J17:J22" si="4">SUM(G17:I17)</f>
        <v>0</v>
      </c>
      <c r="K17" s="16"/>
      <c r="L17" s="25" t="str">
        <f t="shared" ref="L17:O23" si="5">IF(B17&lt;&gt;0,G17/B17,"--")</f>
        <v>--</v>
      </c>
      <c r="M17" s="25" t="str">
        <f t="shared" si="5"/>
        <v>--</v>
      </c>
      <c r="N17" s="25" t="str">
        <f t="shared" si="5"/>
        <v>--</v>
      </c>
      <c r="O17" s="26" t="str">
        <f t="shared" si="5"/>
        <v>--</v>
      </c>
      <c r="Q17">
        <v>48</v>
      </c>
      <c r="R17">
        <v>65</v>
      </c>
      <c r="U17">
        <f t="shared" ref="U17:U22" si="6">$U$8</f>
        <v>12</v>
      </c>
      <c r="V17">
        <f t="shared" ref="V17:V22" si="7">$V$8</f>
        <v>34</v>
      </c>
      <c r="W17">
        <f t="shared" ref="W17:W22" si="8">$W$8</f>
        <v>56</v>
      </c>
    </row>
    <row r="18" spans="1:30" ht="12.75" customHeight="1" x14ac:dyDescent="0.6">
      <c r="A18" s="30" t="s">
        <v>24</v>
      </c>
      <c r="B18" s="22">
        <v>0</v>
      </c>
      <c r="C18" s="22">
        <v>0</v>
      </c>
      <c r="D18" s="22">
        <v>0</v>
      </c>
      <c r="E18" s="22">
        <f t="shared" si="3"/>
        <v>0</v>
      </c>
      <c r="F18" s="16"/>
      <c r="G18" s="62">
        <v>0</v>
      </c>
      <c r="H18" s="62">
        <v>0</v>
      </c>
      <c r="I18" s="62">
        <v>0</v>
      </c>
      <c r="J18" s="24">
        <f t="shared" si="4"/>
        <v>0</v>
      </c>
      <c r="K18" s="16"/>
      <c r="L18" s="25" t="str">
        <f t="shared" si="5"/>
        <v>--</v>
      </c>
      <c r="M18" s="25" t="str">
        <f t="shared" si="5"/>
        <v>--</v>
      </c>
      <c r="N18" s="25" t="str">
        <f t="shared" si="5"/>
        <v>--</v>
      </c>
      <c r="O18" s="26" t="str">
        <f t="shared" si="5"/>
        <v>--</v>
      </c>
      <c r="Q18">
        <v>49</v>
      </c>
      <c r="R18">
        <v>66</v>
      </c>
      <c r="U18">
        <f t="shared" si="6"/>
        <v>12</v>
      </c>
      <c r="V18">
        <f t="shared" si="7"/>
        <v>34</v>
      </c>
      <c r="W18">
        <f t="shared" si="8"/>
        <v>56</v>
      </c>
    </row>
    <row r="19" spans="1:30" ht="12.75" customHeight="1" x14ac:dyDescent="0.6">
      <c r="A19" s="21" t="s">
        <v>25</v>
      </c>
      <c r="B19" s="22">
        <v>0</v>
      </c>
      <c r="C19" s="22">
        <v>0</v>
      </c>
      <c r="D19" s="22">
        <v>0</v>
      </c>
      <c r="E19" s="22">
        <f t="shared" si="3"/>
        <v>0</v>
      </c>
      <c r="F19" s="16"/>
      <c r="G19" s="62">
        <v>0</v>
      </c>
      <c r="H19" s="62">
        <v>0</v>
      </c>
      <c r="I19" s="62">
        <v>0</v>
      </c>
      <c r="J19" s="24">
        <f t="shared" si="4"/>
        <v>0</v>
      </c>
      <c r="K19" s="16"/>
      <c r="L19" s="25" t="str">
        <f t="shared" si="5"/>
        <v>--</v>
      </c>
      <c r="M19" s="25" t="str">
        <f t="shared" si="5"/>
        <v>--</v>
      </c>
      <c r="N19" s="25" t="str">
        <f t="shared" si="5"/>
        <v>--</v>
      </c>
      <c r="O19" s="26" t="str">
        <f t="shared" si="5"/>
        <v>--</v>
      </c>
      <c r="Q19">
        <v>50</v>
      </c>
      <c r="R19">
        <v>67</v>
      </c>
      <c r="S19">
        <v>27</v>
      </c>
      <c r="T19">
        <v>10</v>
      </c>
      <c r="U19">
        <f t="shared" si="6"/>
        <v>12</v>
      </c>
      <c r="V19">
        <f t="shared" si="7"/>
        <v>34</v>
      </c>
      <c r="W19">
        <f t="shared" si="8"/>
        <v>56</v>
      </c>
    </row>
    <row r="20" spans="1:30" ht="12.75" customHeight="1" x14ac:dyDescent="0.6">
      <c r="A20" s="21" t="s">
        <v>26</v>
      </c>
      <c r="B20" s="22">
        <v>0</v>
      </c>
      <c r="C20" s="22">
        <v>0</v>
      </c>
      <c r="D20" s="22">
        <v>0</v>
      </c>
      <c r="E20" s="22">
        <f t="shared" si="3"/>
        <v>0</v>
      </c>
      <c r="F20" s="16"/>
      <c r="G20" s="62">
        <v>0</v>
      </c>
      <c r="H20" s="62">
        <v>0</v>
      </c>
      <c r="I20" s="62">
        <v>0</v>
      </c>
      <c r="J20" s="24">
        <f t="shared" si="4"/>
        <v>0</v>
      </c>
      <c r="K20" s="16"/>
      <c r="L20" s="25" t="str">
        <f t="shared" si="5"/>
        <v>--</v>
      </c>
      <c r="M20" s="25" t="str">
        <f t="shared" si="5"/>
        <v>--</v>
      </c>
      <c r="N20" s="25" t="str">
        <f t="shared" si="5"/>
        <v>--</v>
      </c>
      <c r="O20" s="26" t="str">
        <f t="shared" si="5"/>
        <v>--</v>
      </c>
      <c r="Q20">
        <v>51</v>
      </c>
      <c r="R20">
        <v>68</v>
      </c>
      <c r="S20">
        <v>27</v>
      </c>
      <c r="T20">
        <v>10</v>
      </c>
      <c r="U20">
        <f t="shared" si="6"/>
        <v>12</v>
      </c>
      <c r="V20">
        <f t="shared" si="7"/>
        <v>34</v>
      </c>
      <c r="W20">
        <f t="shared" si="8"/>
        <v>56</v>
      </c>
    </row>
    <row r="21" spans="1:30" ht="12.75" customHeight="1" x14ac:dyDescent="0.6">
      <c r="A21" s="30" t="s">
        <v>92</v>
      </c>
      <c r="B21" s="22">
        <v>0</v>
      </c>
      <c r="C21" s="22">
        <v>0</v>
      </c>
      <c r="D21" s="22">
        <v>0</v>
      </c>
      <c r="E21" s="22">
        <f t="shared" si="3"/>
        <v>0</v>
      </c>
      <c r="F21" s="16"/>
      <c r="G21" s="62">
        <v>0</v>
      </c>
      <c r="H21" s="62">
        <v>0</v>
      </c>
      <c r="I21" s="62">
        <v>0</v>
      </c>
      <c r="J21" s="24">
        <f t="shared" si="4"/>
        <v>0</v>
      </c>
      <c r="K21" s="16"/>
      <c r="L21" s="25" t="str">
        <f t="shared" si="5"/>
        <v>--</v>
      </c>
      <c r="M21" s="25" t="str">
        <f t="shared" si="5"/>
        <v>--</v>
      </c>
      <c r="N21" s="25" t="str">
        <f t="shared" si="5"/>
        <v>--</v>
      </c>
      <c r="O21" s="26" t="str">
        <f t="shared" si="5"/>
        <v>--</v>
      </c>
      <c r="Q21">
        <v>52</v>
      </c>
      <c r="R21">
        <v>70</v>
      </c>
      <c r="S21">
        <v>27</v>
      </c>
      <c r="T21">
        <v>10</v>
      </c>
      <c r="U21">
        <f t="shared" si="6"/>
        <v>12</v>
      </c>
      <c r="V21">
        <f t="shared" si="7"/>
        <v>34</v>
      </c>
      <c r="W21">
        <f t="shared" si="8"/>
        <v>56</v>
      </c>
    </row>
    <row r="22" spans="1:30" ht="12.75" customHeight="1" x14ac:dyDescent="0.6">
      <c r="A22" s="30" t="s">
        <v>104</v>
      </c>
      <c r="B22" s="22">
        <v>0</v>
      </c>
      <c r="C22" s="22">
        <v>0</v>
      </c>
      <c r="D22" s="22">
        <v>0</v>
      </c>
      <c r="E22" s="22">
        <f t="shared" si="3"/>
        <v>0</v>
      </c>
      <c r="F22" s="16"/>
      <c r="G22" s="62">
        <v>0</v>
      </c>
      <c r="H22" s="62">
        <v>0</v>
      </c>
      <c r="I22" s="62">
        <v>0</v>
      </c>
      <c r="J22" s="24">
        <f t="shared" si="4"/>
        <v>0</v>
      </c>
      <c r="K22" s="16"/>
      <c r="L22" s="25" t="str">
        <f t="shared" si="5"/>
        <v>--</v>
      </c>
      <c r="M22" s="25" t="str">
        <f t="shared" si="5"/>
        <v>--</v>
      </c>
      <c r="N22" s="25" t="str">
        <f t="shared" si="5"/>
        <v>--</v>
      </c>
      <c r="O22" s="26" t="str">
        <f t="shared" si="5"/>
        <v>--</v>
      </c>
      <c r="Q22">
        <v>55</v>
      </c>
      <c r="R22">
        <v>72</v>
      </c>
      <c r="S22">
        <v>27</v>
      </c>
      <c r="T22">
        <v>10</v>
      </c>
      <c r="U22">
        <f t="shared" si="6"/>
        <v>12</v>
      </c>
      <c r="V22">
        <f t="shared" si="7"/>
        <v>34</v>
      </c>
      <c r="W22">
        <f t="shared" si="8"/>
        <v>56</v>
      </c>
      <c r="AA22" s="24">
        <v>0</v>
      </c>
      <c r="AB22" s="24">
        <v>0</v>
      </c>
      <c r="AC22" s="24">
        <v>0</v>
      </c>
      <c r="AD22" t="s">
        <v>178</v>
      </c>
    </row>
    <row r="23" spans="1:30" ht="12.75" customHeight="1" x14ac:dyDescent="0.6">
      <c r="A23" s="21" t="s">
        <v>17</v>
      </c>
      <c r="B23" s="22">
        <f>B19</f>
        <v>0</v>
      </c>
      <c r="C23" s="22">
        <f>C19</f>
        <v>0</v>
      </c>
      <c r="D23" s="22">
        <f>D19</f>
        <v>0</v>
      </c>
      <c r="E23" s="22">
        <f>E19</f>
        <v>0</v>
      </c>
      <c r="F23" s="16"/>
      <c r="G23" s="24">
        <f>SUM(G17:G22)</f>
        <v>0</v>
      </c>
      <c r="H23" s="24">
        <f>SUM(H17:H22)</f>
        <v>0</v>
      </c>
      <c r="I23" s="24">
        <f>SUM(I17:I22)</f>
        <v>0</v>
      </c>
      <c r="J23" s="24">
        <f>SUM(J17:J22)</f>
        <v>0</v>
      </c>
      <c r="K23" s="16"/>
      <c r="L23" s="25" t="str">
        <f t="shared" si="5"/>
        <v>--</v>
      </c>
      <c r="M23" s="25" t="str">
        <f t="shared" si="5"/>
        <v>--</v>
      </c>
      <c r="N23" s="25" t="str">
        <f t="shared" si="5"/>
        <v>--</v>
      </c>
      <c r="O23" s="26" t="str">
        <f t="shared" si="5"/>
        <v>--</v>
      </c>
      <c r="AA23" s="24">
        <v>0</v>
      </c>
      <c r="AB23" s="24">
        <v>0</v>
      </c>
      <c r="AC23" s="24">
        <v>0</v>
      </c>
      <c r="AD23" s="56" t="s">
        <v>179</v>
      </c>
    </row>
    <row r="24" spans="1:30" ht="5.15" customHeight="1" x14ac:dyDescent="0.6">
      <c r="A24" s="21"/>
      <c r="B24" s="22"/>
      <c r="C24" s="22"/>
      <c r="D24" s="22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20"/>
    </row>
    <row r="25" spans="1:30" ht="12.75" customHeight="1" x14ac:dyDescent="0.6">
      <c r="A25" s="31" t="s">
        <v>28</v>
      </c>
      <c r="B25" s="22"/>
      <c r="C25" s="22"/>
      <c r="D25" s="22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20"/>
    </row>
    <row r="26" spans="1:30" ht="12.75" customHeight="1" x14ac:dyDescent="0.6">
      <c r="A26" s="30" t="s">
        <v>29</v>
      </c>
      <c r="B26" s="65">
        <f>B14+B23</f>
        <v>0</v>
      </c>
      <c r="C26" s="65">
        <f>C14+C23</f>
        <v>0</v>
      </c>
      <c r="D26" s="65">
        <f>D14+D23</f>
        <v>0</v>
      </c>
      <c r="E26" s="22">
        <f>SUM(B26:D26)</f>
        <v>0</v>
      </c>
      <c r="F26" s="16"/>
      <c r="G26" s="62">
        <v>0</v>
      </c>
      <c r="H26" s="62">
        <v>0</v>
      </c>
      <c r="I26" s="62">
        <v>0</v>
      </c>
      <c r="J26" s="24">
        <f>SUM(G26:I26)</f>
        <v>0</v>
      </c>
      <c r="K26" s="16"/>
      <c r="L26" s="25" t="str">
        <f t="shared" ref="L26:O28" si="9">IF(B26&lt;&gt;0,G26/B26,"--")</f>
        <v>--</v>
      </c>
      <c r="M26" s="25" t="str">
        <f t="shared" si="9"/>
        <v>--</v>
      </c>
      <c r="N26" s="25" t="str">
        <f t="shared" si="9"/>
        <v>--</v>
      </c>
      <c r="O26" s="26" t="str">
        <f t="shared" si="9"/>
        <v>--</v>
      </c>
      <c r="Q26">
        <v>75</v>
      </c>
      <c r="U26">
        <f>$U$8</f>
        <v>12</v>
      </c>
      <c r="V26">
        <f>$V$8</f>
        <v>34</v>
      </c>
      <c r="W26">
        <f>$W$8</f>
        <v>56</v>
      </c>
    </row>
    <row r="27" spans="1:30" ht="12.75" customHeight="1" x14ac:dyDescent="0.6">
      <c r="A27" s="30" t="s">
        <v>30</v>
      </c>
      <c r="B27" s="22">
        <v>0</v>
      </c>
      <c r="C27" s="22">
        <v>0</v>
      </c>
      <c r="D27" s="22">
        <v>0</v>
      </c>
      <c r="E27" s="22">
        <f>SUM(B27:D27)</f>
        <v>0</v>
      </c>
      <c r="F27" s="16"/>
      <c r="G27" s="62">
        <v>0</v>
      </c>
      <c r="H27" s="62">
        <v>0</v>
      </c>
      <c r="I27" s="62">
        <v>0</v>
      </c>
      <c r="J27" s="24">
        <f>SUM(G27:I27)</f>
        <v>0</v>
      </c>
      <c r="K27" s="16"/>
      <c r="L27" s="25" t="str">
        <f t="shared" si="9"/>
        <v>--</v>
      </c>
      <c r="M27" s="25" t="str">
        <f t="shared" si="9"/>
        <v>--</v>
      </c>
      <c r="N27" s="25" t="str">
        <f t="shared" si="9"/>
        <v>--</v>
      </c>
      <c r="O27" s="26" t="str">
        <f t="shared" si="9"/>
        <v>--</v>
      </c>
      <c r="Q27">
        <v>76</v>
      </c>
      <c r="U27">
        <f>$U$8</f>
        <v>12</v>
      </c>
      <c r="V27">
        <f>$V$8</f>
        <v>34</v>
      </c>
      <c r="W27">
        <f>$W$8</f>
        <v>56</v>
      </c>
    </row>
    <row r="28" spans="1:30" ht="12.75" customHeight="1" x14ac:dyDescent="0.6">
      <c r="A28" s="21" t="s">
        <v>17</v>
      </c>
      <c r="B28" s="22">
        <f>B26</f>
        <v>0</v>
      </c>
      <c r="C28" s="22">
        <f>C26</f>
        <v>0</v>
      </c>
      <c r="D28" s="22">
        <f>D26</f>
        <v>0</v>
      </c>
      <c r="E28" s="22">
        <f>E26</f>
        <v>0</v>
      </c>
      <c r="F28" s="16"/>
      <c r="G28" s="24">
        <f>SUM(G26:G27)</f>
        <v>0</v>
      </c>
      <c r="H28" s="24">
        <f>SUM(H26:H27)</f>
        <v>0</v>
      </c>
      <c r="I28" s="24">
        <f>SUM(I26:I27)</f>
        <v>0</v>
      </c>
      <c r="J28" s="24">
        <f>SUM(J26:J27)</f>
        <v>0</v>
      </c>
      <c r="K28" s="16"/>
      <c r="L28" s="25" t="str">
        <f t="shared" si="9"/>
        <v>--</v>
      </c>
      <c r="M28" s="25" t="str">
        <f t="shared" si="9"/>
        <v>--</v>
      </c>
      <c r="N28" s="25" t="str">
        <f t="shared" si="9"/>
        <v>--</v>
      </c>
      <c r="O28" s="26" t="str">
        <f t="shared" si="9"/>
        <v>--</v>
      </c>
    </row>
    <row r="29" spans="1:30" ht="5.15" customHeight="1" x14ac:dyDescent="0.6">
      <c r="A29" s="21"/>
      <c r="B29" s="22"/>
      <c r="C29" s="22"/>
      <c r="D29" s="22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20"/>
    </row>
    <row r="30" spans="1:30" ht="12.75" customHeight="1" x14ac:dyDescent="0.6">
      <c r="A30" s="21" t="s">
        <v>31</v>
      </c>
      <c r="B30" s="22">
        <f>B28</f>
        <v>0</v>
      </c>
      <c r="C30" s="22">
        <f>C28</f>
        <v>0</v>
      </c>
      <c r="D30" s="22">
        <f>D28</f>
        <v>0</v>
      </c>
      <c r="E30" s="22">
        <f>E28</f>
        <v>0</v>
      </c>
      <c r="F30" s="16"/>
      <c r="G30" s="24">
        <f>SUM(G14,G23,G28)</f>
        <v>0</v>
      </c>
      <c r="H30" s="24">
        <f>SUM(H14,H23,H28)</f>
        <v>0</v>
      </c>
      <c r="I30" s="24">
        <f>SUM(I14,I23,I28)</f>
        <v>0</v>
      </c>
      <c r="J30" s="24">
        <f>SUM(J14,J23,J28)</f>
        <v>0</v>
      </c>
      <c r="K30" s="16"/>
      <c r="L30" s="25" t="str">
        <f>IF(B30&lt;&gt;0,G30/B30,"--")</f>
        <v>--</v>
      </c>
      <c r="M30" s="25" t="str">
        <f>IF(C30&lt;&gt;0,H30/C30,"--")</f>
        <v>--</v>
      </c>
      <c r="N30" s="25" t="str">
        <f>IF(D30&lt;&gt;0,I30/D30,"--")</f>
        <v>--</v>
      </c>
      <c r="O30" s="26" t="str">
        <f>IF(E30&lt;&gt;0,J30/E30,"--")</f>
        <v>--</v>
      </c>
    </row>
    <row r="31" spans="1:30" ht="5.15" customHeight="1" x14ac:dyDescent="0.6">
      <c r="A31" s="21"/>
      <c r="B31" s="22"/>
      <c r="C31" s="22"/>
      <c r="D31" s="22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20"/>
    </row>
    <row r="32" spans="1:30" ht="12.75" customHeight="1" x14ac:dyDescent="0.6">
      <c r="A32" s="95" t="s">
        <v>32</v>
      </c>
      <c r="B32" s="22"/>
      <c r="C32" s="22"/>
      <c r="D32" s="22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20"/>
    </row>
    <row r="33" spans="1:23" ht="12.75" customHeight="1" x14ac:dyDescent="0.6">
      <c r="A33" s="31" t="s">
        <v>106</v>
      </c>
      <c r="B33" s="22"/>
      <c r="C33" s="22"/>
      <c r="D33" s="22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20"/>
    </row>
    <row r="34" spans="1:23" ht="12.75" customHeight="1" x14ac:dyDescent="0.6">
      <c r="A34" s="21" t="s">
        <v>13</v>
      </c>
      <c r="B34" s="22">
        <v>0</v>
      </c>
      <c r="C34" s="22">
        <v>0</v>
      </c>
      <c r="D34" s="22">
        <v>182.80884517273353</v>
      </c>
      <c r="E34" s="22">
        <f>SUM(B34:D34)</f>
        <v>182.80884517273353</v>
      </c>
      <c r="F34" s="16"/>
      <c r="G34" s="62">
        <v>0</v>
      </c>
      <c r="H34" s="62">
        <v>0</v>
      </c>
      <c r="I34" s="62">
        <v>48.520590775883804</v>
      </c>
      <c r="J34" s="24">
        <f>SUM(G34:I34)</f>
        <v>48.520590775883804</v>
      </c>
      <c r="K34" s="16"/>
      <c r="L34" s="25" t="str">
        <f t="shared" ref="L34:O37" si="10">IF(B34&lt;&gt;0,G34/B34,"--")</f>
        <v>--</v>
      </c>
      <c r="M34" s="25" t="str">
        <f t="shared" si="10"/>
        <v>--</v>
      </c>
      <c r="N34" s="25">
        <f t="shared" si="10"/>
        <v>0.26541708487922111</v>
      </c>
      <c r="O34" s="26">
        <f t="shared" si="10"/>
        <v>0.26541708487922111</v>
      </c>
      <c r="Q34">
        <v>0</v>
      </c>
      <c r="U34">
        <f>$U$8</f>
        <v>12</v>
      </c>
      <c r="V34">
        <f>$V$8</f>
        <v>34</v>
      </c>
      <c r="W34">
        <f>$W$8</f>
        <v>56</v>
      </c>
    </row>
    <row r="35" spans="1:23" ht="12.75" customHeight="1" x14ac:dyDescent="0.6">
      <c r="A35" s="30" t="s">
        <v>111</v>
      </c>
      <c r="B35" s="22">
        <v>0</v>
      </c>
      <c r="C35" s="22">
        <v>0</v>
      </c>
      <c r="D35" s="22">
        <v>182.80884517273356</v>
      </c>
      <c r="E35" s="22">
        <f>SUM(B35:D35)</f>
        <v>182.80884517273356</v>
      </c>
      <c r="F35" s="16"/>
      <c r="G35" s="62">
        <v>0</v>
      </c>
      <c r="H35" s="62">
        <v>0</v>
      </c>
      <c r="I35" s="62">
        <v>184.69557596162258</v>
      </c>
      <c r="J35" s="24">
        <f>SUM(G35:I35)</f>
        <v>184.69557596162258</v>
      </c>
      <c r="K35" s="16"/>
      <c r="L35" s="25" t="str">
        <f t="shared" si="10"/>
        <v>--</v>
      </c>
      <c r="M35" s="25" t="str">
        <f t="shared" si="10"/>
        <v>--</v>
      </c>
      <c r="N35" s="25">
        <f t="shared" si="10"/>
        <v>1.0103207850096436</v>
      </c>
      <c r="O35" s="26">
        <f t="shared" si="10"/>
        <v>1.0103207850096436</v>
      </c>
      <c r="Q35">
        <v>3</v>
      </c>
      <c r="U35">
        <f>$U$8</f>
        <v>12</v>
      </c>
      <c r="V35">
        <f>$V$8</f>
        <v>34</v>
      </c>
      <c r="W35">
        <f>$W$8</f>
        <v>56</v>
      </c>
    </row>
    <row r="36" spans="1:23" ht="12.75" customHeight="1" x14ac:dyDescent="0.6">
      <c r="A36" s="21" t="s">
        <v>14</v>
      </c>
      <c r="B36" s="22">
        <v>0</v>
      </c>
      <c r="C36" s="22">
        <v>0</v>
      </c>
      <c r="D36" s="22">
        <v>0</v>
      </c>
      <c r="E36" s="22">
        <f>SUM(B36:D36)</f>
        <v>0</v>
      </c>
      <c r="F36" s="16"/>
      <c r="G36" s="62">
        <v>0</v>
      </c>
      <c r="H36" s="62">
        <v>0</v>
      </c>
      <c r="I36" s="62">
        <v>0</v>
      </c>
      <c r="J36" s="24">
        <f>SUM(G36:I36)</f>
        <v>0</v>
      </c>
      <c r="K36" s="16"/>
      <c r="L36" s="25" t="str">
        <f t="shared" si="10"/>
        <v>--</v>
      </c>
      <c r="M36" s="25" t="str">
        <f t="shared" si="10"/>
        <v>--</v>
      </c>
      <c r="N36" s="25" t="str">
        <f t="shared" si="10"/>
        <v>--</v>
      </c>
      <c r="O36" s="26" t="str">
        <f t="shared" si="10"/>
        <v>--</v>
      </c>
      <c r="Q36">
        <v>9</v>
      </c>
      <c r="U36">
        <f>$U$8</f>
        <v>12</v>
      </c>
      <c r="V36">
        <f>$V$8</f>
        <v>34</v>
      </c>
      <c r="W36">
        <f>$W$8</f>
        <v>56</v>
      </c>
    </row>
    <row r="37" spans="1:23" ht="12.75" customHeight="1" x14ac:dyDescent="0.6">
      <c r="A37" s="21" t="s">
        <v>17</v>
      </c>
      <c r="B37" s="22">
        <f>B34</f>
        <v>0</v>
      </c>
      <c r="C37" s="22">
        <f>C34</f>
        <v>0</v>
      </c>
      <c r="D37" s="22">
        <f>D34</f>
        <v>182.80884517273353</v>
      </c>
      <c r="E37" s="22">
        <f>E34</f>
        <v>182.80884517273353</v>
      </c>
      <c r="F37" s="16"/>
      <c r="G37" s="24">
        <f>SUM(G34:G36)</f>
        <v>0</v>
      </c>
      <c r="H37" s="24">
        <f>SUM(H34:H36)</f>
        <v>0</v>
      </c>
      <c r="I37" s="24">
        <f>SUM(I34:I36)</f>
        <v>233.2161667375064</v>
      </c>
      <c r="J37" s="24">
        <f>SUM(J34:J36)</f>
        <v>233.2161667375064</v>
      </c>
      <c r="K37" s="16"/>
      <c r="L37" s="25" t="str">
        <f t="shared" si="10"/>
        <v>--</v>
      </c>
      <c r="M37" s="25" t="str">
        <f t="shared" si="10"/>
        <v>--</v>
      </c>
      <c r="N37" s="25">
        <f t="shared" si="10"/>
        <v>1.2757378698888651</v>
      </c>
      <c r="O37" s="26">
        <f t="shared" si="10"/>
        <v>1.2757378698888651</v>
      </c>
    </row>
    <row r="38" spans="1:23" ht="5.15" customHeight="1" x14ac:dyDescent="0.6">
      <c r="A38" s="21"/>
      <c r="B38" s="22"/>
      <c r="C38" s="22"/>
      <c r="D38" s="22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20"/>
    </row>
    <row r="39" spans="1:23" ht="12.75" customHeight="1" x14ac:dyDescent="0.6">
      <c r="A39" s="31" t="s">
        <v>112</v>
      </c>
      <c r="B39" s="22"/>
      <c r="C39" s="22"/>
      <c r="D39" s="22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20"/>
    </row>
    <row r="40" spans="1:23" ht="12.75" customHeight="1" x14ac:dyDescent="0.6">
      <c r="A40" s="21" t="s">
        <v>13</v>
      </c>
      <c r="B40" s="22">
        <v>0</v>
      </c>
      <c r="C40" s="22">
        <v>177.07172676832937</v>
      </c>
      <c r="D40" s="22">
        <v>0</v>
      </c>
      <c r="E40" s="22">
        <f>SUM(B40:D40)</f>
        <v>177.07172676832937</v>
      </c>
      <c r="F40" s="16"/>
      <c r="G40" s="62">
        <v>0</v>
      </c>
      <c r="H40" s="62">
        <v>13.080406211870889</v>
      </c>
      <c r="I40" s="62">
        <v>0</v>
      </c>
      <c r="J40" s="24">
        <f>SUM(G40:I40)</f>
        <v>13.080406211870889</v>
      </c>
      <c r="K40" s="16"/>
      <c r="L40" s="25" t="str">
        <f t="shared" ref="L40:O43" si="11">IF(B40&lt;&gt;0,G40/B40,"--")</f>
        <v>--</v>
      </c>
      <c r="M40" s="25">
        <f t="shared" si="11"/>
        <v>7.387066501579076E-2</v>
      </c>
      <c r="N40" s="25" t="str">
        <f t="shared" si="11"/>
        <v>--</v>
      </c>
      <c r="O40" s="26">
        <f t="shared" si="11"/>
        <v>7.387066501579076E-2</v>
      </c>
      <c r="Q40">
        <v>1</v>
      </c>
      <c r="R40">
        <v>2</v>
      </c>
      <c r="U40">
        <f>$U$8</f>
        <v>12</v>
      </c>
      <c r="V40">
        <f>$V$8</f>
        <v>34</v>
      </c>
      <c r="W40">
        <f>$W$8</f>
        <v>56</v>
      </c>
    </row>
    <row r="41" spans="1:23" ht="12.75" customHeight="1" x14ac:dyDescent="0.6">
      <c r="A41" s="30" t="s">
        <v>97</v>
      </c>
      <c r="B41" s="22">
        <v>0</v>
      </c>
      <c r="C41" s="22">
        <v>177.07172676832937</v>
      </c>
      <c r="D41" s="22">
        <v>0</v>
      </c>
      <c r="E41" s="22">
        <f>SUM(B41:D41)</f>
        <v>177.07172676832937</v>
      </c>
      <c r="F41" s="16"/>
      <c r="G41" s="62">
        <v>0</v>
      </c>
      <c r="H41" s="62">
        <v>50.174436237385621</v>
      </c>
      <c r="I41" s="62">
        <v>0</v>
      </c>
      <c r="J41" s="24">
        <f>SUM(G41:I41)</f>
        <v>50.174436237385621</v>
      </c>
      <c r="K41" s="16"/>
      <c r="L41" s="25" t="str">
        <f t="shared" si="11"/>
        <v>--</v>
      </c>
      <c r="M41" s="25">
        <f t="shared" si="11"/>
        <v>0.28335656489661398</v>
      </c>
      <c r="N41" s="25" t="str">
        <f t="shared" si="11"/>
        <v>--</v>
      </c>
      <c r="O41" s="26">
        <f t="shared" si="11"/>
        <v>0.28335656489661398</v>
      </c>
      <c r="Q41">
        <v>5</v>
      </c>
      <c r="R41">
        <v>7</v>
      </c>
      <c r="U41">
        <f>$U$8</f>
        <v>12</v>
      </c>
      <c r="V41">
        <f>$V$8</f>
        <v>34</v>
      </c>
      <c r="W41">
        <f>$W$8</f>
        <v>56</v>
      </c>
    </row>
    <row r="42" spans="1:23" ht="12.75" customHeight="1" x14ac:dyDescent="0.6">
      <c r="A42" s="21" t="s">
        <v>16</v>
      </c>
      <c r="B42" s="22">
        <v>0</v>
      </c>
      <c r="C42" s="22">
        <v>177.07172676832937</v>
      </c>
      <c r="D42" s="22">
        <v>0</v>
      </c>
      <c r="E42" s="22">
        <f>SUM(B42:D42)</f>
        <v>177.07172676832937</v>
      </c>
      <c r="F42" s="16"/>
      <c r="G42" s="62">
        <v>0</v>
      </c>
      <c r="H42" s="62">
        <v>66.377696413644742</v>
      </c>
      <c r="I42" s="62">
        <v>0</v>
      </c>
      <c r="J42" s="24">
        <f>SUM(G42:I42)</f>
        <v>66.377696413644742</v>
      </c>
      <c r="K42" s="16"/>
      <c r="L42" s="25" t="str">
        <f t="shared" si="11"/>
        <v>--</v>
      </c>
      <c r="M42" s="25">
        <f t="shared" si="11"/>
        <v>0.37486332586844634</v>
      </c>
      <c r="N42" s="25" t="str">
        <f t="shared" si="11"/>
        <v>--</v>
      </c>
      <c r="O42" s="26">
        <f t="shared" si="11"/>
        <v>0.37486332586844634</v>
      </c>
      <c r="Q42">
        <v>10</v>
      </c>
      <c r="U42">
        <f>$U$8</f>
        <v>12</v>
      </c>
      <c r="V42">
        <f>$V$8</f>
        <v>34</v>
      </c>
      <c r="W42">
        <f>$W$8</f>
        <v>56</v>
      </c>
    </row>
    <row r="43" spans="1:23" ht="12.75" customHeight="1" x14ac:dyDescent="0.6">
      <c r="A43" s="21" t="s">
        <v>17</v>
      </c>
      <c r="B43" s="22">
        <f>B40</f>
        <v>0</v>
      </c>
      <c r="C43" s="22">
        <f>C40</f>
        <v>177.07172676832937</v>
      </c>
      <c r="D43" s="22">
        <f>D40</f>
        <v>0</v>
      </c>
      <c r="E43" s="22">
        <f>E40</f>
        <v>177.07172676832937</v>
      </c>
      <c r="F43" s="16"/>
      <c r="G43" s="24">
        <f>SUM(G40:G42)</f>
        <v>0</v>
      </c>
      <c r="H43" s="24">
        <f>SUM(H40:H42)</f>
        <v>129.63253886290124</v>
      </c>
      <c r="I43" s="24">
        <f>SUM(I40:I42)</f>
        <v>0</v>
      </c>
      <c r="J43" s="24">
        <f>SUM(J40:J42)</f>
        <v>129.63253886290124</v>
      </c>
      <c r="K43" s="16"/>
      <c r="L43" s="25" t="str">
        <f t="shared" si="11"/>
        <v>--</v>
      </c>
      <c r="M43" s="25">
        <f t="shared" si="11"/>
        <v>0.73209055578085103</v>
      </c>
      <c r="N43" s="25" t="str">
        <f t="shared" si="11"/>
        <v>--</v>
      </c>
      <c r="O43" s="26">
        <f t="shared" si="11"/>
        <v>0.73209055578085103</v>
      </c>
    </row>
    <row r="44" spans="1:23" ht="5.15" customHeight="1" x14ac:dyDescent="0.6">
      <c r="A44" s="21"/>
      <c r="B44" s="22"/>
      <c r="C44" s="22"/>
      <c r="D44" s="22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20"/>
    </row>
    <row r="45" spans="1:23" ht="12.75" customHeight="1" x14ac:dyDescent="0.6">
      <c r="A45" s="31" t="s">
        <v>28</v>
      </c>
      <c r="B45" s="22"/>
      <c r="C45" s="22"/>
      <c r="D45" s="22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20"/>
    </row>
    <row r="46" spans="1:23" ht="12.75" customHeight="1" x14ac:dyDescent="0.6">
      <c r="A46" s="30" t="s">
        <v>29</v>
      </c>
      <c r="B46" s="76">
        <f>B37+B43</f>
        <v>0</v>
      </c>
      <c r="C46" s="76">
        <f>C37+C43</f>
        <v>177.07172676832937</v>
      </c>
      <c r="D46" s="76">
        <f>D37+D43</f>
        <v>182.80884517273353</v>
      </c>
      <c r="E46" s="22">
        <f>SUM(B46:D46)</f>
        <v>359.8805719410629</v>
      </c>
      <c r="F46" s="16"/>
      <c r="G46" s="62">
        <v>0</v>
      </c>
      <c r="H46" s="62">
        <v>198.80722229534328</v>
      </c>
      <c r="I46" s="62">
        <v>2725.380649470379</v>
      </c>
      <c r="J46" s="24">
        <f>SUM(G46:I46)</f>
        <v>2924.1878717657223</v>
      </c>
      <c r="K46" s="16"/>
      <c r="L46" s="25" t="str">
        <f t="shared" ref="L46:O48" si="12">IF(B46&lt;&gt;0,G46/B46,"--")</f>
        <v>--</v>
      </c>
      <c r="M46" s="25">
        <f t="shared" si="12"/>
        <v>1.1227496671755588</v>
      </c>
      <c r="N46" s="25">
        <f t="shared" si="12"/>
        <v>14.908363142358921</v>
      </c>
      <c r="O46" s="26">
        <f t="shared" si="12"/>
        <v>8.1254396590339208</v>
      </c>
      <c r="Q46">
        <v>11</v>
      </c>
      <c r="U46">
        <f>$U$8</f>
        <v>12</v>
      </c>
      <c r="V46">
        <f>$V$8</f>
        <v>34</v>
      </c>
      <c r="W46">
        <f>$W$8</f>
        <v>56</v>
      </c>
    </row>
    <row r="47" spans="1:23" ht="12.75" customHeight="1" x14ac:dyDescent="0.6">
      <c r="A47" s="30" t="s">
        <v>30</v>
      </c>
      <c r="B47" s="22">
        <v>0</v>
      </c>
      <c r="C47" s="22">
        <v>177.0717267683294</v>
      </c>
      <c r="D47" s="22">
        <v>0</v>
      </c>
      <c r="E47" s="22">
        <f>SUM(B47:D47)</f>
        <v>177.0717267683294</v>
      </c>
      <c r="F47" s="16"/>
      <c r="G47" s="62">
        <v>0</v>
      </c>
      <c r="H47" s="62">
        <v>595.61573636598962</v>
      </c>
      <c r="I47" s="62">
        <v>0</v>
      </c>
      <c r="J47" s="24">
        <f>SUM(G47:I47)</f>
        <v>595.61573636598962</v>
      </c>
      <c r="K47" s="16"/>
      <c r="L47" s="25" t="str">
        <f t="shared" si="12"/>
        <v>--</v>
      </c>
      <c r="M47" s="25">
        <f t="shared" si="12"/>
        <v>3.3636975661578061</v>
      </c>
      <c r="N47" s="25" t="str">
        <f t="shared" si="12"/>
        <v>--</v>
      </c>
      <c r="O47" s="26">
        <f t="shared" si="12"/>
        <v>3.3636975661578061</v>
      </c>
      <c r="Q47">
        <v>12</v>
      </c>
      <c r="U47">
        <f>$U$8</f>
        <v>12</v>
      </c>
      <c r="V47">
        <f>$V$8</f>
        <v>34</v>
      </c>
      <c r="W47">
        <f>$W$8</f>
        <v>56</v>
      </c>
    </row>
    <row r="48" spans="1:23" ht="12.75" customHeight="1" x14ac:dyDescent="0.6">
      <c r="A48" s="21" t="s">
        <v>17</v>
      </c>
      <c r="B48" s="22">
        <f>B46</f>
        <v>0</v>
      </c>
      <c r="C48" s="22">
        <f>C46</f>
        <v>177.07172676832937</v>
      </c>
      <c r="D48" s="22">
        <f>D46</f>
        <v>182.80884517273353</v>
      </c>
      <c r="E48" s="22">
        <f>E46</f>
        <v>359.8805719410629</v>
      </c>
      <c r="F48" s="16"/>
      <c r="G48" s="24">
        <f>SUM(G46:G47)</f>
        <v>0</v>
      </c>
      <c r="H48" s="24">
        <f>SUM(H46:H47)</f>
        <v>794.42295866133293</v>
      </c>
      <c r="I48" s="24">
        <f>SUM(I46:I47)</f>
        <v>2725.380649470379</v>
      </c>
      <c r="J48" s="24">
        <f>SUM(J46:J47)</f>
        <v>3519.8036081317118</v>
      </c>
      <c r="K48" s="16"/>
      <c r="L48" s="25" t="str">
        <f t="shared" si="12"/>
        <v>--</v>
      </c>
      <c r="M48" s="25">
        <f t="shared" si="12"/>
        <v>4.4864472333333651</v>
      </c>
      <c r="N48" s="25">
        <f t="shared" si="12"/>
        <v>14.908363142358921</v>
      </c>
      <c r="O48" s="26">
        <f t="shared" si="12"/>
        <v>9.7804768652755865</v>
      </c>
    </row>
    <row r="49" spans="1:23" ht="5.15" customHeight="1" x14ac:dyDescent="0.6">
      <c r="A49" s="21"/>
      <c r="B49" s="22"/>
      <c r="C49" s="22"/>
      <c r="D49" s="22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20"/>
    </row>
    <row r="50" spans="1:23" ht="12.75" customHeight="1" x14ac:dyDescent="0.6">
      <c r="A50" s="96" t="s">
        <v>33</v>
      </c>
      <c r="B50" s="32">
        <f>B48</f>
        <v>0</v>
      </c>
      <c r="C50" s="32">
        <f>C48</f>
        <v>177.07172676832937</v>
      </c>
      <c r="D50" s="32">
        <f>D48</f>
        <v>182.80884517273353</v>
      </c>
      <c r="E50" s="32">
        <f>E48</f>
        <v>359.8805719410629</v>
      </c>
      <c r="F50" s="33"/>
      <c r="G50" s="34">
        <f>SUM(G37,G43,G48)</f>
        <v>0</v>
      </c>
      <c r="H50" s="34">
        <f>SUM(H37,H43,H48)</f>
        <v>924.05549752423417</v>
      </c>
      <c r="I50" s="34">
        <f>SUM(I37,I43,I48)</f>
        <v>2958.5968162078852</v>
      </c>
      <c r="J50" s="34">
        <f>SUM(J37,J43,J48)</f>
        <v>3882.6523137321196</v>
      </c>
      <c r="K50" s="33"/>
      <c r="L50" s="35" t="str">
        <f t="shared" ref="L50:O51" si="13">IF(B50&lt;&gt;0,G50/B50,"--")</f>
        <v>--</v>
      </c>
      <c r="M50" s="35">
        <f t="shared" si="13"/>
        <v>5.2185377891142162</v>
      </c>
      <c r="N50" s="35">
        <f t="shared" si="13"/>
        <v>16.184101012247783</v>
      </c>
      <c r="O50" s="36">
        <f t="shared" si="13"/>
        <v>10.788724417076828</v>
      </c>
    </row>
    <row r="51" spans="1:23" ht="12.75" customHeight="1" thickBot="1" x14ac:dyDescent="0.75">
      <c r="A51" s="37" t="s">
        <v>17</v>
      </c>
      <c r="B51" s="101">
        <f>SUM(B30,B50)</f>
        <v>0</v>
      </c>
      <c r="C51" s="101">
        <f>SUM(C30,C50)</f>
        <v>177.07172676832937</v>
      </c>
      <c r="D51" s="101">
        <f>SUM(D30,D50)</f>
        <v>182.80884517273353</v>
      </c>
      <c r="E51" s="101">
        <f>SUM(E30,E50)</f>
        <v>359.8805719410629</v>
      </c>
      <c r="F51" s="102"/>
      <c r="G51" s="46">
        <f>SUM(G30,G50)</f>
        <v>0</v>
      </c>
      <c r="H51" s="46">
        <f>SUM(H30,H50)</f>
        <v>924.05549752423417</v>
      </c>
      <c r="I51" s="46">
        <f>SUM(I30,I50)</f>
        <v>2958.5968162078852</v>
      </c>
      <c r="J51" s="46">
        <f>SUM(J30,J50)</f>
        <v>3882.6523137321196</v>
      </c>
      <c r="K51" s="102"/>
      <c r="L51" s="47" t="str">
        <f t="shared" si="13"/>
        <v>--</v>
      </c>
      <c r="M51" s="47">
        <f t="shared" si="13"/>
        <v>5.2185377891142162</v>
      </c>
      <c r="N51" s="47">
        <f t="shared" si="13"/>
        <v>16.184101012247783</v>
      </c>
      <c r="O51" s="48">
        <f t="shared" si="13"/>
        <v>10.788724417076828</v>
      </c>
    </row>
    <row r="52" spans="1:23" ht="5.15" customHeight="1" thickBot="1" x14ac:dyDescent="0.75">
      <c r="A52" s="16"/>
      <c r="B52" s="50"/>
      <c r="C52" s="50"/>
      <c r="D52" s="50"/>
    </row>
    <row r="53" spans="1:23" ht="15.5" x14ac:dyDescent="0.7">
      <c r="A53" s="4" t="s">
        <v>18</v>
      </c>
      <c r="B53" s="121" t="s">
        <v>1</v>
      </c>
      <c r="C53" s="128"/>
      <c r="D53" s="128"/>
      <c r="E53" s="128"/>
      <c r="F53" s="6"/>
      <c r="G53" s="121" t="s">
        <v>2</v>
      </c>
      <c r="H53" s="122"/>
      <c r="I53" s="122"/>
      <c r="J53" s="122"/>
      <c r="K53" s="6"/>
      <c r="L53" s="121" t="s">
        <v>3</v>
      </c>
      <c r="M53" s="122"/>
      <c r="N53" s="122"/>
      <c r="O53" s="123"/>
    </row>
    <row r="54" spans="1:23" ht="12.75" customHeight="1" x14ac:dyDescent="0.6">
      <c r="A54" s="94" t="s">
        <v>23</v>
      </c>
      <c r="B54" s="15" t="s">
        <v>4</v>
      </c>
      <c r="C54" s="15" t="s">
        <v>5</v>
      </c>
      <c r="D54" s="15" t="s">
        <v>6</v>
      </c>
      <c r="E54" s="15" t="s">
        <v>173</v>
      </c>
      <c r="F54" s="16"/>
      <c r="G54" s="15" t="s">
        <v>4</v>
      </c>
      <c r="H54" s="15" t="s">
        <v>5</v>
      </c>
      <c r="I54" s="15" t="s">
        <v>6</v>
      </c>
      <c r="J54" s="15" t="s">
        <v>173</v>
      </c>
      <c r="K54" s="16"/>
      <c r="L54" s="15" t="s">
        <v>4</v>
      </c>
      <c r="M54" s="15" t="s">
        <v>5</v>
      </c>
      <c r="N54" s="15" t="s">
        <v>6</v>
      </c>
      <c r="O54" s="17" t="s">
        <v>173</v>
      </c>
    </row>
    <row r="55" spans="1:23" ht="12.75" customHeight="1" x14ac:dyDescent="0.6">
      <c r="A55" s="21" t="s">
        <v>19</v>
      </c>
      <c r="B55" s="22">
        <v>0</v>
      </c>
      <c r="C55" s="22">
        <v>0</v>
      </c>
      <c r="D55" s="22">
        <v>0</v>
      </c>
      <c r="E55" s="22">
        <f>SUM(B55:D55)</f>
        <v>0</v>
      </c>
      <c r="F55" s="16"/>
      <c r="G55" s="62">
        <v>0</v>
      </c>
      <c r="H55" s="62">
        <v>0</v>
      </c>
      <c r="I55" s="62">
        <v>0</v>
      </c>
      <c r="J55" s="24">
        <f>SUM(G55:I55)</f>
        <v>0</v>
      </c>
      <c r="K55" s="16"/>
      <c r="L55" s="25" t="str">
        <f t="shared" ref="L55:O57" si="14">IF(B55&lt;&gt;0,G55/B55,"--")</f>
        <v>--</v>
      </c>
      <c r="M55" s="25" t="str">
        <f t="shared" si="14"/>
        <v>--</v>
      </c>
      <c r="N55" s="25" t="str">
        <f t="shared" si="14"/>
        <v>--</v>
      </c>
      <c r="O55" s="26" t="str">
        <f t="shared" si="14"/>
        <v>--</v>
      </c>
      <c r="Q55">
        <v>158</v>
      </c>
      <c r="U55">
        <f>$U$8</f>
        <v>12</v>
      </c>
      <c r="V55">
        <f>$V$8</f>
        <v>34</v>
      </c>
      <c r="W55">
        <f>$W$8</f>
        <v>56</v>
      </c>
    </row>
    <row r="56" spans="1:23" ht="12.75" customHeight="1" x14ac:dyDescent="0.6">
      <c r="A56" s="21" t="s">
        <v>20</v>
      </c>
      <c r="B56" s="22">
        <v>0</v>
      </c>
      <c r="C56" s="22">
        <v>0</v>
      </c>
      <c r="D56" s="22">
        <v>0</v>
      </c>
      <c r="E56" s="22">
        <f>SUM(B56:D56)</f>
        <v>0</v>
      </c>
      <c r="F56" s="16"/>
      <c r="G56" s="62">
        <v>0</v>
      </c>
      <c r="H56" s="62">
        <v>0</v>
      </c>
      <c r="I56" s="62">
        <v>0</v>
      </c>
      <c r="J56" s="24">
        <f>SUM(G56:I56)</f>
        <v>0</v>
      </c>
      <c r="K56" s="16"/>
      <c r="L56" s="25" t="str">
        <f t="shared" si="14"/>
        <v>--</v>
      </c>
      <c r="M56" s="25" t="str">
        <f t="shared" si="14"/>
        <v>--</v>
      </c>
      <c r="N56" s="25" t="str">
        <f t="shared" si="14"/>
        <v>--</v>
      </c>
      <c r="O56" s="26" t="str">
        <f t="shared" si="14"/>
        <v>--</v>
      </c>
      <c r="Q56">
        <v>160</v>
      </c>
      <c r="U56">
        <f>$U$8</f>
        <v>12</v>
      </c>
      <c r="V56">
        <f>$V$8</f>
        <v>34</v>
      </c>
      <c r="W56">
        <f>$W$8</f>
        <v>56</v>
      </c>
    </row>
    <row r="57" spans="1:23" ht="12.75" customHeight="1" x14ac:dyDescent="0.6">
      <c r="A57" s="21" t="s">
        <v>31</v>
      </c>
      <c r="B57" s="22">
        <f>SUM(B55:B56)</f>
        <v>0</v>
      </c>
      <c r="C57" s="22">
        <f>SUM(C55:C56)</f>
        <v>0</v>
      </c>
      <c r="D57" s="22">
        <f>SUM(D55:D56)</f>
        <v>0</v>
      </c>
      <c r="E57" s="22">
        <f>SUM(E55:E56)</f>
        <v>0</v>
      </c>
      <c r="F57" s="16"/>
      <c r="G57" s="24">
        <f>SUM(G55:G56)</f>
        <v>0</v>
      </c>
      <c r="H57" s="24">
        <f>SUM(H55:H56)</f>
        <v>0</v>
      </c>
      <c r="I57" s="24">
        <f>SUM(I55:I56)</f>
        <v>0</v>
      </c>
      <c r="J57" s="24">
        <f>SUM(J55:J56)</f>
        <v>0</v>
      </c>
      <c r="K57" s="16"/>
      <c r="L57" s="25" t="str">
        <f t="shared" si="14"/>
        <v>--</v>
      </c>
      <c r="M57" s="25" t="str">
        <f t="shared" si="14"/>
        <v>--</v>
      </c>
      <c r="N57" s="25" t="str">
        <f t="shared" si="14"/>
        <v>--</v>
      </c>
      <c r="O57" s="26" t="str">
        <f t="shared" si="14"/>
        <v>--</v>
      </c>
    </row>
    <row r="58" spans="1:23" ht="12.75" customHeight="1" x14ac:dyDescent="0.6">
      <c r="A58" s="95" t="s">
        <v>32</v>
      </c>
      <c r="B58" s="22"/>
      <c r="C58" s="22"/>
      <c r="D58" s="22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0"/>
    </row>
    <row r="59" spans="1:23" x14ac:dyDescent="0.6">
      <c r="A59" s="21" t="s">
        <v>19</v>
      </c>
      <c r="B59" s="22">
        <v>0</v>
      </c>
      <c r="C59" s="22">
        <v>0</v>
      </c>
      <c r="D59" s="22">
        <v>0</v>
      </c>
      <c r="E59" s="22">
        <f>SUM(B59:D59)</f>
        <v>0</v>
      </c>
      <c r="F59" s="16"/>
      <c r="G59" s="62">
        <v>0</v>
      </c>
      <c r="H59" s="62">
        <v>0</v>
      </c>
      <c r="I59" s="62">
        <v>0</v>
      </c>
      <c r="J59" s="24">
        <f>SUM(G59:I59)</f>
        <v>0</v>
      </c>
      <c r="K59" s="16"/>
      <c r="L59" s="25" t="str">
        <f t="shared" ref="L59:O62" si="15">IF(B59&lt;&gt;0,G59/B59,"--")</f>
        <v>--</v>
      </c>
      <c r="M59" s="25" t="str">
        <f t="shared" si="15"/>
        <v>--</v>
      </c>
      <c r="N59" s="25" t="str">
        <f t="shared" si="15"/>
        <v>--</v>
      </c>
      <c r="O59" s="26" t="str">
        <f t="shared" si="15"/>
        <v>--</v>
      </c>
      <c r="Q59">
        <v>135</v>
      </c>
      <c r="U59">
        <f>$U$8</f>
        <v>12</v>
      </c>
      <c r="V59">
        <f>$V$8</f>
        <v>34</v>
      </c>
      <c r="W59">
        <f>$W$8</f>
        <v>56</v>
      </c>
    </row>
    <row r="60" spans="1:23" x14ac:dyDescent="0.6">
      <c r="A60" s="21" t="s">
        <v>20</v>
      </c>
      <c r="B60" s="22">
        <v>0</v>
      </c>
      <c r="C60" s="22">
        <v>0</v>
      </c>
      <c r="D60" s="22">
        <v>0</v>
      </c>
      <c r="E60" s="22">
        <f>SUM(B60:D60)</f>
        <v>0</v>
      </c>
      <c r="F60" s="16"/>
      <c r="G60" s="62">
        <v>0</v>
      </c>
      <c r="H60" s="62">
        <v>0</v>
      </c>
      <c r="I60" s="62">
        <v>0</v>
      </c>
      <c r="J60" s="24">
        <f>SUM(G60:I60)</f>
        <v>0</v>
      </c>
      <c r="K60" s="16"/>
      <c r="L60" s="25" t="str">
        <f t="shared" si="15"/>
        <v>--</v>
      </c>
      <c r="M60" s="25" t="str">
        <f t="shared" si="15"/>
        <v>--</v>
      </c>
      <c r="N60" s="25" t="str">
        <f t="shared" si="15"/>
        <v>--</v>
      </c>
      <c r="O60" s="26" t="str">
        <f t="shared" si="15"/>
        <v>--</v>
      </c>
      <c r="Q60">
        <v>137</v>
      </c>
      <c r="U60">
        <f>$U$8</f>
        <v>12</v>
      </c>
      <c r="V60">
        <f>$V$8</f>
        <v>34</v>
      </c>
      <c r="W60">
        <f>$W$8</f>
        <v>56</v>
      </c>
    </row>
    <row r="61" spans="1:23" x14ac:dyDescent="0.6">
      <c r="A61" s="96" t="s">
        <v>33</v>
      </c>
      <c r="B61" s="32">
        <f>SUM(B59:B60)</f>
        <v>0</v>
      </c>
      <c r="C61" s="32">
        <f>SUM(C59:C60)</f>
        <v>0</v>
      </c>
      <c r="D61" s="32">
        <f>SUM(D59:D60)</f>
        <v>0</v>
      </c>
      <c r="E61" s="32">
        <f>SUM(E59:E60)</f>
        <v>0</v>
      </c>
      <c r="F61" s="33"/>
      <c r="G61" s="84">
        <f>SUM(G59:G60)</f>
        <v>0</v>
      </c>
      <c r="H61" s="84">
        <f>SUM(H59:H60)</f>
        <v>0</v>
      </c>
      <c r="I61" s="84">
        <f>SUM(I59:I60)</f>
        <v>0</v>
      </c>
      <c r="J61" s="34">
        <f>SUM(J59:J60)</f>
        <v>0</v>
      </c>
      <c r="K61" s="33"/>
      <c r="L61" s="35" t="str">
        <f t="shared" si="15"/>
        <v>--</v>
      </c>
      <c r="M61" s="35" t="str">
        <f t="shared" si="15"/>
        <v>--</v>
      </c>
      <c r="N61" s="35" t="str">
        <f t="shared" si="15"/>
        <v>--</v>
      </c>
      <c r="O61" s="36" t="str">
        <f t="shared" si="15"/>
        <v>--</v>
      </c>
    </row>
    <row r="62" spans="1:23" ht="13.75" thickBot="1" x14ac:dyDescent="0.75">
      <c r="A62" s="43" t="s">
        <v>17</v>
      </c>
      <c r="B62" s="101">
        <f>SUM(B57,B61)</f>
        <v>0</v>
      </c>
      <c r="C62" s="101">
        <f>SUM(C57,C61)</f>
        <v>0</v>
      </c>
      <c r="D62" s="101">
        <f>SUM(D57,D61)</f>
        <v>0</v>
      </c>
      <c r="E62" s="101">
        <f>SUM(E57,E61)</f>
        <v>0</v>
      </c>
      <c r="F62" s="102"/>
      <c r="G62" s="46">
        <f>SUM(G57,G61)</f>
        <v>0</v>
      </c>
      <c r="H62" s="46">
        <f>SUM(H57,H61)</f>
        <v>0</v>
      </c>
      <c r="I62" s="46">
        <f>SUM(I57,I61)</f>
        <v>0</v>
      </c>
      <c r="J62" s="46">
        <f>SUM(J57,J61)</f>
        <v>0</v>
      </c>
      <c r="K62" s="102"/>
      <c r="L62" s="47" t="str">
        <f t="shared" si="15"/>
        <v>--</v>
      </c>
      <c r="M62" s="47" t="str">
        <f t="shared" si="15"/>
        <v>--</v>
      </c>
      <c r="N62" s="47" t="str">
        <f t="shared" si="15"/>
        <v>--</v>
      </c>
      <c r="O62" s="48" t="str">
        <f t="shared" si="15"/>
        <v>--</v>
      </c>
    </row>
    <row r="63" spans="1:23" ht="5.15" customHeight="1" x14ac:dyDescent="0.6">
      <c r="A63" s="49"/>
    </row>
    <row r="64" spans="1:23" x14ac:dyDescent="0.6">
      <c r="A64" s="49" t="s">
        <v>21</v>
      </c>
      <c r="B64" s="50">
        <f>B51</f>
        <v>0</v>
      </c>
      <c r="C64" s="50">
        <f>C51</f>
        <v>177.07172676832937</v>
      </c>
      <c r="D64" s="50">
        <f>D51</f>
        <v>182.80884517273353</v>
      </c>
      <c r="E64" s="50">
        <f>E51</f>
        <v>359.8805719410629</v>
      </c>
      <c r="G64" s="82">
        <f>SUM(G51,G62)</f>
        <v>0</v>
      </c>
      <c r="H64" s="82">
        <f>SUM(H51,H62)</f>
        <v>924.05549752423417</v>
      </c>
      <c r="I64" s="82">
        <f>SUM(I51,I62)</f>
        <v>2958.5968162078852</v>
      </c>
      <c r="J64" s="82">
        <f>SUM(J51,J62)</f>
        <v>3882.6523137321196</v>
      </c>
      <c r="L64" s="25" t="str">
        <f>IF(B64&lt;&gt;0,G64/B64,"--")</f>
        <v>--</v>
      </c>
      <c r="M64" s="25">
        <f>IF(C64&lt;&gt;0,H64/C64,"--")</f>
        <v>5.2185377891142162</v>
      </c>
      <c r="N64" s="25">
        <f>IF(D64&lt;&gt;0,I64/D64,"--")</f>
        <v>16.184101012247783</v>
      </c>
      <c r="O64" s="25">
        <f>IF(E64&lt;&gt;0,J64/E64,"--")</f>
        <v>10.788724417076828</v>
      </c>
    </row>
    <row r="65" spans="1:23" hidden="1" x14ac:dyDescent="0.6">
      <c r="A65" s="16"/>
    </row>
    <row r="66" spans="1:23" hidden="1" x14ac:dyDescent="0.6">
      <c r="A66" s="107" t="s">
        <v>115</v>
      </c>
      <c r="B66" s="85">
        <f>B10-SUM(B11:B13)</f>
        <v>0</v>
      </c>
      <c r="C66" s="85">
        <f>C10-SUM(C11:C13)</f>
        <v>0</v>
      </c>
      <c r="D66" s="85">
        <f>D10-SUM(D11:D13)</f>
        <v>0</v>
      </c>
      <c r="G66" s="85">
        <v>0</v>
      </c>
      <c r="H66" s="85">
        <v>0</v>
      </c>
      <c r="I66" s="85">
        <v>0</v>
      </c>
      <c r="J66" s="86"/>
      <c r="L66" s="85">
        <v>0</v>
      </c>
      <c r="M66" s="85">
        <v>0</v>
      </c>
      <c r="N66" s="85">
        <v>0</v>
      </c>
      <c r="O66" s="86"/>
      <c r="Q66">
        <v>157</v>
      </c>
      <c r="U66">
        <f>$U$8</f>
        <v>12</v>
      </c>
      <c r="V66">
        <f>$V$8</f>
        <v>34</v>
      </c>
      <c r="W66">
        <f>$W$8</f>
        <v>56</v>
      </c>
    </row>
    <row r="67" spans="1:23" hidden="1" x14ac:dyDescent="0.6">
      <c r="A67" s="16"/>
      <c r="B67" s="85">
        <f>B19-SUM(B20:B22)</f>
        <v>0</v>
      </c>
      <c r="C67" s="85">
        <f>C19-SUM(C20:C22)</f>
        <v>0</v>
      </c>
      <c r="D67" s="85">
        <f>D19-SUM(D20:D22)</f>
        <v>0</v>
      </c>
      <c r="G67" s="85">
        <v>0</v>
      </c>
      <c r="H67" s="85">
        <v>0</v>
      </c>
      <c r="I67" s="85">
        <v>0</v>
      </c>
      <c r="J67" s="86"/>
      <c r="L67" s="85">
        <v>0</v>
      </c>
      <c r="M67" s="85">
        <v>0</v>
      </c>
      <c r="N67" s="85">
        <v>0</v>
      </c>
      <c r="Q67">
        <v>134</v>
      </c>
      <c r="U67">
        <f>$U$8</f>
        <v>12</v>
      </c>
      <c r="V67">
        <f>$V$8</f>
        <v>34</v>
      </c>
      <c r="W67">
        <f>$W$8</f>
        <v>56</v>
      </c>
    </row>
    <row r="68" spans="1:23" hidden="1" x14ac:dyDescent="0.6">
      <c r="A68" s="16"/>
      <c r="B68" s="16"/>
      <c r="C68" s="16"/>
      <c r="D68" s="16"/>
      <c r="E68" s="16"/>
      <c r="G68" s="85">
        <v>0</v>
      </c>
      <c r="H68" s="85">
        <v>0</v>
      </c>
      <c r="I68" s="85">
        <v>0</v>
      </c>
      <c r="J68" s="86"/>
      <c r="K68" s="108"/>
      <c r="L68" s="85">
        <v>0</v>
      </c>
      <c r="M68" s="85">
        <v>0</v>
      </c>
      <c r="N68" s="85">
        <v>0</v>
      </c>
      <c r="Q68">
        <v>84</v>
      </c>
      <c r="R68">
        <v>19</v>
      </c>
      <c r="U68">
        <f>$U$8</f>
        <v>12</v>
      </c>
      <c r="V68">
        <f>$V$8</f>
        <v>34</v>
      </c>
      <c r="W68">
        <f>$W$8</f>
        <v>56</v>
      </c>
    </row>
    <row r="69" spans="1:23" x14ac:dyDescent="0.6">
      <c r="A69" s="33"/>
      <c r="B69" s="33"/>
      <c r="C69" s="33"/>
      <c r="D69" s="33"/>
      <c r="E69" s="33"/>
      <c r="G69" s="86"/>
      <c r="H69" s="86"/>
      <c r="I69" s="86"/>
      <c r="J69" s="86"/>
      <c r="K69" s="108"/>
      <c r="L69" s="86"/>
      <c r="M69" s="86"/>
      <c r="N69" s="86"/>
    </row>
    <row r="70" spans="1:23" x14ac:dyDescent="0.6">
      <c r="A70" s="54" t="s">
        <v>22</v>
      </c>
    </row>
    <row r="71" spans="1:23" x14ac:dyDescent="0.6">
      <c r="A71" s="109" t="s">
        <v>264</v>
      </c>
    </row>
    <row r="72" spans="1:23" x14ac:dyDescent="0.6">
      <c r="A72" s="56" t="s">
        <v>108</v>
      </c>
    </row>
    <row r="73" spans="1:23" x14ac:dyDescent="0.6">
      <c r="A73" s="55" t="s">
        <v>98</v>
      </c>
    </row>
    <row r="74" spans="1:23" x14ac:dyDescent="0.6">
      <c r="A74" s="56" t="s">
        <v>109</v>
      </c>
    </row>
    <row r="75" spans="1:23" x14ac:dyDescent="0.6">
      <c r="A75" s="55" t="s">
        <v>113</v>
      </c>
    </row>
    <row r="76" spans="1:23" x14ac:dyDescent="0.6">
      <c r="A76" s="56" t="s">
        <v>110</v>
      </c>
      <c r="B76" s="41"/>
      <c r="C76" s="41"/>
      <c r="D76" s="41"/>
      <c r="E76" s="41"/>
    </row>
    <row r="77" spans="1:23" x14ac:dyDescent="0.6">
      <c r="A77" s="55" t="s">
        <v>114</v>
      </c>
      <c r="B77" s="41"/>
      <c r="C77" s="41"/>
      <c r="D77" s="41"/>
      <c r="E77" s="41"/>
    </row>
    <row r="78" spans="1:23" x14ac:dyDescent="0.6">
      <c r="A78" s="56"/>
    </row>
    <row r="79" spans="1:23" x14ac:dyDescent="0.6">
      <c r="A79" s="55"/>
    </row>
    <row r="80" spans="1:23" x14ac:dyDescent="0.6">
      <c r="A80" s="55"/>
    </row>
    <row r="81" spans="1:1" x14ac:dyDescent="0.6">
      <c r="A81" s="55"/>
    </row>
    <row r="82" spans="1:1" x14ac:dyDescent="0.6">
      <c r="A82" s="16"/>
    </row>
    <row r="83" spans="1:1" x14ac:dyDescent="0.6">
      <c r="A83" s="16"/>
    </row>
    <row r="84" spans="1:1" x14ac:dyDescent="0.6">
      <c r="A84" s="16"/>
    </row>
    <row r="85" spans="1:1" x14ac:dyDescent="0.6">
      <c r="A85" s="16"/>
    </row>
    <row r="86" spans="1:1" x14ac:dyDescent="0.6">
      <c r="A86" s="16"/>
    </row>
    <row r="87" spans="1:1" x14ac:dyDescent="0.6">
      <c r="A87" s="16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52" max="14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6"/>
  <dimension ref="A1:Y85"/>
  <sheetViews>
    <sheetView zoomScale="70" zoomScaleNormal="70" workbookViewId="0"/>
  </sheetViews>
  <sheetFormatPr defaultRowHeight="13" x14ac:dyDescent="0.6"/>
  <cols>
    <col min="1" max="1" width="36.86328125" customWidth="1"/>
    <col min="2" max="5" width="10.6796875" customWidth="1"/>
    <col min="6" max="6" width="2.6796875" customWidth="1"/>
    <col min="7" max="10" width="10.6796875" customWidth="1"/>
    <col min="11" max="11" width="2.6796875" customWidth="1"/>
    <col min="12" max="15" width="8.6796875" customWidth="1"/>
    <col min="17" max="25" width="0" hidden="1" customWidth="1"/>
  </cols>
  <sheetData>
    <row r="1" spans="1:25" s="3" customFormat="1" ht="15.5" x14ac:dyDescent="0.7">
      <c r="A1" s="1" t="str">
        <f>VLOOKUP(Y6,TabName,5,FALSE)</f>
        <v>Table 4.34 - Cost of Wasted UAA Mail -- Package Services, Parcel Post (1), PARS Environment, FY 21</v>
      </c>
    </row>
    <row r="2" spans="1:25" ht="8.15" customHeight="1" thickBot="1" x14ac:dyDescent="0.75"/>
    <row r="3" spans="1:25" ht="15.5" x14ac:dyDescent="0.7">
      <c r="A3" s="4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39"/>
    </row>
    <row r="4" spans="1:25" ht="12.75" customHeight="1" x14ac:dyDescent="0.6">
      <c r="A4" s="14"/>
      <c r="B4" s="9" t="s">
        <v>1</v>
      </c>
      <c r="C4" s="10"/>
      <c r="D4" s="10"/>
      <c r="E4" s="10"/>
      <c r="F4" s="11"/>
      <c r="G4" s="9" t="s">
        <v>2</v>
      </c>
      <c r="H4" s="12"/>
      <c r="I4" s="12"/>
      <c r="J4" s="12"/>
      <c r="K4" s="11"/>
      <c r="L4" s="9" t="s">
        <v>3</v>
      </c>
      <c r="M4" s="12"/>
      <c r="N4" s="12"/>
      <c r="O4" s="13"/>
      <c r="S4" t="s">
        <v>37</v>
      </c>
      <c r="T4" t="s">
        <v>37</v>
      </c>
      <c r="U4" s="18" t="s">
        <v>8</v>
      </c>
      <c r="V4" s="18" t="s">
        <v>9</v>
      </c>
      <c r="W4" s="18" t="s">
        <v>10</v>
      </c>
      <c r="Y4" s="3"/>
    </row>
    <row r="5" spans="1:25" ht="25.5" customHeight="1" x14ac:dyDescent="0.6">
      <c r="A5" s="14"/>
      <c r="B5" s="15" t="s">
        <v>4</v>
      </c>
      <c r="C5" s="15" t="s">
        <v>5</v>
      </c>
      <c r="D5" s="15" t="s">
        <v>6</v>
      </c>
      <c r="E5" s="15" t="s">
        <v>7</v>
      </c>
      <c r="F5" s="16"/>
      <c r="G5" s="15" t="s">
        <v>4</v>
      </c>
      <c r="H5" s="15" t="s">
        <v>5</v>
      </c>
      <c r="I5" s="15" t="s">
        <v>6</v>
      </c>
      <c r="J5" s="15" t="s">
        <v>7</v>
      </c>
      <c r="K5" s="16"/>
      <c r="L5" s="15" t="s">
        <v>4</v>
      </c>
      <c r="M5" s="15" t="s">
        <v>5</v>
      </c>
      <c r="N5" s="15" t="s">
        <v>6</v>
      </c>
      <c r="O5" s="17" t="s">
        <v>7</v>
      </c>
      <c r="Q5" s="56" t="s">
        <v>35</v>
      </c>
      <c r="R5" s="56" t="s">
        <v>36</v>
      </c>
      <c r="S5" s="56" t="s">
        <v>35</v>
      </c>
      <c r="T5" s="56" t="s">
        <v>36</v>
      </c>
      <c r="U5" t="s">
        <v>12</v>
      </c>
      <c r="V5" t="s">
        <v>12</v>
      </c>
      <c r="W5" t="s">
        <v>12</v>
      </c>
      <c r="Y5" s="18" t="s">
        <v>11</v>
      </c>
    </row>
    <row r="6" spans="1:25" ht="12.75" customHeight="1" x14ac:dyDescent="0.6">
      <c r="A6" s="94" t="s">
        <v>23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20"/>
      <c r="Y6">
        <v>34</v>
      </c>
    </row>
    <row r="7" spans="1:25" ht="12.75" customHeight="1" x14ac:dyDescent="0.6">
      <c r="A7" s="31" t="s">
        <v>116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20"/>
    </row>
    <row r="8" spans="1:25" ht="12.75" customHeight="1" x14ac:dyDescent="0.6">
      <c r="A8" s="21" t="s">
        <v>13</v>
      </c>
      <c r="B8" s="22">
        <v>0</v>
      </c>
      <c r="C8" s="22">
        <v>0</v>
      </c>
      <c r="D8" s="22">
        <v>0</v>
      </c>
      <c r="E8" s="22">
        <f t="shared" ref="E8:E13" si="0">SUM(B8:D8)</f>
        <v>0</v>
      </c>
      <c r="F8" s="16"/>
      <c r="G8" s="62">
        <v>0</v>
      </c>
      <c r="H8" s="62">
        <v>0</v>
      </c>
      <c r="I8" s="62">
        <v>0</v>
      </c>
      <c r="J8" s="62">
        <f t="shared" ref="J8:J13" si="1">SUM(G8:I8)</f>
        <v>0</v>
      </c>
      <c r="K8" s="16"/>
      <c r="L8" s="25" t="str">
        <f t="shared" ref="L8:O14" si="2">IF(B8&lt;&gt;0,G8/B8,"--")</f>
        <v>--</v>
      </c>
      <c r="M8" s="25" t="str">
        <f t="shared" si="2"/>
        <v>--</v>
      </c>
      <c r="N8" s="25" t="str">
        <f t="shared" si="2"/>
        <v>--</v>
      </c>
      <c r="O8" s="26" t="str">
        <f t="shared" si="2"/>
        <v>--</v>
      </c>
      <c r="Q8">
        <v>32</v>
      </c>
      <c r="U8" s="27">
        <f>VLOOKUP($Y$6,WMap,3,FALSE)</f>
        <v>12</v>
      </c>
      <c r="V8" s="28">
        <f>VLOOKUP($Y$6,WMap,4,FALSE)</f>
        <v>34</v>
      </c>
      <c r="W8" s="29">
        <f>VLOOKUP($Y$6,WMap,5,FALSE)</f>
        <v>56</v>
      </c>
    </row>
    <row r="9" spans="1:25" ht="12.75" customHeight="1" x14ac:dyDescent="0.6">
      <c r="A9" s="30" t="s">
        <v>24</v>
      </c>
      <c r="B9" s="22">
        <v>0</v>
      </c>
      <c r="C9" s="22">
        <v>0</v>
      </c>
      <c r="D9" s="22">
        <v>0</v>
      </c>
      <c r="E9" s="22">
        <f t="shared" si="0"/>
        <v>0</v>
      </c>
      <c r="F9" s="16"/>
      <c r="G9" s="62">
        <v>0</v>
      </c>
      <c r="H9" s="62">
        <v>0</v>
      </c>
      <c r="I9" s="62">
        <v>0</v>
      </c>
      <c r="J9" s="62">
        <f t="shared" si="1"/>
        <v>0</v>
      </c>
      <c r="K9" s="16"/>
      <c r="L9" s="25" t="str">
        <f t="shared" si="2"/>
        <v>--</v>
      </c>
      <c r="M9" s="25" t="str">
        <f t="shared" si="2"/>
        <v>--</v>
      </c>
      <c r="N9" s="25" t="str">
        <f t="shared" si="2"/>
        <v>--</v>
      </c>
      <c r="O9" s="26" t="str">
        <f t="shared" si="2"/>
        <v>--</v>
      </c>
      <c r="Q9">
        <v>33</v>
      </c>
      <c r="U9">
        <f>$U$8</f>
        <v>12</v>
      </c>
      <c r="V9">
        <f>$V$8</f>
        <v>34</v>
      </c>
      <c r="W9">
        <f>$W$8</f>
        <v>56</v>
      </c>
    </row>
    <row r="10" spans="1:25" ht="12.75" customHeight="1" x14ac:dyDescent="0.6">
      <c r="A10" s="21" t="s">
        <v>25</v>
      </c>
      <c r="B10" s="22">
        <v>0</v>
      </c>
      <c r="C10" s="22">
        <v>0</v>
      </c>
      <c r="D10" s="22">
        <v>0</v>
      </c>
      <c r="E10" s="22">
        <f t="shared" si="0"/>
        <v>0</v>
      </c>
      <c r="F10" s="16"/>
      <c r="G10" s="62">
        <v>0</v>
      </c>
      <c r="H10" s="62">
        <v>0</v>
      </c>
      <c r="I10" s="62">
        <v>0</v>
      </c>
      <c r="J10" s="62">
        <f t="shared" si="1"/>
        <v>0</v>
      </c>
      <c r="K10" s="16"/>
      <c r="L10" s="25" t="str">
        <f t="shared" si="2"/>
        <v>--</v>
      </c>
      <c r="M10" s="25" t="str">
        <f t="shared" si="2"/>
        <v>--</v>
      </c>
      <c r="N10" s="25" t="str">
        <f t="shared" si="2"/>
        <v>--</v>
      </c>
      <c r="O10" s="26" t="str">
        <f t="shared" si="2"/>
        <v>--</v>
      </c>
      <c r="Q10">
        <v>34</v>
      </c>
      <c r="S10">
        <v>10</v>
      </c>
      <c r="U10">
        <f>$U$8</f>
        <v>12</v>
      </c>
      <c r="V10">
        <f>$V$8</f>
        <v>34</v>
      </c>
      <c r="W10">
        <f>$W$8</f>
        <v>56</v>
      </c>
    </row>
    <row r="11" spans="1:25" ht="12.75" customHeight="1" x14ac:dyDescent="0.6">
      <c r="A11" s="21" t="s">
        <v>26</v>
      </c>
      <c r="B11" s="22">
        <v>0</v>
      </c>
      <c r="C11" s="22">
        <v>0</v>
      </c>
      <c r="D11" s="22">
        <v>0</v>
      </c>
      <c r="E11" s="22">
        <f t="shared" si="0"/>
        <v>0</v>
      </c>
      <c r="F11" s="16"/>
      <c r="G11" s="62">
        <v>0</v>
      </c>
      <c r="H11" s="62">
        <v>0</v>
      </c>
      <c r="I11" s="62">
        <v>0</v>
      </c>
      <c r="J11" s="62">
        <f t="shared" si="1"/>
        <v>0</v>
      </c>
      <c r="K11" s="16"/>
      <c r="L11" s="25" t="str">
        <f t="shared" si="2"/>
        <v>--</v>
      </c>
      <c r="M11" s="25" t="str">
        <f t="shared" si="2"/>
        <v>--</v>
      </c>
      <c r="N11" s="25" t="str">
        <f t="shared" si="2"/>
        <v>--</v>
      </c>
      <c r="O11" s="26" t="str">
        <f t="shared" si="2"/>
        <v>--</v>
      </c>
      <c r="Q11">
        <v>35</v>
      </c>
      <c r="S11">
        <v>10</v>
      </c>
      <c r="U11">
        <f>$U$8</f>
        <v>12</v>
      </c>
      <c r="V11">
        <f>$V$8</f>
        <v>34</v>
      </c>
      <c r="W11">
        <f>$W$8</f>
        <v>56</v>
      </c>
    </row>
    <row r="12" spans="1:25" ht="12.75" customHeight="1" x14ac:dyDescent="0.6">
      <c r="A12" s="30" t="s">
        <v>92</v>
      </c>
      <c r="B12" s="22">
        <v>0</v>
      </c>
      <c r="C12" s="22">
        <v>0</v>
      </c>
      <c r="D12" s="22">
        <v>0</v>
      </c>
      <c r="E12" s="22">
        <f t="shared" si="0"/>
        <v>0</v>
      </c>
      <c r="F12" s="16"/>
      <c r="G12" s="62">
        <v>0</v>
      </c>
      <c r="H12" s="62">
        <v>0</v>
      </c>
      <c r="I12" s="62">
        <v>0</v>
      </c>
      <c r="J12" s="62">
        <f t="shared" si="1"/>
        <v>0</v>
      </c>
      <c r="K12" s="16"/>
      <c r="L12" s="25" t="str">
        <f t="shared" si="2"/>
        <v>--</v>
      </c>
      <c r="M12" s="25" t="str">
        <f t="shared" si="2"/>
        <v>--</v>
      </c>
      <c r="N12" s="25" t="str">
        <f t="shared" si="2"/>
        <v>--</v>
      </c>
      <c r="O12" s="26" t="str">
        <f t="shared" si="2"/>
        <v>--</v>
      </c>
      <c r="Q12">
        <v>36</v>
      </c>
      <c r="R12">
        <v>37</v>
      </c>
      <c r="S12">
        <v>10</v>
      </c>
      <c r="U12">
        <f>$U$8</f>
        <v>12</v>
      </c>
      <c r="V12">
        <f>$V$8</f>
        <v>34</v>
      </c>
      <c r="W12">
        <f>$W$8</f>
        <v>56</v>
      </c>
    </row>
    <row r="13" spans="1:25" ht="12.75" customHeight="1" x14ac:dyDescent="0.6">
      <c r="A13" s="30" t="s">
        <v>104</v>
      </c>
      <c r="B13" s="22">
        <v>0</v>
      </c>
      <c r="C13" s="22">
        <v>0</v>
      </c>
      <c r="D13" s="22">
        <v>0</v>
      </c>
      <c r="E13" s="22">
        <f t="shared" si="0"/>
        <v>0</v>
      </c>
      <c r="F13" s="16"/>
      <c r="G13" s="62">
        <v>0</v>
      </c>
      <c r="H13" s="62">
        <v>0</v>
      </c>
      <c r="I13" s="62">
        <v>0</v>
      </c>
      <c r="J13" s="62">
        <f t="shared" si="1"/>
        <v>0</v>
      </c>
      <c r="K13" s="16"/>
      <c r="L13" s="25" t="str">
        <f t="shared" si="2"/>
        <v>--</v>
      </c>
      <c r="M13" s="25" t="str">
        <f t="shared" si="2"/>
        <v>--</v>
      </c>
      <c r="N13" s="25" t="str">
        <f t="shared" si="2"/>
        <v>--</v>
      </c>
      <c r="O13" s="26" t="str">
        <f t="shared" si="2"/>
        <v>--</v>
      </c>
      <c r="Q13">
        <v>39</v>
      </c>
      <c r="S13">
        <v>10</v>
      </c>
      <c r="U13">
        <f>$U$8</f>
        <v>12</v>
      </c>
      <c r="V13">
        <f>$V$8</f>
        <v>34</v>
      </c>
      <c r="W13">
        <f>$W$8</f>
        <v>56</v>
      </c>
    </row>
    <row r="14" spans="1:25" ht="12.75" customHeight="1" x14ac:dyDescent="0.6">
      <c r="A14" s="21" t="s">
        <v>17</v>
      </c>
      <c r="B14" s="22">
        <f>B10</f>
        <v>0</v>
      </c>
      <c r="C14" s="22">
        <f>C10</f>
        <v>0</v>
      </c>
      <c r="D14" s="22">
        <f>D10</f>
        <v>0</v>
      </c>
      <c r="E14" s="22">
        <f>E10</f>
        <v>0</v>
      </c>
      <c r="F14" s="16"/>
      <c r="G14" s="62">
        <f>SUM(G8:G13)</f>
        <v>0</v>
      </c>
      <c r="H14" s="62">
        <f>SUM(H8:H13)</f>
        <v>0</v>
      </c>
      <c r="I14" s="62">
        <f>SUM(I8:I13)</f>
        <v>0</v>
      </c>
      <c r="J14" s="62">
        <f>SUM(J8:J13)</f>
        <v>0</v>
      </c>
      <c r="K14" s="16"/>
      <c r="L14" s="25" t="str">
        <f t="shared" si="2"/>
        <v>--</v>
      </c>
      <c r="M14" s="25" t="str">
        <f t="shared" si="2"/>
        <v>--</v>
      </c>
      <c r="N14" s="25" t="str">
        <f t="shared" si="2"/>
        <v>--</v>
      </c>
      <c r="O14" s="26" t="str">
        <f t="shared" si="2"/>
        <v>--</v>
      </c>
    </row>
    <row r="15" spans="1:25" ht="5.15" customHeight="1" x14ac:dyDescent="0.6">
      <c r="A15" s="21"/>
      <c r="B15" s="22"/>
      <c r="C15" s="22"/>
      <c r="D15" s="22"/>
      <c r="E15" s="22"/>
      <c r="F15" s="16"/>
      <c r="G15" s="62"/>
      <c r="H15" s="62"/>
      <c r="I15" s="62"/>
      <c r="J15" s="62"/>
      <c r="K15" s="16"/>
      <c r="L15" s="16"/>
      <c r="M15" s="16"/>
      <c r="N15" s="16"/>
      <c r="O15" s="20"/>
    </row>
    <row r="16" spans="1:25" ht="12.75" customHeight="1" x14ac:dyDescent="0.6">
      <c r="A16" s="31" t="s">
        <v>117</v>
      </c>
      <c r="B16" s="22"/>
      <c r="C16" s="22"/>
      <c r="D16" s="22"/>
      <c r="E16" s="22"/>
      <c r="F16" s="16"/>
      <c r="G16" s="62"/>
      <c r="H16" s="62"/>
      <c r="I16" s="62"/>
      <c r="J16" s="62"/>
      <c r="K16" s="16"/>
      <c r="L16" s="16"/>
      <c r="M16" s="16"/>
      <c r="N16" s="16"/>
      <c r="O16" s="20"/>
    </row>
    <row r="17" spans="1:23" ht="12.75" customHeight="1" x14ac:dyDescent="0.6">
      <c r="A17" s="21" t="s">
        <v>25</v>
      </c>
      <c r="B17" s="22">
        <v>0</v>
      </c>
      <c r="C17" s="22">
        <v>0</v>
      </c>
      <c r="D17" s="22">
        <v>0</v>
      </c>
      <c r="E17" s="22">
        <f>SUM(B17:D17)</f>
        <v>0</v>
      </c>
      <c r="F17" s="16"/>
      <c r="G17" s="62">
        <v>0</v>
      </c>
      <c r="H17" s="62">
        <v>0</v>
      </c>
      <c r="I17" s="62">
        <v>0</v>
      </c>
      <c r="J17" s="62">
        <f>SUM(G17:I17)</f>
        <v>0</v>
      </c>
      <c r="K17" s="16"/>
      <c r="L17" s="25" t="str">
        <f t="shared" ref="L17:O21" si="3">IF(B17&lt;&gt;0,G17/B17,"--")</f>
        <v>--</v>
      </c>
      <c r="M17" s="25" t="str">
        <f t="shared" si="3"/>
        <v>--</v>
      </c>
      <c r="N17" s="25" t="str">
        <f t="shared" si="3"/>
        <v>--</v>
      </c>
      <c r="O17" s="26" t="str">
        <f t="shared" si="3"/>
        <v>--</v>
      </c>
      <c r="Q17">
        <v>17</v>
      </c>
      <c r="U17">
        <f>$U$8</f>
        <v>12</v>
      </c>
      <c r="V17">
        <f>$V$8</f>
        <v>34</v>
      </c>
      <c r="W17">
        <f>$W$8</f>
        <v>56</v>
      </c>
    </row>
    <row r="18" spans="1:23" ht="12.75" customHeight="1" x14ac:dyDescent="0.6">
      <c r="A18" s="21" t="s">
        <v>26</v>
      </c>
      <c r="B18" s="22">
        <v>0</v>
      </c>
      <c r="C18" s="22">
        <v>0</v>
      </c>
      <c r="D18" s="22">
        <v>0</v>
      </c>
      <c r="E18" s="22">
        <f>SUM(B18:D18)</f>
        <v>0</v>
      </c>
      <c r="F18" s="16"/>
      <c r="G18" s="62">
        <v>0</v>
      </c>
      <c r="H18" s="62">
        <v>0</v>
      </c>
      <c r="I18" s="62">
        <v>0</v>
      </c>
      <c r="J18" s="62">
        <f>SUM(G18:I18)</f>
        <v>0</v>
      </c>
      <c r="K18" s="16"/>
      <c r="L18" s="25" t="str">
        <f t="shared" si="3"/>
        <v>--</v>
      </c>
      <c r="M18" s="25" t="str">
        <f t="shared" si="3"/>
        <v>--</v>
      </c>
      <c r="N18" s="25" t="str">
        <f t="shared" si="3"/>
        <v>--</v>
      </c>
      <c r="O18" s="26" t="str">
        <f t="shared" si="3"/>
        <v>--</v>
      </c>
      <c r="Q18">
        <v>18</v>
      </c>
      <c r="U18">
        <f>$U$8</f>
        <v>12</v>
      </c>
      <c r="V18">
        <f>$V$8</f>
        <v>34</v>
      </c>
      <c r="W18">
        <f>$W$8</f>
        <v>56</v>
      </c>
    </row>
    <row r="19" spans="1:23" ht="12.75" customHeight="1" x14ac:dyDescent="0.6">
      <c r="A19" s="30" t="s">
        <v>27</v>
      </c>
      <c r="B19" s="22">
        <v>0</v>
      </c>
      <c r="C19" s="22">
        <v>0</v>
      </c>
      <c r="D19" s="22">
        <v>0</v>
      </c>
      <c r="E19" s="22">
        <f>SUM(B19:D19)</f>
        <v>0</v>
      </c>
      <c r="F19" s="16"/>
      <c r="G19" s="62">
        <v>0</v>
      </c>
      <c r="H19" s="62">
        <v>0</v>
      </c>
      <c r="I19" s="62">
        <v>0</v>
      </c>
      <c r="J19" s="62">
        <f>SUM(G19:I19)</f>
        <v>0</v>
      </c>
      <c r="K19" s="16"/>
      <c r="L19" s="25" t="str">
        <f t="shared" si="3"/>
        <v>--</v>
      </c>
      <c r="M19" s="25" t="str">
        <f t="shared" si="3"/>
        <v>--</v>
      </c>
      <c r="N19" s="25" t="str">
        <f t="shared" si="3"/>
        <v>--</v>
      </c>
      <c r="O19" s="26" t="str">
        <f t="shared" si="3"/>
        <v>--</v>
      </c>
      <c r="Q19">
        <v>19</v>
      </c>
      <c r="U19">
        <f>$U$8</f>
        <v>12</v>
      </c>
      <c r="V19">
        <f>$V$8</f>
        <v>34</v>
      </c>
      <c r="W19">
        <f>$W$8</f>
        <v>56</v>
      </c>
    </row>
    <row r="20" spans="1:23" ht="12.75" customHeight="1" x14ac:dyDescent="0.6">
      <c r="A20" s="30" t="s">
        <v>34</v>
      </c>
      <c r="B20" s="22">
        <v>0</v>
      </c>
      <c r="C20" s="22">
        <v>0</v>
      </c>
      <c r="D20" s="22">
        <v>0</v>
      </c>
      <c r="E20" s="22">
        <f>SUM(B20:D20)</f>
        <v>0</v>
      </c>
      <c r="F20" s="16"/>
      <c r="G20" s="62">
        <v>0</v>
      </c>
      <c r="H20" s="62">
        <v>0</v>
      </c>
      <c r="I20" s="62">
        <v>0</v>
      </c>
      <c r="J20" s="62">
        <f>SUM(G20:I20)</f>
        <v>0</v>
      </c>
      <c r="K20" s="16"/>
      <c r="L20" s="25" t="str">
        <f t="shared" si="3"/>
        <v>--</v>
      </c>
      <c r="M20" s="25" t="str">
        <f t="shared" si="3"/>
        <v>--</v>
      </c>
      <c r="N20" s="25" t="str">
        <f t="shared" si="3"/>
        <v>--</v>
      </c>
      <c r="O20" s="26" t="str">
        <f t="shared" si="3"/>
        <v>--</v>
      </c>
      <c r="Q20">
        <v>22</v>
      </c>
      <c r="U20">
        <f>$U$8</f>
        <v>12</v>
      </c>
      <c r="V20">
        <f>$V$8</f>
        <v>34</v>
      </c>
      <c r="W20">
        <f>$W$8</f>
        <v>56</v>
      </c>
    </row>
    <row r="21" spans="1:23" ht="12.75" customHeight="1" x14ac:dyDescent="0.6">
      <c r="A21" s="21" t="s">
        <v>17</v>
      </c>
      <c r="B21" s="22">
        <f>B17</f>
        <v>0</v>
      </c>
      <c r="C21" s="22">
        <f>C17</f>
        <v>0</v>
      </c>
      <c r="D21" s="22">
        <f>D17</f>
        <v>0</v>
      </c>
      <c r="E21" s="22">
        <f>E17</f>
        <v>0</v>
      </c>
      <c r="F21" s="16"/>
      <c r="G21" s="62">
        <f>SUM(G17:G20)</f>
        <v>0</v>
      </c>
      <c r="H21" s="62">
        <f>SUM(H17:H20)</f>
        <v>0</v>
      </c>
      <c r="I21" s="62">
        <f>SUM(I17:I20)</f>
        <v>0</v>
      </c>
      <c r="J21" s="62">
        <f>SUM(J17:J20)</f>
        <v>0</v>
      </c>
      <c r="K21" s="16"/>
      <c r="L21" s="25" t="str">
        <f t="shared" si="3"/>
        <v>--</v>
      </c>
      <c r="M21" s="25" t="str">
        <f t="shared" si="3"/>
        <v>--</v>
      </c>
      <c r="N21" s="25" t="str">
        <f t="shared" si="3"/>
        <v>--</v>
      </c>
      <c r="O21" s="26" t="str">
        <f t="shared" si="3"/>
        <v>--</v>
      </c>
    </row>
    <row r="22" spans="1:23" ht="5.15" customHeight="1" x14ac:dyDescent="0.6">
      <c r="A22" s="21"/>
      <c r="B22" s="22"/>
      <c r="C22" s="22"/>
      <c r="D22" s="22"/>
      <c r="E22" s="22"/>
      <c r="F22" s="16"/>
      <c r="G22" s="62"/>
      <c r="H22" s="62"/>
      <c r="I22" s="62"/>
      <c r="J22" s="62"/>
      <c r="K22" s="16"/>
      <c r="L22" s="16"/>
      <c r="M22" s="16"/>
      <c r="N22" s="16"/>
      <c r="O22" s="20"/>
    </row>
    <row r="23" spans="1:23" ht="12.75" customHeight="1" x14ac:dyDescent="0.6">
      <c r="A23" s="31" t="s">
        <v>118</v>
      </c>
      <c r="B23" s="22"/>
      <c r="C23" s="22"/>
      <c r="D23" s="22"/>
      <c r="E23" s="22"/>
      <c r="F23" s="16"/>
      <c r="G23" s="62"/>
      <c r="H23" s="62"/>
      <c r="I23" s="62"/>
      <c r="J23" s="62"/>
      <c r="K23" s="16"/>
      <c r="L23" s="16"/>
      <c r="M23" s="16"/>
      <c r="N23" s="16"/>
      <c r="O23" s="20"/>
    </row>
    <row r="24" spans="1:23" ht="12.75" customHeight="1" x14ac:dyDescent="0.6">
      <c r="A24" s="21" t="s">
        <v>13</v>
      </c>
      <c r="B24" s="22">
        <v>0</v>
      </c>
      <c r="C24" s="22">
        <v>0</v>
      </c>
      <c r="D24" s="22">
        <v>0</v>
      </c>
      <c r="E24" s="22">
        <f t="shared" ref="E24:E29" si="4">SUM(B24:D24)</f>
        <v>0</v>
      </c>
      <c r="F24" s="16"/>
      <c r="G24" s="62">
        <v>0</v>
      </c>
      <c r="H24" s="62">
        <v>0</v>
      </c>
      <c r="I24" s="62">
        <v>0</v>
      </c>
      <c r="J24" s="62">
        <f t="shared" ref="J24:J29" si="5">SUM(G24:I24)</f>
        <v>0</v>
      </c>
      <c r="K24" s="16"/>
      <c r="L24" s="25" t="str">
        <f t="shared" ref="L24:O30" si="6">IF(B24&lt;&gt;0,G24/B24,"--")</f>
        <v>--</v>
      </c>
      <c r="M24" s="25" t="str">
        <f t="shared" si="6"/>
        <v>--</v>
      </c>
      <c r="N24" s="25" t="str">
        <f t="shared" si="6"/>
        <v>--</v>
      </c>
      <c r="O24" s="26" t="str">
        <f t="shared" si="6"/>
        <v>--</v>
      </c>
      <c r="Q24">
        <v>50</v>
      </c>
      <c r="U24">
        <f t="shared" ref="U24:U29" si="7">$U$8</f>
        <v>12</v>
      </c>
      <c r="V24">
        <f t="shared" ref="V24:V29" si="8">$V$8</f>
        <v>34</v>
      </c>
      <c r="W24">
        <f t="shared" ref="W24:W29" si="9">$W$8</f>
        <v>56</v>
      </c>
    </row>
    <row r="25" spans="1:23" ht="12.75" customHeight="1" x14ac:dyDescent="0.6">
      <c r="A25" s="30" t="s">
        <v>24</v>
      </c>
      <c r="B25" s="22">
        <v>0</v>
      </c>
      <c r="C25" s="22">
        <v>0</v>
      </c>
      <c r="D25" s="22">
        <v>0</v>
      </c>
      <c r="E25" s="22">
        <f t="shared" si="4"/>
        <v>0</v>
      </c>
      <c r="F25" s="16"/>
      <c r="G25" s="62">
        <v>0</v>
      </c>
      <c r="H25" s="62">
        <v>0</v>
      </c>
      <c r="I25" s="62">
        <v>0</v>
      </c>
      <c r="J25" s="62">
        <f t="shared" si="5"/>
        <v>0</v>
      </c>
      <c r="K25" s="16"/>
      <c r="L25" s="25" t="str">
        <f t="shared" si="6"/>
        <v>--</v>
      </c>
      <c r="M25" s="25" t="str">
        <f t="shared" si="6"/>
        <v>--</v>
      </c>
      <c r="N25" s="25" t="str">
        <f t="shared" si="6"/>
        <v>--</v>
      </c>
      <c r="O25" s="26" t="str">
        <f t="shared" si="6"/>
        <v>--</v>
      </c>
      <c r="Q25">
        <v>51</v>
      </c>
      <c r="U25">
        <f t="shared" si="7"/>
        <v>12</v>
      </c>
      <c r="V25">
        <f t="shared" si="8"/>
        <v>34</v>
      </c>
      <c r="W25">
        <f t="shared" si="9"/>
        <v>56</v>
      </c>
    </row>
    <row r="26" spans="1:23" ht="12.75" customHeight="1" x14ac:dyDescent="0.6">
      <c r="A26" s="21" t="s">
        <v>25</v>
      </c>
      <c r="B26" s="22">
        <v>0</v>
      </c>
      <c r="C26" s="22">
        <v>0</v>
      </c>
      <c r="D26" s="22">
        <v>0</v>
      </c>
      <c r="E26" s="22">
        <f t="shared" si="4"/>
        <v>0</v>
      </c>
      <c r="F26" s="16"/>
      <c r="G26" s="62">
        <v>0</v>
      </c>
      <c r="H26" s="62">
        <v>0</v>
      </c>
      <c r="I26" s="62">
        <v>0</v>
      </c>
      <c r="J26" s="62">
        <f t="shared" si="5"/>
        <v>0</v>
      </c>
      <c r="K26" s="16"/>
      <c r="L26" s="25" t="str">
        <f t="shared" si="6"/>
        <v>--</v>
      </c>
      <c r="M26" s="25" t="str">
        <f t="shared" si="6"/>
        <v>--</v>
      </c>
      <c r="N26" s="25" t="str">
        <f t="shared" si="6"/>
        <v>--</v>
      </c>
      <c r="O26" s="26" t="str">
        <f t="shared" si="6"/>
        <v>--</v>
      </c>
      <c r="Q26">
        <v>52</v>
      </c>
      <c r="S26">
        <v>10</v>
      </c>
      <c r="U26">
        <f t="shared" si="7"/>
        <v>12</v>
      </c>
      <c r="V26">
        <f t="shared" si="8"/>
        <v>34</v>
      </c>
      <c r="W26">
        <f t="shared" si="9"/>
        <v>56</v>
      </c>
    </row>
    <row r="27" spans="1:23" ht="12.75" customHeight="1" x14ac:dyDescent="0.6">
      <c r="A27" s="21" t="s">
        <v>26</v>
      </c>
      <c r="B27" s="22">
        <v>0</v>
      </c>
      <c r="C27" s="22">
        <v>0</v>
      </c>
      <c r="D27" s="22">
        <v>0</v>
      </c>
      <c r="E27" s="22">
        <f t="shared" si="4"/>
        <v>0</v>
      </c>
      <c r="F27" s="16"/>
      <c r="G27" s="62">
        <v>0</v>
      </c>
      <c r="H27" s="62">
        <v>0</v>
      </c>
      <c r="I27" s="62">
        <v>0</v>
      </c>
      <c r="J27" s="62">
        <f t="shared" si="5"/>
        <v>0</v>
      </c>
      <c r="K27" s="16"/>
      <c r="L27" s="25" t="str">
        <f t="shared" si="6"/>
        <v>--</v>
      </c>
      <c r="M27" s="25" t="str">
        <f t="shared" si="6"/>
        <v>--</v>
      </c>
      <c r="N27" s="25" t="str">
        <f t="shared" si="6"/>
        <v>--</v>
      </c>
      <c r="O27" s="26" t="str">
        <f t="shared" si="6"/>
        <v>--</v>
      </c>
      <c r="Q27">
        <v>53</v>
      </c>
      <c r="S27">
        <v>10</v>
      </c>
      <c r="U27">
        <f t="shared" si="7"/>
        <v>12</v>
      </c>
      <c r="V27">
        <f t="shared" si="8"/>
        <v>34</v>
      </c>
      <c r="W27">
        <f t="shared" si="9"/>
        <v>56</v>
      </c>
    </row>
    <row r="28" spans="1:23" ht="12.75" customHeight="1" x14ac:dyDescent="0.6">
      <c r="A28" s="30" t="s">
        <v>92</v>
      </c>
      <c r="B28" s="22">
        <v>0</v>
      </c>
      <c r="C28" s="22">
        <v>0</v>
      </c>
      <c r="D28" s="22">
        <v>0</v>
      </c>
      <c r="E28" s="22">
        <f t="shared" si="4"/>
        <v>0</v>
      </c>
      <c r="F28" s="16"/>
      <c r="G28" s="62">
        <v>0</v>
      </c>
      <c r="H28" s="62">
        <v>0</v>
      </c>
      <c r="I28" s="62">
        <v>0</v>
      </c>
      <c r="J28" s="62">
        <f t="shared" si="5"/>
        <v>0</v>
      </c>
      <c r="K28" s="16"/>
      <c r="L28" s="25" t="str">
        <f t="shared" si="6"/>
        <v>--</v>
      </c>
      <c r="M28" s="25" t="str">
        <f t="shared" si="6"/>
        <v>--</v>
      </c>
      <c r="N28" s="25" t="str">
        <f t="shared" si="6"/>
        <v>--</v>
      </c>
      <c r="O28" s="26" t="str">
        <f t="shared" si="6"/>
        <v>--</v>
      </c>
      <c r="Q28">
        <v>55</v>
      </c>
      <c r="S28">
        <v>10</v>
      </c>
      <c r="U28">
        <f t="shared" si="7"/>
        <v>12</v>
      </c>
      <c r="V28">
        <f t="shared" si="8"/>
        <v>34</v>
      </c>
      <c r="W28">
        <f t="shared" si="9"/>
        <v>56</v>
      </c>
    </row>
    <row r="29" spans="1:23" ht="12.75" customHeight="1" x14ac:dyDescent="0.6">
      <c r="A29" s="30" t="s">
        <v>104</v>
      </c>
      <c r="B29" s="22">
        <v>0</v>
      </c>
      <c r="C29" s="22">
        <v>0</v>
      </c>
      <c r="D29" s="22">
        <v>0</v>
      </c>
      <c r="E29" s="22">
        <f t="shared" si="4"/>
        <v>0</v>
      </c>
      <c r="F29" s="16"/>
      <c r="G29" s="62">
        <v>0</v>
      </c>
      <c r="H29" s="62">
        <v>0</v>
      </c>
      <c r="I29" s="62">
        <v>0</v>
      </c>
      <c r="J29" s="62">
        <f t="shared" si="5"/>
        <v>0</v>
      </c>
      <c r="K29" s="16"/>
      <c r="L29" s="25" t="str">
        <f t="shared" si="6"/>
        <v>--</v>
      </c>
      <c r="M29" s="25" t="str">
        <f t="shared" si="6"/>
        <v>--</v>
      </c>
      <c r="N29" s="25" t="str">
        <f t="shared" si="6"/>
        <v>--</v>
      </c>
      <c r="O29" s="26" t="str">
        <f t="shared" si="6"/>
        <v>--</v>
      </c>
      <c r="Q29">
        <v>57</v>
      </c>
      <c r="S29">
        <v>10</v>
      </c>
      <c r="U29">
        <f t="shared" si="7"/>
        <v>12</v>
      </c>
      <c r="V29">
        <f t="shared" si="8"/>
        <v>34</v>
      </c>
      <c r="W29">
        <f t="shared" si="9"/>
        <v>56</v>
      </c>
    </row>
    <row r="30" spans="1:23" ht="12.75" customHeight="1" x14ac:dyDescent="0.6">
      <c r="A30" s="21" t="s">
        <v>17</v>
      </c>
      <c r="B30" s="22">
        <f>B26</f>
        <v>0</v>
      </c>
      <c r="C30" s="22">
        <f>C26</f>
        <v>0</v>
      </c>
      <c r="D30" s="22">
        <f>D26</f>
        <v>0</v>
      </c>
      <c r="E30" s="22">
        <f>E26</f>
        <v>0</v>
      </c>
      <c r="F30" s="16"/>
      <c r="G30" s="62">
        <f>SUM(G24:G29)</f>
        <v>0</v>
      </c>
      <c r="H30" s="62">
        <f>SUM(H24:H29)</f>
        <v>0</v>
      </c>
      <c r="I30" s="62">
        <f>SUM(I24:I29)</f>
        <v>0</v>
      </c>
      <c r="J30" s="62">
        <f>SUM(J24:J29)</f>
        <v>0</v>
      </c>
      <c r="K30" s="16"/>
      <c r="L30" s="25" t="str">
        <f t="shared" si="6"/>
        <v>--</v>
      </c>
      <c r="M30" s="25" t="str">
        <f t="shared" si="6"/>
        <v>--</v>
      </c>
      <c r="N30" s="25" t="str">
        <f t="shared" si="6"/>
        <v>--</v>
      </c>
      <c r="O30" s="26" t="str">
        <f t="shared" si="6"/>
        <v>--</v>
      </c>
    </row>
    <row r="31" spans="1:23" ht="5.15" customHeight="1" x14ac:dyDescent="0.6">
      <c r="A31" s="21"/>
      <c r="B31" s="22"/>
      <c r="C31" s="22"/>
      <c r="D31" s="22"/>
      <c r="E31" s="22"/>
      <c r="F31" s="16"/>
      <c r="G31" s="62"/>
      <c r="H31" s="62"/>
      <c r="I31" s="62"/>
      <c r="J31" s="62"/>
      <c r="K31" s="16"/>
      <c r="L31" s="16"/>
      <c r="M31" s="16"/>
      <c r="N31" s="16"/>
      <c r="O31" s="20"/>
    </row>
    <row r="32" spans="1:23" ht="12.75" customHeight="1" x14ac:dyDescent="0.6">
      <c r="A32" s="21" t="s">
        <v>31</v>
      </c>
      <c r="B32" s="22">
        <f>SUM(B14,B21,B30)</f>
        <v>0</v>
      </c>
      <c r="C32" s="22">
        <f>SUM(C14,C21,C30)</f>
        <v>0</v>
      </c>
      <c r="D32" s="22">
        <f>SUM(D14,D21,D30)</f>
        <v>0</v>
      </c>
      <c r="E32" s="22">
        <f>SUM(E14,E21,E30)</f>
        <v>0</v>
      </c>
      <c r="F32" s="16"/>
      <c r="G32" s="62">
        <f>SUM(G14,G21,G30)</f>
        <v>0</v>
      </c>
      <c r="H32" s="62">
        <f>SUM(H14,H21,H30)</f>
        <v>0</v>
      </c>
      <c r="I32" s="62">
        <f>SUM(I14,I21,I30)</f>
        <v>0</v>
      </c>
      <c r="J32" s="62">
        <f>SUM(J14,J21,J30)</f>
        <v>0</v>
      </c>
      <c r="K32" s="16"/>
      <c r="L32" s="25" t="str">
        <f>IF(B32&lt;&gt;0,G32/B32,"--")</f>
        <v>--</v>
      </c>
      <c r="M32" s="25" t="str">
        <f>IF(C32&lt;&gt;0,H32/C32,"--")</f>
        <v>--</v>
      </c>
      <c r="N32" s="25" t="str">
        <f>IF(D32&lt;&gt;0,I32/D32,"--")</f>
        <v>--</v>
      </c>
      <c r="O32" s="26" t="str">
        <f>IF(E32&lt;&gt;0,J32/E32,"--")</f>
        <v>--</v>
      </c>
    </row>
    <row r="33" spans="1:23" ht="5.15" customHeight="1" x14ac:dyDescent="0.6">
      <c r="A33" s="21"/>
      <c r="B33" s="22"/>
      <c r="C33" s="22"/>
      <c r="D33" s="22"/>
      <c r="E33" s="22"/>
      <c r="F33" s="16"/>
      <c r="G33" s="62"/>
      <c r="H33" s="62"/>
      <c r="I33" s="62"/>
      <c r="J33" s="62"/>
      <c r="K33" s="16"/>
      <c r="L33" s="16"/>
      <c r="M33" s="16"/>
      <c r="N33" s="16"/>
      <c r="O33" s="20"/>
    </row>
    <row r="34" spans="1:23" ht="12.75" customHeight="1" x14ac:dyDescent="0.6">
      <c r="A34" s="95" t="s">
        <v>32</v>
      </c>
      <c r="B34" s="22"/>
      <c r="C34" s="22"/>
      <c r="D34" s="22"/>
      <c r="E34" s="22"/>
      <c r="F34" s="16"/>
      <c r="G34" s="62"/>
      <c r="H34" s="62"/>
      <c r="I34" s="62"/>
      <c r="J34" s="62"/>
      <c r="K34" s="16"/>
      <c r="L34" s="16"/>
      <c r="M34" s="16"/>
      <c r="N34" s="16"/>
      <c r="O34" s="20"/>
    </row>
    <row r="35" spans="1:23" ht="12.75" customHeight="1" x14ac:dyDescent="0.6">
      <c r="A35" s="31" t="s">
        <v>119</v>
      </c>
      <c r="B35" s="22"/>
      <c r="C35" s="22"/>
      <c r="D35" s="22"/>
      <c r="E35" s="22"/>
      <c r="F35" s="16"/>
      <c r="G35" s="62"/>
      <c r="H35" s="62"/>
      <c r="I35" s="62"/>
      <c r="J35" s="62"/>
      <c r="K35" s="16"/>
      <c r="L35" s="16"/>
      <c r="M35" s="16"/>
      <c r="N35" s="16"/>
      <c r="O35" s="20"/>
    </row>
    <row r="36" spans="1:23" ht="12.75" customHeight="1" x14ac:dyDescent="0.6">
      <c r="A36" s="21" t="s">
        <v>13</v>
      </c>
      <c r="B36" s="22">
        <v>0</v>
      </c>
      <c r="C36" s="22">
        <v>0</v>
      </c>
      <c r="D36" s="22">
        <v>0</v>
      </c>
      <c r="E36" s="22">
        <f>SUM(B36:D36)</f>
        <v>0</v>
      </c>
      <c r="F36" s="16"/>
      <c r="G36" s="62">
        <v>0</v>
      </c>
      <c r="H36" s="62">
        <v>0</v>
      </c>
      <c r="I36" s="62">
        <v>0</v>
      </c>
      <c r="J36" s="62">
        <f>SUM(G36:I36)</f>
        <v>0</v>
      </c>
      <c r="K36" s="16"/>
      <c r="L36" s="25" t="str">
        <f t="shared" ref="L36:O38" si="10">IF(B36&lt;&gt;0,G36/B36,"--")</f>
        <v>--</v>
      </c>
      <c r="M36" s="25" t="str">
        <f t="shared" si="10"/>
        <v>--</v>
      </c>
      <c r="N36" s="25" t="str">
        <f t="shared" si="10"/>
        <v>--</v>
      </c>
      <c r="O36" s="26" t="str">
        <f t="shared" si="10"/>
        <v>--</v>
      </c>
      <c r="Q36">
        <v>0</v>
      </c>
      <c r="U36">
        <f>$U$8</f>
        <v>12</v>
      </c>
      <c r="V36">
        <f>$V$8</f>
        <v>34</v>
      </c>
      <c r="W36">
        <f>$W$8</f>
        <v>56</v>
      </c>
    </row>
    <row r="37" spans="1:23" ht="12.75" customHeight="1" x14ac:dyDescent="0.6">
      <c r="A37" s="30" t="s">
        <v>120</v>
      </c>
      <c r="B37" s="22">
        <v>0</v>
      </c>
      <c r="C37" s="22">
        <v>0</v>
      </c>
      <c r="D37" s="22">
        <v>0</v>
      </c>
      <c r="E37" s="22">
        <f>SUM(B37:D37)</f>
        <v>0</v>
      </c>
      <c r="F37" s="16"/>
      <c r="G37" s="62">
        <v>0</v>
      </c>
      <c r="H37" s="62">
        <v>0</v>
      </c>
      <c r="I37" s="62">
        <v>0</v>
      </c>
      <c r="J37" s="62">
        <f>SUM(G37:I37)</f>
        <v>0</v>
      </c>
      <c r="K37" s="16"/>
      <c r="L37" s="25" t="str">
        <f t="shared" si="10"/>
        <v>--</v>
      </c>
      <c r="M37" s="25" t="str">
        <f t="shared" si="10"/>
        <v>--</v>
      </c>
      <c r="N37" s="25" t="str">
        <f t="shared" si="10"/>
        <v>--</v>
      </c>
      <c r="O37" s="26" t="str">
        <f t="shared" si="10"/>
        <v>--</v>
      </c>
      <c r="Q37">
        <v>3</v>
      </c>
      <c r="U37">
        <f>$U$8</f>
        <v>12</v>
      </c>
      <c r="V37">
        <f>$V$8</f>
        <v>34</v>
      </c>
      <c r="W37">
        <f>$W$8</f>
        <v>56</v>
      </c>
    </row>
    <row r="38" spans="1:23" ht="12.75" customHeight="1" x14ac:dyDescent="0.6">
      <c r="A38" s="21" t="s">
        <v>17</v>
      </c>
      <c r="B38" s="22">
        <f>B36</f>
        <v>0</v>
      </c>
      <c r="C38" s="22">
        <f>C36</f>
        <v>0</v>
      </c>
      <c r="D38" s="22">
        <f>D36</f>
        <v>0</v>
      </c>
      <c r="E38" s="22">
        <f>E36</f>
        <v>0</v>
      </c>
      <c r="F38" s="16"/>
      <c r="G38" s="62">
        <f>SUM(G36:G37)</f>
        <v>0</v>
      </c>
      <c r="H38" s="62">
        <f>SUM(H36:H37)</f>
        <v>0</v>
      </c>
      <c r="I38" s="62">
        <f>SUM(I36:I37)</f>
        <v>0</v>
      </c>
      <c r="J38" s="62">
        <f>SUM(J36:J37)</f>
        <v>0</v>
      </c>
      <c r="K38" s="16"/>
      <c r="L38" s="25" t="str">
        <f t="shared" si="10"/>
        <v>--</v>
      </c>
      <c r="M38" s="25" t="str">
        <f t="shared" si="10"/>
        <v>--</v>
      </c>
      <c r="N38" s="25" t="str">
        <f t="shared" si="10"/>
        <v>--</v>
      </c>
      <c r="O38" s="26" t="str">
        <f t="shared" si="10"/>
        <v>--</v>
      </c>
    </row>
    <row r="39" spans="1:23" ht="5.15" customHeight="1" x14ac:dyDescent="0.6">
      <c r="A39" s="21"/>
      <c r="B39" s="22"/>
      <c r="C39" s="22"/>
      <c r="D39" s="22"/>
      <c r="E39" s="22"/>
      <c r="F39" s="16"/>
      <c r="G39" s="62"/>
      <c r="H39" s="62"/>
      <c r="I39" s="62"/>
      <c r="J39" s="62"/>
      <c r="K39" s="16"/>
      <c r="L39" s="16"/>
      <c r="M39" s="16"/>
      <c r="N39" s="16"/>
      <c r="O39" s="20"/>
    </row>
    <row r="40" spans="1:23" ht="12.75" customHeight="1" x14ac:dyDescent="0.6">
      <c r="A40" s="31" t="s">
        <v>121</v>
      </c>
      <c r="B40" s="22"/>
      <c r="C40" s="22"/>
      <c r="D40" s="22"/>
      <c r="E40" s="22"/>
      <c r="F40" s="16"/>
      <c r="G40" s="62"/>
      <c r="H40" s="62"/>
      <c r="I40" s="62"/>
      <c r="J40" s="62"/>
      <c r="K40" s="16"/>
      <c r="L40" s="16"/>
      <c r="M40" s="16"/>
      <c r="N40" s="16"/>
      <c r="O40" s="20"/>
    </row>
    <row r="41" spans="1:23" ht="12.75" customHeight="1" x14ac:dyDescent="0.6">
      <c r="A41" s="21" t="s">
        <v>13</v>
      </c>
      <c r="B41" s="22">
        <v>0</v>
      </c>
      <c r="C41" s="22">
        <v>0</v>
      </c>
      <c r="D41" s="22">
        <v>0</v>
      </c>
      <c r="E41" s="22">
        <f>SUM(B41:D41)</f>
        <v>0</v>
      </c>
      <c r="F41" s="16"/>
      <c r="G41" s="62">
        <v>0</v>
      </c>
      <c r="H41" s="62">
        <v>0</v>
      </c>
      <c r="I41" s="62">
        <v>0</v>
      </c>
      <c r="J41" s="62">
        <f>SUM(G41:I41)</f>
        <v>0</v>
      </c>
      <c r="K41" s="16"/>
      <c r="L41" s="25" t="str">
        <f t="shared" ref="L41:O43" si="11">IF(B41&lt;&gt;0,G41/B41,"--")</f>
        <v>--</v>
      </c>
      <c r="M41" s="25" t="str">
        <f t="shared" si="11"/>
        <v>--</v>
      </c>
      <c r="N41" s="25" t="str">
        <f t="shared" si="11"/>
        <v>--</v>
      </c>
      <c r="O41" s="26" t="str">
        <f t="shared" si="11"/>
        <v>--</v>
      </c>
      <c r="Q41">
        <v>1</v>
      </c>
      <c r="R41">
        <v>2</v>
      </c>
      <c r="U41">
        <f>$U$8</f>
        <v>12</v>
      </c>
      <c r="V41">
        <f>$V$8</f>
        <v>34</v>
      </c>
      <c r="W41">
        <f>$W$8</f>
        <v>56</v>
      </c>
    </row>
    <row r="42" spans="1:23" ht="12.75" customHeight="1" x14ac:dyDescent="0.6">
      <c r="A42" s="30" t="s">
        <v>97</v>
      </c>
      <c r="B42" s="22">
        <v>0</v>
      </c>
      <c r="C42" s="22">
        <v>0</v>
      </c>
      <c r="D42" s="22">
        <v>0</v>
      </c>
      <c r="E42" s="22">
        <f>SUM(B42:D42)</f>
        <v>0</v>
      </c>
      <c r="F42" s="16"/>
      <c r="G42" s="62">
        <v>0</v>
      </c>
      <c r="H42" s="62">
        <v>0</v>
      </c>
      <c r="I42" s="62">
        <v>0</v>
      </c>
      <c r="J42" s="62">
        <f>SUM(G42:I42)</f>
        <v>0</v>
      </c>
      <c r="K42" s="16"/>
      <c r="L42" s="25" t="str">
        <f t="shared" si="11"/>
        <v>--</v>
      </c>
      <c r="M42" s="25" t="str">
        <f t="shared" si="11"/>
        <v>--</v>
      </c>
      <c r="N42" s="25" t="str">
        <f t="shared" si="11"/>
        <v>--</v>
      </c>
      <c r="O42" s="26" t="str">
        <f t="shared" si="11"/>
        <v>--</v>
      </c>
      <c r="Q42">
        <v>5</v>
      </c>
      <c r="R42">
        <v>7</v>
      </c>
      <c r="U42">
        <f>$U$8</f>
        <v>12</v>
      </c>
      <c r="V42">
        <f>$V$8</f>
        <v>34</v>
      </c>
      <c r="W42">
        <f>$W$8</f>
        <v>56</v>
      </c>
    </row>
    <row r="43" spans="1:23" ht="12.75" customHeight="1" x14ac:dyDescent="0.6">
      <c r="A43" s="21" t="s">
        <v>17</v>
      </c>
      <c r="B43" s="22">
        <f>B41</f>
        <v>0</v>
      </c>
      <c r="C43" s="22">
        <f>C41</f>
        <v>0</v>
      </c>
      <c r="D43" s="22">
        <f>D41</f>
        <v>0</v>
      </c>
      <c r="E43" s="22">
        <f>E41</f>
        <v>0</v>
      </c>
      <c r="F43" s="16"/>
      <c r="G43" s="62">
        <f>SUM(G41:G42)</f>
        <v>0</v>
      </c>
      <c r="H43" s="62">
        <f>SUM(H41:H42)</f>
        <v>0</v>
      </c>
      <c r="I43" s="62">
        <f>SUM(I41:I42)</f>
        <v>0</v>
      </c>
      <c r="J43" s="62">
        <f>SUM(J41:J42)</f>
        <v>0</v>
      </c>
      <c r="K43" s="16"/>
      <c r="L43" s="25" t="str">
        <f t="shared" si="11"/>
        <v>--</v>
      </c>
      <c r="M43" s="25" t="str">
        <f t="shared" si="11"/>
        <v>--</v>
      </c>
      <c r="N43" s="25" t="str">
        <f t="shared" si="11"/>
        <v>--</v>
      </c>
      <c r="O43" s="26" t="str">
        <f t="shared" si="11"/>
        <v>--</v>
      </c>
    </row>
    <row r="44" spans="1:23" ht="5.15" customHeight="1" x14ac:dyDescent="0.6">
      <c r="A44" s="21"/>
      <c r="B44" s="22"/>
      <c r="C44" s="22"/>
      <c r="D44" s="22"/>
      <c r="E44" s="22"/>
      <c r="F44" s="16"/>
      <c r="G44" s="62"/>
      <c r="H44" s="62"/>
      <c r="I44" s="62"/>
      <c r="J44" s="62"/>
      <c r="K44" s="16"/>
      <c r="L44" s="16"/>
      <c r="M44" s="16"/>
      <c r="N44" s="16"/>
      <c r="O44" s="20"/>
    </row>
    <row r="45" spans="1:23" ht="12.75" customHeight="1" x14ac:dyDescent="0.6">
      <c r="A45" s="103" t="s">
        <v>33</v>
      </c>
      <c r="B45" s="32">
        <f>SUM(B38,B43)</f>
        <v>0</v>
      </c>
      <c r="C45" s="32">
        <f>SUM(C38,C43)</f>
        <v>0</v>
      </c>
      <c r="D45" s="32">
        <f>SUM(D38,D43)</f>
        <v>0</v>
      </c>
      <c r="E45" s="32">
        <f>SUM(E38,E43)</f>
        <v>0</v>
      </c>
      <c r="F45" s="33"/>
      <c r="G45" s="84">
        <f>SUM(G38,G43)</f>
        <v>0</v>
      </c>
      <c r="H45" s="84">
        <f>SUM(H38,H43)</f>
        <v>0</v>
      </c>
      <c r="I45" s="84">
        <f>SUM(I38,I43)</f>
        <v>0</v>
      </c>
      <c r="J45" s="84">
        <f>SUM(J38,J43)</f>
        <v>0</v>
      </c>
      <c r="K45" s="33"/>
      <c r="L45" s="35" t="str">
        <f t="shared" ref="L45:O46" si="12">IF(B45&lt;&gt;0,G45/B45,"--")</f>
        <v>--</v>
      </c>
      <c r="M45" s="35" t="str">
        <f t="shared" si="12"/>
        <v>--</v>
      </c>
      <c r="N45" s="35" t="str">
        <f t="shared" si="12"/>
        <v>--</v>
      </c>
      <c r="O45" s="36" t="str">
        <f t="shared" si="12"/>
        <v>--</v>
      </c>
    </row>
    <row r="46" spans="1:23" ht="12.75" customHeight="1" x14ac:dyDescent="0.6">
      <c r="A46" s="104" t="s">
        <v>17</v>
      </c>
      <c r="B46" s="22">
        <f>SUM(B32,B45)</f>
        <v>0</v>
      </c>
      <c r="C46" s="22">
        <f>SUM(C32,C45)</f>
        <v>0</v>
      </c>
      <c r="D46" s="22">
        <f>SUM(D32,D45)</f>
        <v>0</v>
      </c>
      <c r="E46" s="22">
        <f>SUM(E32,E45)</f>
        <v>0</v>
      </c>
      <c r="F46" s="16"/>
      <c r="G46" s="62">
        <f>SUM(G32,G45)</f>
        <v>0</v>
      </c>
      <c r="H46" s="62">
        <f>SUM(H32,H45)</f>
        <v>0</v>
      </c>
      <c r="I46" s="62">
        <f>SUM(I32,I45)</f>
        <v>0</v>
      </c>
      <c r="J46" s="62">
        <f>SUM(J32,J45)</f>
        <v>0</v>
      </c>
      <c r="K46" s="16"/>
      <c r="L46" s="25" t="str">
        <f t="shared" si="12"/>
        <v>--</v>
      </c>
      <c r="M46" s="25" t="str">
        <f t="shared" si="12"/>
        <v>--</v>
      </c>
      <c r="N46" s="25" t="str">
        <f t="shared" si="12"/>
        <v>--</v>
      </c>
      <c r="O46" s="26" t="str">
        <f t="shared" si="12"/>
        <v>--</v>
      </c>
    </row>
    <row r="47" spans="1:23" ht="5.15" customHeight="1" thickBot="1" x14ac:dyDescent="0.75">
      <c r="A47" s="105"/>
      <c r="B47" s="101"/>
      <c r="C47" s="101"/>
      <c r="D47" s="101"/>
      <c r="E47" s="101"/>
      <c r="F47" s="102"/>
      <c r="G47" s="98"/>
      <c r="H47" s="98"/>
      <c r="I47" s="98"/>
      <c r="J47" s="98"/>
      <c r="K47" s="102"/>
      <c r="L47" s="102"/>
      <c r="M47" s="102"/>
      <c r="N47" s="102"/>
      <c r="O47" s="106"/>
    </row>
    <row r="48" spans="1:23" ht="15.5" x14ac:dyDescent="0.7">
      <c r="A48" s="4" t="s">
        <v>18</v>
      </c>
      <c r="B48" s="9" t="s">
        <v>1</v>
      </c>
      <c r="C48" s="10"/>
      <c r="D48" s="10"/>
      <c r="E48" s="10"/>
      <c r="F48" s="11"/>
      <c r="G48" s="9" t="s">
        <v>2</v>
      </c>
      <c r="H48" s="12"/>
      <c r="I48" s="12"/>
      <c r="J48" s="12"/>
      <c r="K48" s="11"/>
      <c r="L48" s="9" t="s">
        <v>3</v>
      </c>
      <c r="M48" s="12"/>
      <c r="N48" s="12"/>
      <c r="O48" s="13"/>
    </row>
    <row r="49" spans="1:23" ht="12.75" customHeight="1" x14ac:dyDescent="0.6">
      <c r="A49" s="94" t="s">
        <v>23</v>
      </c>
      <c r="B49" s="15" t="s">
        <v>4</v>
      </c>
      <c r="C49" s="15" t="s">
        <v>5</v>
      </c>
      <c r="D49" s="15" t="s">
        <v>6</v>
      </c>
      <c r="E49" s="15" t="s">
        <v>173</v>
      </c>
      <c r="F49" s="16"/>
      <c r="G49" s="15" t="s">
        <v>4</v>
      </c>
      <c r="H49" s="15" t="s">
        <v>5</v>
      </c>
      <c r="I49" s="15" t="s">
        <v>6</v>
      </c>
      <c r="J49" s="15" t="s">
        <v>173</v>
      </c>
      <c r="K49" s="16"/>
      <c r="L49" s="15" t="s">
        <v>4</v>
      </c>
      <c r="M49" s="15" t="s">
        <v>5</v>
      </c>
      <c r="N49" s="15" t="s">
        <v>6</v>
      </c>
      <c r="O49" s="17" t="s">
        <v>173</v>
      </c>
    </row>
    <row r="50" spans="1:23" x14ac:dyDescent="0.6">
      <c r="A50" s="21" t="s">
        <v>19</v>
      </c>
      <c r="B50" s="22">
        <v>0</v>
      </c>
      <c r="C50" s="22">
        <v>0</v>
      </c>
      <c r="D50" s="22">
        <v>0</v>
      </c>
      <c r="E50" s="22">
        <f>SUM(B50:D50)</f>
        <v>0</v>
      </c>
      <c r="F50" s="16"/>
      <c r="G50" s="62">
        <v>0</v>
      </c>
      <c r="H50" s="62">
        <v>0</v>
      </c>
      <c r="I50" s="62">
        <v>0</v>
      </c>
      <c r="J50" s="62">
        <f>SUM(G50:I50)</f>
        <v>0</v>
      </c>
      <c r="K50" s="16"/>
      <c r="L50" s="25" t="str">
        <f t="shared" ref="L50:O52" si="13">IF(B50&lt;&gt;0,G50/B50,"--")</f>
        <v>--</v>
      </c>
      <c r="M50" s="25" t="str">
        <f t="shared" si="13"/>
        <v>--</v>
      </c>
      <c r="N50" s="25" t="str">
        <f t="shared" si="13"/>
        <v>--</v>
      </c>
      <c r="O50" s="26" t="str">
        <f t="shared" si="13"/>
        <v>--</v>
      </c>
      <c r="Q50">
        <v>128</v>
      </c>
      <c r="U50">
        <f>$U$8</f>
        <v>12</v>
      </c>
      <c r="V50">
        <f>$V$8</f>
        <v>34</v>
      </c>
      <c r="W50">
        <f>$W$8</f>
        <v>56</v>
      </c>
    </row>
    <row r="51" spans="1:23" x14ac:dyDescent="0.6">
      <c r="A51" s="21" t="s">
        <v>20</v>
      </c>
      <c r="B51" s="22">
        <v>0</v>
      </c>
      <c r="C51" s="22">
        <v>0</v>
      </c>
      <c r="D51" s="22">
        <v>0</v>
      </c>
      <c r="E51" s="22">
        <f>SUM(B51:D51)</f>
        <v>0</v>
      </c>
      <c r="F51" s="16"/>
      <c r="G51" s="62">
        <v>0</v>
      </c>
      <c r="H51" s="62">
        <v>0</v>
      </c>
      <c r="I51" s="62">
        <v>0</v>
      </c>
      <c r="J51" s="62">
        <f>SUM(G51:I51)</f>
        <v>0</v>
      </c>
      <c r="K51" s="16"/>
      <c r="L51" s="25" t="str">
        <f t="shared" si="13"/>
        <v>--</v>
      </c>
      <c r="M51" s="25" t="str">
        <f t="shared" si="13"/>
        <v>--</v>
      </c>
      <c r="N51" s="25" t="str">
        <f t="shared" si="13"/>
        <v>--</v>
      </c>
      <c r="O51" s="26" t="str">
        <f t="shared" si="13"/>
        <v>--</v>
      </c>
      <c r="Q51">
        <v>130</v>
      </c>
      <c r="U51">
        <f>$U$8</f>
        <v>12</v>
      </c>
      <c r="V51">
        <f>$V$8</f>
        <v>34</v>
      </c>
      <c r="W51">
        <f>$W$8</f>
        <v>56</v>
      </c>
    </row>
    <row r="52" spans="1:23" x14ac:dyDescent="0.6">
      <c r="A52" s="21" t="s">
        <v>31</v>
      </c>
      <c r="B52" s="22">
        <f>SUM(B50:B51)</f>
        <v>0</v>
      </c>
      <c r="C52" s="22">
        <f>SUM(C50:C51)</f>
        <v>0</v>
      </c>
      <c r="D52" s="22">
        <f>SUM(D50:D51)</f>
        <v>0</v>
      </c>
      <c r="E52" s="22">
        <f>SUM(E50:E51)</f>
        <v>0</v>
      </c>
      <c r="F52" s="16"/>
      <c r="G52" s="62">
        <f>SUM(G50:G51)</f>
        <v>0</v>
      </c>
      <c r="H52" s="62">
        <f>SUM(H50:H51)</f>
        <v>0</v>
      </c>
      <c r="I52" s="62">
        <f>SUM(I50:I51)</f>
        <v>0</v>
      </c>
      <c r="J52" s="62">
        <f>SUM(J50:J51)</f>
        <v>0</v>
      </c>
      <c r="K52" s="16"/>
      <c r="L52" s="25" t="str">
        <f t="shared" si="13"/>
        <v>--</v>
      </c>
      <c r="M52" s="25" t="str">
        <f t="shared" si="13"/>
        <v>--</v>
      </c>
      <c r="N52" s="25" t="str">
        <f t="shared" si="13"/>
        <v>--</v>
      </c>
      <c r="O52" s="26" t="str">
        <f t="shared" si="13"/>
        <v>--</v>
      </c>
    </row>
    <row r="53" spans="1:23" x14ac:dyDescent="0.6">
      <c r="A53" s="95" t="s">
        <v>32</v>
      </c>
      <c r="B53" s="22"/>
      <c r="C53" s="22"/>
      <c r="D53" s="22"/>
      <c r="E53" s="22"/>
      <c r="F53" s="16"/>
      <c r="G53" s="62"/>
      <c r="H53" s="62"/>
      <c r="I53" s="62"/>
      <c r="J53" s="62"/>
      <c r="K53" s="16"/>
      <c r="L53" s="16"/>
      <c r="M53" s="16"/>
      <c r="N53" s="16"/>
      <c r="O53" s="20"/>
    </row>
    <row r="54" spans="1:23" x14ac:dyDescent="0.6">
      <c r="A54" s="21" t="s">
        <v>19</v>
      </c>
      <c r="B54" s="22">
        <v>0</v>
      </c>
      <c r="C54" s="22">
        <v>0</v>
      </c>
      <c r="D54" s="22">
        <v>0</v>
      </c>
      <c r="E54" s="22">
        <f>SUM(B54:D54)</f>
        <v>0</v>
      </c>
      <c r="F54" s="16"/>
      <c r="G54" s="62">
        <v>0</v>
      </c>
      <c r="H54" s="62">
        <v>0</v>
      </c>
      <c r="I54" s="62">
        <v>0</v>
      </c>
      <c r="J54" s="62">
        <f>SUM(G54:I54)</f>
        <v>0</v>
      </c>
      <c r="K54" s="16"/>
      <c r="L54" s="25" t="str">
        <f t="shared" ref="L54:O57" si="14">IF(B54&lt;&gt;0,G54/B54,"--")</f>
        <v>--</v>
      </c>
      <c r="M54" s="25" t="str">
        <f t="shared" si="14"/>
        <v>--</v>
      </c>
      <c r="N54" s="25" t="str">
        <f t="shared" si="14"/>
        <v>--</v>
      </c>
      <c r="O54" s="26" t="str">
        <f t="shared" si="14"/>
        <v>--</v>
      </c>
      <c r="Q54">
        <v>105</v>
      </c>
      <c r="U54">
        <f>$U$8</f>
        <v>12</v>
      </c>
      <c r="V54">
        <f>$V$8</f>
        <v>34</v>
      </c>
      <c r="W54">
        <f>$W$8</f>
        <v>56</v>
      </c>
    </row>
    <row r="55" spans="1:23" x14ac:dyDescent="0.6">
      <c r="A55" s="21" t="s">
        <v>20</v>
      </c>
      <c r="B55" s="22">
        <v>0</v>
      </c>
      <c r="C55" s="22">
        <v>0</v>
      </c>
      <c r="D55" s="22">
        <v>0</v>
      </c>
      <c r="E55" s="22">
        <f>SUM(B55:D55)</f>
        <v>0</v>
      </c>
      <c r="F55" s="16"/>
      <c r="G55" s="62">
        <v>0</v>
      </c>
      <c r="H55" s="62">
        <v>0</v>
      </c>
      <c r="I55" s="62">
        <v>0</v>
      </c>
      <c r="J55" s="62">
        <f>SUM(G55:I55)</f>
        <v>0</v>
      </c>
      <c r="K55" s="16"/>
      <c r="L55" s="25" t="str">
        <f t="shared" si="14"/>
        <v>--</v>
      </c>
      <c r="M55" s="25" t="str">
        <f t="shared" si="14"/>
        <v>--</v>
      </c>
      <c r="N55" s="25" t="str">
        <f t="shared" si="14"/>
        <v>--</v>
      </c>
      <c r="O55" s="26" t="str">
        <f t="shared" si="14"/>
        <v>--</v>
      </c>
      <c r="Q55">
        <v>107</v>
      </c>
      <c r="U55">
        <f>$U$8</f>
        <v>12</v>
      </c>
      <c r="V55">
        <f>$V$8</f>
        <v>34</v>
      </c>
      <c r="W55">
        <f>$W$8</f>
        <v>56</v>
      </c>
    </row>
    <row r="56" spans="1:23" x14ac:dyDescent="0.6">
      <c r="A56" s="96" t="s">
        <v>33</v>
      </c>
      <c r="B56" s="32">
        <f>SUM(B54:B55)</f>
        <v>0</v>
      </c>
      <c r="C56" s="32">
        <f>SUM(C54:C55)</f>
        <v>0</v>
      </c>
      <c r="D56" s="32">
        <f>SUM(D54:D55)</f>
        <v>0</v>
      </c>
      <c r="E56" s="32">
        <f>SUM(E54:E55)</f>
        <v>0</v>
      </c>
      <c r="F56" s="33"/>
      <c r="G56" s="84">
        <f>SUM(G54:G55)</f>
        <v>0</v>
      </c>
      <c r="H56" s="84">
        <f>SUM(H54:H55)</f>
        <v>0</v>
      </c>
      <c r="I56" s="84">
        <f>SUM(I54:I55)</f>
        <v>0</v>
      </c>
      <c r="J56" s="84">
        <f>SUM(J54:J55)</f>
        <v>0</v>
      </c>
      <c r="K56" s="33"/>
      <c r="L56" s="35" t="str">
        <f t="shared" si="14"/>
        <v>--</v>
      </c>
      <c r="M56" s="35" t="str">
        <f t="shared" si="14"/>
        <v>--</v>
      </c>
      <c r="N56" s="35" t="str">
        <f t="shared" si="14"/>
        <v>--</v>
      </c>
      <c r="O56" s="36" t="str">
        <f t="shared" si="14"/>
        <v>--</v>
      </c>
    </row>
    <row r="57" spans="1:23" ht="13.75" thickBot="1" x14ac:dyDescent="0.75">
      <c r="A57" s="43" t="s">
        <v>17</v>
      </c>
      <c r="B57" s="127">
        <f>SUM(B52,B56)</f>
        <v>0</v>
      </c>
      <c r="C57" s="127">
        <f>SUM(C52,C56)</f>
        <v>0</v>
      </c>
      <c r="D57" s="127">
        <f>SUM(D52,D56)</f>
        <v>0</v>
      </c>
      <c r="E57" s="127">
        <f>SUM(E52,E56)</f>
        <v>0</v>
      </c>
      <c r="F57" s="102"/>
      <c r="G57" s="98">
        <f>SUM(G52,G56)</f>
        <v>0</v>
      </c>
      <c r="H57" s="98">
        <f>SUM(H52,H56)</f>
        <v>0</v>
      </c>
      <c r="I57" s="98">
        <f>SUM(I52,I56)</f>
        <v>0</v>
      </c>
      <c r="J57" s="98">
        <f>SUM(J52,J56)</f>
        <v>0</v>
      </c>
      <c r="K57" s="102"/>
      <c r="L57" s="47" t="str">
        <f t="shared" si="14"/>
        <v>--</v>
      </c>
      <c r="M57" s="47" t="str">
        <f t="shared" si="14"/>
        <v>--</v>
      </c>
      <c r="N57" s="47" t="str">
        <f t="shared" si="14"/>
        <v>--</v>
      </c>
      <c r="O57" s="48" t="str">
        <f t="shared" si="14"/>
        <v>--</v>
      </c>
    </row>
    <row r="58" spans="1:23" ht="5.15" customHeight="1" x14ac:dyDescent="0.6">
      <c r="A58" s="49"/>
      <c r="B58" s="50"/>
      <c r="C58" s="50"/>
      <c r="D58" s="50"/>
      <c r="E58" s="50"/>
      <c r="G58" s="62"/>
      <c r="H58" s="62"/>
      <c r="I58" s="62"/>
      <c r="J58" s="62"/>
    </row>
    <row r="59" spans="1:23" x14ac:dyDescent="0.6">
      <c r="A59" s="49" t="s">
        <v>21</v>
      </c>
      <c r="B59" s="50">
        <f>B46</f>
        <v>0</v>
      </c>
      <c r="C59" s="50">
        <f>C46</f>
        <v>0</v>
      </c>
      <c r="D59" s="50">
        <f>D46</f>
        <v>0</v>
      </c>
      <c r="E59" s="50">
        <f>E46</f>
        <v>0</v>
      </c>
      <c r="G59" s="62">
        <f>SUM(G46,G57)</f>
        <v>0</v>
      </c>
      <c r="H59" s="62">
        <f>SUM(H46,H57)</f>
        <v>0</v>
      </c>
      <c r="I59" s="62">
        <f>SUM(I46,I57)</f>
        <v>0</v>
      </c>
      <c r="J59" s="62">
        <f>SUM(J46,J57)</f>
        <v>0</v>
      </c>
      <c r="L59" s="25" t="str">
        <f>IF(B59&lt;&gt;0,G59/B59,"--")</f>
        <v>--</v>
      </c>
      <c r="M59" s="25" t="str">
        <f>IF(C59&lt;&gt;0,H59/C59,"--")</f>
        <v>--</v>
      </c>
      <c r="N59" s="25" t="str">
        <f>IF(D59&lt;&gt;0,I59/D59,"--")</f>
        <v>--</v>
      </c>
      <c r="O59" s="25" t="str">
        <f>IF(E59&lt;&gt;0,J59/E59,"--")</f>
        <v>--</v>
      </c>
      <c r="U59">
        <f>$U$8</f>
        <v>12</v>
      </c>
      <c r="V59">
        <f>$V$8</f>
        <v>34</v>
      </c>
      <c r="W59">
        <f>$W$8</f>
        <v>56</v>
      </c>
    </row>
    <row r="60" spans="1:23" hidden="1" x14ac:dyDescent="0.6">
      <c r="A60" s="16"/>
      <c r="B60" s="50"/>
      <c r="C60" s="50"/>
      <c r="D60" s="50"/>
      <c r="E60" s="50"/>
      <c r="G60" s="62"/>
      <c r="H60" s="62"/>
      <c r="I60" s="62"/>
      <c r="J60" s="62"/>
    </row>
    <row r="61" spans="1:23" hidden="1" x14ac:dyDescent="0.6">
      <c r="A61" s="107" t="s">
        <v>115</v>
      </c>
      <c r="B61" s="85">
        <f>B10-SUM(B11:B13)</f>
        <v>0</v>
      </c>
      <c r="C61" s="85">
        <f>C10-SUM(C11:C13)</f>
        <v>0</v>
      </c>
      <c r="D61" s="85">
        <f>D10-SUM(D11:D13)</f>
        <v>0</v>
      </c>
      <c r="E61" s="50"/>
      <c r="G61" s="85">
        <v>0</v>
      </c>
      <c r="H61" s="85">
        <v>0</v>
      </c>
      <c r="I61" s="85">
        <v>0</v>
      </c>
      <c r="L61" s="85">
        <v>0</v>
      </c>
      <c r="M61" s="85">
        <v>0</v>
      </c>
      <c r="N61" s="85">
        <v>0</v>
      </c>
      <c r="Q61">
        <v>127</v>
      </c>
      <c r="U61">
        <f>$U$8</f>
        <v>12</v>
      </c>
      <c r="V61">
        <f>$V$8</f>
        <v>34</v>
      </c>
      <c r="W61">
        <f>$W$8</f>
        <v>56</v>
      </c>
    </row>
    <row r="62" spans="1:23" hidden="1" x14ac:dyDescent="0.6">
      <c r="A62" s="16"/>
      <c r="B62" s="85">
        <f>B17-SUM(B18:B20)</f>
        <v>0</v>
      </c>
      <c r="C62" s="85">
        <f>C17-SUM(C18:C20)</f>
        <v>0</v>
      </c>
      <c r="D62" s="85">
        <f>D17-SUM(D18:D20)</f>
        <v>0</v>
      </c>
      <c r="E62" s="50"/>
      <c r="G62" s="85">
        <v>0</v>
      </c>
      <c r="H62" s="85">
        <v>0</v>
      </c>
      <c r="I62" s="85">
        <v>0</v>
      </c>
      <c r="L62" s="85">
        <v>0</v>
      </c>
      <c r="M62" s="85">
        <v>0</v>
      </c>
      <c r="N62" s="85">
        <v>0</v>
      </c>
      <c r="Q62">
        <v>104</v>
      </c>
      <c r="U62">
        <f>$U$8</f>
        <v>12</v>
      </c>
      <c r="V62">
        <f>$V$8</f>
        <v>34</v>
      </c>
      <c r="W62">
        <f>$W$8</f>
        <v>56</v>
      </c>
    </row>
    <row r="63" spans="1:23" hidden="1" x14ac:dyDescent="0.6">
      <c r="A63" s="16"/>
      <c r="B63" s="85">
        <f>B26-SUM(B27:B29)</f>
        <v>0</v>
      </c>
      <c r="C63" s="85">
        <f>C26-SUM(C27:C29)</f>
        <v>0</v>
      </c>
      <c r="D63" s="85">
        <f>D26-SUM(D27:D29)</f>
        <v>0</v>
      </c>
      <c r="E63" s="50"/>
      <c r="G63" s="85">
        <v>0</v>
      </c>
      <c r="H63" s="85">
        <v>0</v>
      </c>
      <c r="I63" s="85">
        <v>0</v>
      </c>
      <c r="L63" s="85">
        <v>0</v>
      </c>
      <c r="M63" s="85">
        <v>0</v>
      </c>
      <c r="N63" s="85">
        <v>0</v>
      </c>
      <c r="Q63">
        <v>64</v>
      </c>
      <c r="R63">
        <v>13</v>
      </c>
      <c r="U63">
        <f>$U$8</f>
        <v>12</v>
      </c>
      <c r="V63">
        <f>$V$8</f>
        <v>34</v>
      </c>
      <c r="W63">
        <f>$W$8</f>
        <v>56</v>
      </c>
    </row>
    <row r="64" spans="1:23" x14ac:dyDescent="0.6">
      <c r="A64" s="33"/>
      <c r="B64" s="33"/>
      <c r="C64" s="33"/>
      <c r="D64" s="33"/>
      <c r="E64" s="33"/>
    </row>
    <row r="65" spans="1:5" x14ac:dyDescent="0.6">
      <c r="A65" s="54" t="s">
        <v>22</v>
      </c>
    </row>
    <row r="66" spans="1:5" x14ac:dyDescent="0.6">
      <c r="A66" s="109" t="s">
        <v>264</v>
      </c>
    </row>
    <row r="67" spans="1:5" x14ac:dyDescent="0.6">
      <c r="A67" s="56" t="s">
        <v>122</v>
      </c>
    </row>
    <row r="68" spans="1:5" x14ac:dyDescent="0.6">
      <c r="A68" s="55" t="s">
        <v>98</v>
      </c>
    </row>
    <row r="69" spans="1:5" x14ac:dyDescent="0.6">
      <c r="A69" s="55" t="s">
        <v>123</v>
      </c>
    </row>
    <row r="70" spans="1:5" x14ac:dyDescent="0.6">
      <c r="A70" s="56" t="s">
        <v>124</v>
      </c>
    </row>
    <row r="71" spans="1:5" x14ac:dyDescent="0.6">
      <c r="A71" s="55" t="s">
        <v>125</v>
      </c>
      <c r="B71" s="41"/>
      <c r="C71" s="41"/>
      <c r="D71" s="41"/>
      <c r="E71" s="41"/>
    </row>
    <row r="72" spans="1:5" x14ac:dyDescent="0.6">
      <c r="A72" s="55" t="s">
        <v>126</v>
      </c>
      <c r="B72" s="50"/>
      <c r="C72" s="50"/>
      <c r="D72" s="50"/>
      <c r="E72" s="50"/>
    </row>
    <row r="73" spans="1:5" x14ac:dyDescent="0.6">
      <c r="A73" s="55" t="s">
        <v>127</v>
      </c>
      <c r="B73" s="50"/>
      <c r="C73" s="50"/>
      <c r="D73" s="50"/>
      <c r="E73" s="50"/>
    </row>
    <row r="74" spans="1:5" x14ac:dyDescent="0.6">
      <c r="A74" s="55"/>
      <c r="B74" s="50"/>
      <c r="C74" s="50"/>
      <c r="D74" s="50"/>
      <c r="E74" s="50"/>
    </row>
    <row r="75" spans="1:5" x14ac:dyDescent="0.6">
      <c r="A75" s="55"/>
      <c r="B75" s="50"/>
      <c r="C75" s="50"/>
      <c r="D75" s="50"/>
      <c r="E75" s="50"/>
    </row>
    <row r="76" spans="1:5" x14ac:dyDescent="0.6">
      <c r="A76" s="55"/>
      <c r="B76" s="50"/>
      <c r="C76" s="50"/>
      <c r="D76" s="50"/>
      <c r="E76" s="50"/>
    </row>
    <row r="77" spans="1:5" x14ac:dyDescent="0.6">
      <c r="A77" s="55"/>
      <c r="B77" s="50"/>
      <c r="C77" s="50"/>
      <c r="D77" s="50"/>
      <c r="E77" s="50"/>
    </row>
    <row r="78" spans="1:5" x14ac:dyDescent="0.6">
      <c r="A78" s="16"/>
      <c r="B78" s="50"/>
      <c r="C78" s="50"/>
      <c r="D78" s="50"/>
      <c r="E78" s="50"/>
    </row>
    <row r="79" spans="1:5" x14ac:dyDescent="0.6">
      <c r="A79" s="16"/>
      <c r="B79" s="50"/>
      <c r="C79" s="50"/>
      <c r="D79" s="50"/>
      <c r="E79" s="50"/>
    </row>
    <row r="80" spans="1:5" x14ac:dyDescent="0.6">
      <c r="A80" s="16"/>
      <c r="B80" s="50"/>
      <c r="C80" s="50"/>
      <c r="D80" s="50"/>
      <c r="E80" s="50"/>
    </row>
    <row r="81" spans="2:5" x14ac:dyDescent="0.6">
      <c r="B81" s="50"/>
      <c r="C81" s="50"/>
      <c r="D81" s="50"/>
      <c r="E81" s="50"/>
    </row>
    <row r="82" spans="2:5" x14ac:dyDescent="0.6">
      <c r="B82" s="50"/>
      <c r="C82" s="50"/>
      <c r="D82" s="50"/>
      <c r="E82" s="50"/>
    </row>
    <row r="83" spans="2:5" x14ac:dyDescent="0.6">
      <c r="B83" s="50"/>
      <c r="C83" s="50"/>
      <c r="D83" s="50"/>
      <c r="E83" s="50"/>
    </row>
    <row r="84" spans="2:5" x14ac:dyDescent="0.6">
      <c r="B84" s="50"/>
      <c r="C84" s="50"/>
      <c r="D84" s="50"/>
      <c r="E84" s="50"/>
    </row>
    <row r="85" spans="2:5" x14ac:dyDescent="0.6">
      <c r="B85" s="50"/>
      <c r="C85" s="50"/>
      <c r="D85" s="50"/>
      <c r="E85" s="50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47" max="14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7"/>
  <dimension ref="A1:Y75"/>
  <sheetViews>
    <sheetView zoomScale="70" zoomScaleNormal="70" workbookViewId="0"/>
  </sheetViews>
  <sheetFormatPr defaultRowHeight="13" x14ac:dyDescent="0.6"/>
  <cols>
    <col min="1" max="1" width="36.86328125" customWidth="1"/>
    <col min="2" max="5" width="10.6796875" customWidth="1"/>
    <col min="6" max="6" width="2.6796875" customWidth="1"/>
    <col min="7" max="10" width="10.6796875" customWidth="1"/>
    <col min="11" max="11" width="2.6796875" customWidth="1"/>
    <col min="12" max="15" width="8.6796875" customWidth="1"/>
    <col min="17" max="23" width="0" hidden="1" customWidth="1"/>
    <col min="24" max="24" width="3.6796875" hidden="1" customWidth="1"/>
    <col min="25" max="25" width="0" hidden="1" customWidth="1"/>
  </cols>
  <sheetData>
    <row r="1" spans="1:25" s="3" customFormat="1" ht="15.5" x14ac:dyDescent="0.7">
      <c r="A1" s="1" t="str">
        <f>VLOOKUP(Y6,TabName,5,FALSE)</f>
        <v>Table 4.35 - Cost of Forwarded UAA Mail -- Package Services, Parcel Select (1), PARS Environment, FY 21</v>
      </c>
      <c r="B1" s="2"/>
      <c r="C1" s="2"/>
      <c r="D1" s="2"/>
      <c r="E1" s="2"/>
    </row>
    <row r="2" spans="1:25" s="3" customFormat="1" ht="8.15" customHeight="1" thickBot="1" x14ac:dyDescent="0.85">
      <c r="A2" s="1"/>
      <c r="B2" s="2"/>
      <c r="C2" s="2"/>
      <c r="D2" s="2"/>
      <c r="E2" s="2"/>
    </row>
    <row r="3" spans="1:25" s="3" customFormat="1" ht="15.5" x14ac:dyDescent="0.7">
      <c r="A3" s="4" t="s">
        <v>0</v>
      </c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7"/>
    </row>
    <row r="4" spans="1:25" s="3" customFormat="1" ht="12.75" customHeight="1" x14ac:dyDescent="0.6">
      <c r="A4" s="8"/>
      <c r="B4" s="9" t="s">
        <v>1</v>
      </c>
      <c r="C4" s="10"/>
      <c r="D4" s="10"/>
      <c r="E4" s="10"/>
      <c r="F4" s="11"/>
      <c r="G4" s="9" t="s">
        <v>2</v>
      </c>
      <c r="H4" s="12"/>
      <c r="I4" s="12"/>
      <c r="J4" s="12"/>
      <c r="K4" s="11"/>
      <c r="L4" s="9" t="s">
        <v>3</v>
      </c>
      <c r="M4" s="12"/>
      <c r="N4" s="12"/>
      <c r="O4" s="13"/>
      <c r="Q4"/>
      <c r="R4"/>
      <c r="S4" t="s">
        <v>37</v>
      </c>
      <c r="T4" t="s">
        <v>37</v>
      </c>
      <c r="U4" s="18" t="s">
        <v>8</v>
      </c>
      <c r="V4" s="18" t="s">
        <v>9</v>
      </c>
      <c r="W4" s="18" t="s">
        <v>10</v>
      </c>
      <c r="X4"/>
    </row>
    <row r="5" spans="1:25" ht="25.5" customHeight="1" x14ac:dyDescent="0.6">
      <c r="A5" s="14"/>
      <c r="B5" s="15" t="s">
        <v>4</v>
      </c>
      <c r="C5" s="15" t="s">
        <v>5</v>
      </c>
      <c r="D5" s="15" t="s">
        <v>6</v>
      </c>
      <c r="E5" s="15" t="s">
        <v>7</v>
      </c>
      <c r="F5" s="16"/>
      <c r="G5" s="15" t="s">
        <v>4</v>
      </c>
      <c r="H5" s="15" t="s">
        <v>5</v>
      </c>
      <c r="I5" s="15" t="s">
        <v>6</v>
      </c>
      <c r="J5" s="15" t="s">
        <v>7</v>
      </c>
      <c r="K5" s="16"/>
      <c r="L5" s="15" t="s">
        <v>4</v>
      </c>
      <c r="M5" s="15" t="s">
        <v>5</v>
      </c>
      <c r="N5" s="15" t="s">
        <v>6</v>
      </c>
      <c r="O5" s="17" t="s">
        <v>7</v>
      </c>
      <c r="Q5" s="56" t="s">
        <v>35</v>
      </c>
      <c r="R5" s="56" t="s">
        <v>36</v>
      </c>
      <c r="S5" s="56" t="s">
        <v>35</v>
      </c>
      <c r="T5" s="56" t="s">
        <v>36</v>
      </c>
      <c r="U5" t="s">
        <v>12</v>
      </c>
      <c r="V5" t="s">
        <v>12</v>
      </c>
      <c r="W5" t="s">
        <v>12</v>
      </c>
      <c r="Y5" s="18" t="s">
        <v>11</v>
      </c>
    </row>
    <row r="6" spans="1:25" x14ac:dyDescent="0.6">
      <c r="A6" s="94" t="s">
        <v>23</v>
      </c>
      <c r="B6" s="15"/>
      <c r="C6" s="15"/>
      <c r="D6" s="15"/>
      <c r="E6" s="15"/>
      <c r="F6" s="16"/>
      <c r="G6" s="15"/>
      <c r="H6" s="15"/>
      <c r="I6" s="15"/>
      <c r="J6" s="15"/>
      <c r="K6" s="16"/>
      <c r="L6" s="15"/>
      <c r="M6" s="15"/>
      <c r="N6" s="15"/>
      <c r="O6" s="17"/>
      <c r="Y6">
        <v>35</v>
      </c>
    </row>
    <row r="7" spans="1:25" x14ac:dyDescent="0.6">
      <c r="A7" s="31" t="s">
        <v>102</v>
      </c>
      <c r="B7" s="15"/>
      <c r="C7" s="15"/>
      <c r="D7" s="15"/>
      <c r="E7" s="15"/>
      <c r="F7" s="16"/>
      <c r="G7" s="15"/>
      <c r="H7" s="15"/>
      <c r="I7" s="15"/>
      <c r="J7" s="15"/>
      <c r="K7" s="16"/>
      <c r="L7" s="15"/>
      <c r="M7" s="15"/>
      <c r="N7" s="15"/>
      <c r="O7" s="17"/>
    </row>
    <row r="8" spans="1:25" x14ac:dyDescent="0.6">
      <c r="A8" s="21" t="s">
        <v>13</v>
      </c>
      <c r="B8" s="76">
        <v>0</v>
      </c>
      <c r="C8" s="76">
        <v>0</v>
      </c>
      <c r="D8" s="76">
        <v>0</v>
      </c>
      <c r="E8" s="65">
        <f t="shared" ref="E8:E13" si="0">SUM(B8:D8)</f>
        <v>0</v>
      </c>
      <c r="F8" s="61"/>
      <c r="G8" s="62">
        <v>0</v>
      </c>
      <c r="H8" s="62">
        <v>0</v>
      </c>
      <c r="I8" s="62">
        <v>0</v>
      </c>
      <c r="J8" s="62">
        <f t="shared" ref="J8:J13" si="1">SUM(G8:I8)</f>
        <v>0</v>
      </c>
      <c r="K8" s="61"/>
      <c r="L8" s="25" t="str">
        <f t="shared" ref="L8:O14" si="2">IF(B8&lt;&gt;0,G8/B8,"--")</f>
        <v>--</v>
      </c>
      <c r="M8" s="25" t="str">
        <f t="shared" si="2"/>
        <v>--</v>
      </c>
      <c r="N8" s="25" t="str">
        <f t="shared" si="2"/>
        <v>--</v>
      </c>
      <c r="O8" s="26" t="str">
        <f t="shared" si="2"/>
        <v>--</v>
      </c>
      <c r="Q8">
        <v>28</v>
      </c>
      <c r="U8" s="27">
        <f>VLOOKUP($Y$6,FMap,5,FALSE)</f>
        <v>13</v>
      </c>
      <c r="V8" s="28">
        <f>VLOOKUP($Y$6,FMap,6,FALSE)</f>
        <v>35</v>
      </c>
      <c r="W8" s="29">
        <f>VLOOKUP($Y$6,FMap,7,FALSE)</f>
        <v>57</v>
      </c>
    </row>
    <row r="9" spans="1:25" x14ac:dyDescent="0.6">
      <c r="A9" s="30" t="s">
        <v>24</v>
      </c>
      <c r="B9" s="76">
        <v>0</v>
      </c>
      <c r="C9" s="76">
        <v>0</v>
      </c>
      <c r="D9" s="76">
        <v>0</v>
      </c>
      <c r="E9" s="65">
        <f t="shared" si="0"/>
        <v>0</v>
      </c>
      <c r="F9" s="61"/>
      <c r="G9" s="62">
        <v>0</v>
      </c>
      <c r="H9" s="62">
        <v>0</v>
      </c>
      <c r="I9" s="62">
        <v>0</v>
      </c>
      <c r="J9" s="62">
        <f t="shared" si="1"/>
        <v>0</v>
      </c>
      <c r="K9" s="61"/>
      <c r="L9" s="25" t="str">
        <f t="shared" si="2"/>
        <v>--</v>
      </c>
      <c r="M9" s="25" t="str">
        <f t="shared" si="2"/>
        <v>--</v>
      </c>
      <c r="N9" s="25" t="str">
        <f t="shared" si="2"/>
        <v>--</v>
      </c>
      <c r="O9" s="26" t="str">
        <f t="shared" si="2"/>
        <v>--</v>
      </c>
      <c r="Q9">
        <v>29</v>
      </c>
      <c r="U9">
        <f>$U$8</f>
        <v>13</v>
      </c>
      <c r="V9">
        <f>$V$8</f>
        <v>35</v>
      </c>
      <c r="W9">
        <f>$W$8</f>
        <v>57</v>
      </c>
    </row>
    <row r="10" spans="1:25" x14ac:dyDescent="0.6">
      <c r="A10" s="21" t="s">
        <v>25</v>
      </c>
      <c r="B10" s="65">
        <v>0</v>
      </c>
      <c r="C10" s="65">
        <v>0</v>
      </c>
      <c r="D10" s="65">
        <v>0</v>
      </c>
      <c r="E10" s="65">
        <f t="shared" si="0"/>
        <v>0</v>
      </c>
      <c r="F10" s="61"/>
      <c r="G10" s="62">
        <v>0</v>
      </c>
      <c r="H10" s="62">
        <v>0</v>
      </c>
      <c r="I10" s="62">
        <v>0</v>
      </c>
      <c r="J10" s="62">
        <f t="shared" si="1"/>
        <v>0</v>
      </c>
      <c r="K10" s="61"/>
      <c r="L10" s="25" t="str">
        <f t="shared" si="2"/>
        <v>--</v>
      </c>
      <c r="M10" s="25" t="str">
        <f t="shared" si="2"/>
        <v>--</v>
      </c>
      <c r="N10" s="25" t="str">
        <f t="shared" si="2"/>
        <v>--</v>
      </c>
      <c r="O10" s="26" t="str">
        <f t="shared" si="2"/>
        <v>--</v>
      </c>
      <c r="Q10">
        <v>30</v>
      </c>
      <c r="S10">
        <v>10</v>
      </c>
      <c r="U10">
        <f>$U$8</f>
        <v>13</v>
      </c>
      <c r="V10">
        <f>$V$8</f>
        <v>35</v>
      </c>
      <c r="W10">
        <f>$W$8</f>
        <v>57</v>
      </c>
    </row>
    <row r="11" spans="1:25" x14ac:dyDescent="0.6">
      <c r="A11" s="21" t="s">
        <v>26</v>
      </c>
      <c r="B11" s="65">
        <v>0</v>
      </c>
      <c r="C11" s="65">
        <v>0</v>
      </c>
      <c r="D11" s="65">
        <v>0</v>
      </c>
      <c r="E11" s="65">
        <f t="shared" si="0"/>
        <v>0</v>
      </c>
      <c r="F11" s="61"/>
      <c r="G11" s="62">
        <v>0</v>
      </c>
      <c r="H11" s="62">
        <v>0</v>
      </c>
      <c r="I11" s="62">
        <v>0</v>
      </c>
      <c r="J11" s="62">
        <f t="shared" si="1"/>
        <v>0</v>
      </c>
      <c r="K11" s="61"/>
      <c r="L11" s="25" t="str">
        <f t="shared" si="2"/>
        <v>--</v>
      </c>
      <c r="M11" s="25" t="str">
        <f t="shared" si="2"/>
        <v>--</v>
      </c>
      <c r="N11" s="25" t="str">
        <f t="shared" si="2"/>
        <v>--</v>
      </c>
      <c r="O11" s="26" t="str">
        <f t="shared" si="2"/>
        <v>--</v>
      </c>
      <c r="Q11">
        <v>31</v>
      </c>
      <c r="S11">
        <v>10</v>
      </c>
      <c r="U11">
        <f>$U$8</f>
        <v>13</v>
      </c>
      <c r="V11">
        <f>$V$8</f>
        <v>35</v>
      </c>
      <c r="W11">
        <f>$W$8</f>
        <v>57</v>
      </c>
    </row>
    <row r="12" spans="1:25" x14ac:dyDescent="0.6">
      <c r="A12" s="30" t="s">
        <v>92</v>
      </c>
      <c r="B12" s="65">
        <v>0</v>
      </c>
      <c r="C12" s="65">
        <v>0</v>
      </c>
      <c r="D12" s="65">
        <v>0</v>
      </c>
      <c r="E12" s="65">
        <f t="shared" si="0"/>
        <v>0</v>
      </c>
      <c r="F12" s="61"/>
      <c r="G12" s="62">
        <v>0</v>
      </c>
      <c r="H12" s="62">
        <v>0</v>
      </c>
      <c r="I12" s="62">
        <v>0</v>
      </c>
      <c r="J12" s="62">
        <f t="shared" si="1"/>
        <v>0</v>
      </c>
      <c r="K12" s="61"/>
      <c r="L12" s="25" t="str">
        <f t="shared" si="2"/>
        <v>--</v>
      </c>
      <c r="M12" s="25" t="str">
        <f t="shared" si="2"/>
        <v>--</v>
      </c>
      <c r="N12" s="25" t="str">
        <f t="shared" si="2"/>
        <v>--</v>
      </c>
      <c r="O12" s="26" t="str">
        <f t="shared" si="2"/>
        <v>--</v>
      </c>
      <c r="Q12">
        <f>Q11+1</f>
        <v>32</v>
      </c>
      <c r="R12">
        <v>33</v>
      </c>
      <c r="S12">
        <v>10</v>
      </c>
      <c r="U12">
        <f>$U$8</f>
        <v>13</v>
      </c>
      <c r="V12">
        <f>$V$8</f>
        <v>35</v>
      </c>
      <c r="W12">
        <f>$W$8</f>
        <v>57</v>
      </c>
    </row>
    <row r="13" spans="1:25" x14ac:dyDescent="0.6">
      <c r="A13" s="30" t="s">
        <v>93</v>
      </c>
      <c r="B13" s="65">
        <v>0</v>
      </c>
      <c r="C13" s="65">
        <v>0</v>
      </c>
      <c r="D13" s="65">
        <v>0</v>
      </c>
      <c r="E13" s="65">
        <f t="shared" si="0"/>
        <v>0</v>
      </c>
      <c r="F13" s="61"/>
      <c r="G13" s="62">
        <v>0</v>
      </c>
      <c r="H13" s="62">
        <v>0</v>
      </c>
      <c r="I13" s="62">
        <v>0</v>
      </c>
      <c r="J13" s="62">
        <f t="shared" si="1"/>
        <v>0</v>
      </c>
      <c r="K13" s="61"/>
      <c r="L13" s="25" t="str">
        <f t="shared" si="2"/>
        <v>--</v>
      </c>
      <c r="M13" s="25" t="str">
        <f t="shared" si="2"/>
        <v>--</v>
      </c>
      <c r="N13" s="25" t="str">
        <f t="shared" si="2"/>
        <v>--</v>
      </c>
      <c r="O13" s="26" t="str">
        <f t="shared" si="2"/>
        <v>--</v>
      </c>
      <c r="Q13">
        <v>35</v>
      </c>
      <c r="S13">
        <v>10</v>
      </c>
      <c r="U13">
        <f>$U$8</f>
        <v>13</v>
      </c>
      <c r="V13">
        <f>$V$8</f>
        <v>35</v>
      </c>
      <c r="W13">
        <f>$W$8</f>
        <v>57</v>
      </c>
    </row>
    <row r="14" spans="1:25" x14ac:dyDescent="0.6">
      <c r="A14" s="21" t="s">
        <v>17</v>
      </c>
      <c r="B14" s="65">
        <f>B10</f>
        <v>0</v>
      </c>
      <c r="C14" s="65">
        <f>C10</f>
        <v>0</v>
      </c>
      <c r="D14" s="65">
        <f>D10</f>
        <v>0</v>
      </c>
      <c r="E14" s="65">
        <f>E10</f>
        <v>0</v>
      </c>
      <c r="F14" s="61"/>
      <c r="G14" s="62">
        <f>SUM(G8:G13)</f>
        <v>0</v>
      </c>
      <c r="H14" s="62">
        <f>SUM(H8:H13)</f>
        <v>0</v>
      </c>
      <c r="I14" s="62">
        <f>SUM(I8:I13)</f>
        <v>0</v>
      </c>
      <c r="J14" s="62">
        <f>SUM(J8:J13)</f>
        <v>0</v>
      </c>
      <c r="K14" s="61"/>
      <c r="L14" s="25" t="str">
        <f t="shared" si="2"/>
        <v>--</v>
      </c>
      <c r="M14" s="25" t="str">
        <f t="shared" si="2"/>
        <v>--</v>
      </c>
      <c r="N14" s="25" t="str">
        <f t="shared" si="2"/>
        <v>--</v>
      </c>
      <c r="O14" s="26" t="str">
        <f t="shared" si="2"/>
        <v>--</v>
      </c>
    </row>
    <row r="15" spans="1:25" ht="5.15" customHeight="1" x14ac:dyDescent="0.6">
      <c r="A15" s="21"/>
      <c r="B15" s="65"/>
      <c r="C15" s="65"/>
      <c r="D15" s="65"/>
      <c r="E15" s="65"/>
      <c r="F15" s="61"/>
      <c r="G15" s="62"/>
      <c r="H15" s="62"/>
      <c r="I15" s="62"/>
      <c r="J15" s="62"/>
      <c r="K15" s="61"/>
      <c r="L15" s="60"/>
      <c r="M15" s="60"/>
      <c r="N15" s="60"/>
      <c r="O15" s="63"/>
    </row>
    <row r="16" spans="1:25" x14ac:dyDescent="0.6">
      <c r="A16" s="31" t="s">
        <v>28</v>
      </c>
      <c r="B16" s="65"/>
      <c r="C16" s="65"/>
      <c r="D16" s="65"/>
      <c r="E16" s="65"/>
      <c r="F16" s="61"/>
      <c r="G16" s="62"/>
      <c r="H16" s="62"/>
      <c r="I16" s="62"/>
      <c r="J16" s="62"/>
      <c r="K16" s="61"/>
      <c r="L16" s="60"/>
      <c r="M16" s="60"/>
      <c r="N16" s="60"/>
      <c r="O16" s="63"/>
    </row>
    <row r="17" spans="1:23" x14ac:dyDescent="0.6">
      <c r="A17" s="30" t="s">
        <v>29</v>
      </c>
      <c r="B17" s="65">
        <f>B14</f>
        <v>0</v>
      </c>
      <c r="C17" s="65">
        <f>C14</f>
        <v>0</v>
      </c>
      <c r="D17" s="65">
        <f>D14</f>
        <v>0</v>
      </c>
      <c r="E17" s="65">
        <f>SUM(B17:D17)</f>
        <v>0</v>
      </c>
      <c r="F17" s="61"/>
      <c r="G17" s="62">
        <v>0</v>
      </c>
      <c r="H17" s="62">
        <v>0</v>
      </c>
      <c r="I17" s="62">
        <v>0</v>
      </c>
      <c r="J17" s="62">
        <f>SUM(G17:I17)</f>
        <v>0</v>
      </c>
      <c r="K17" s="61"/>
      <c r="L17" s="25" t="str">
        <f t="shared" ref="L17:O19" si="3">IF(B17&lt;&gt;0,G17/B17,"--")</f>
        <v>--</v>
      </c>
      <c r="M17" s="25" t="str">
        <f t="shared" si="3"/>
        <v>--</v>
      </c>
      <c r="N17" s="25" t="str">
        <f t="shared" si="3"/>
        <v>--</v>
      </c>
      <c r="O17" s="26" t="str">
        <f t="shared" si="3"/>
        <v>--</v>
      </c>
      <c r="Q17">
        <v>38</v>
      </c>
      <c r="U17">
        <f>$U$8</f>
        <v>13</v>
      </c>
      <c r="V17">
        <f>$V$8</f>
        <v>35</v>
      </c>
      <c r="W17">
        <f>$W$8</f>
        <v>57</v>
      </c>
    </row>
    <row r="18" spans="1:23" x14ac:dyDescent="0.6">
      <c r="A18" s="30" t="s">
        <v>30</v>
      </c>
      <c r="B18" s="76">
        <v>0</v>
      </c>
      <c r="C18" s="76">
        <v>0</v>
      </c>
      <c r="D18" s="76">
        <v>0</v>
      </c>
      <c r="E18" s="65">
        <f>SUM(B18:D18)</f>
        <v>0</v>
      </c>
      <c r="F18" s="61"/>
      <c r="G18" s="62">
        <v>0</v>
      </c>
      <c r="H18" s="62">
        <v>0</v>
      </c>
      <c r="I18" s="62">
        <v>0</v>
      </c>
      <c r="J18" s="62">
        <f>SUM(G18:I18)</f>
        <v>0</v>
      </c>
      <c r="K18" s="61"/>
      <c r="L18" s="25" t="str">
        <f t="shared" si="3"/>
        <v>--</v>
      </c>
      <c r="M18" s="25" t="str">
        <f t="shared" si="3"/>
        <v>--</v>
      </c>
      <c r="N18" s="25" t="str">
        <f t="shared" si="3"/>
        <v>--</v>
      </c>
      <c r="O18" s="26" t="str">
        <f t="shared" si="3"/>
        <v>--</v>
      </c>
      <c r="Q18">
        <v>39</v>
      </c>
      <c r="U18">
        <f>$U$8</f>
        <v>13</v>
      </c>
      <c r="V18">
        <f>$V$8</f>
        <v>35</v>
      </c>
      <c r="W18">
        <f>$W$8</f>
        <v>57</v>
      </c>
    </row>
    <row r="19" spans="1:23" x14ac:dyDescent="0.6">
      <c r="A19" s="21" t="s">
        <v>17</v>
      </c>
      <c r="B19" s="65">
        <f>B17</f>
        <v>0</v>
      </c>
      <c r="C19" s="65">
        <f>C17</f>
        <v>0</v>
      </c>
      <c r="D19" s="65">
        <f>D17</f>
        <v>0</v>
      </c>
      <c r="E19" s="65">
        <f>E17</f>
        <v>0</v>
      </c>
      <c r="F19" s="61"/>
      <c r="G19" s="62">
        <f>SUM(G17:G18)</f>
        <v>0</v>
      </c>
      <c r="H19" s="62">
        <f>SUM(H17:H18)</f>
        <v>0</v>
      </c>
      <c r="I19" s="62">
        <f>SUM(I17:I18)</f>
        <v>0</v>
      </c>
      <c r="J19" s="62">
        <f>SUM(J17:J18)</f>
        <v>0</v>
      </c>
      <c r="K19" s="61"/>
      <c r="L19" s="25" t="str">
        <f t="shared" si="3"/>
        <v>--</v>
      </c>
      <c r="M19" s="25" t="str">
        <f t="shared" si="3"/>
        <v>--</v>
      </c>
      <c r="N19" s="25" t="str">
        <f t="shared" si="3"/>
        <v>--</v>
      </c>
      <c r="O19" s="26" t="str">
        <f t="shared" si="3"/>
        <v>--</v>
      </c>
    </row>
    <row r="20" spans="1:23" ht="5.15" customHeight="1" x14ac:dyDescent="0.6">
      <c r="A20" s="21"/>
      <c r="B20" s="65"/>
      <c r="C20" s="65"/>
      <c r="D20" s="65"/>
      <c r="E20" s="65"/>
      <c r="F20" s="61"/>
      <c r="G20" s="62"/>
      <c r="H20" s="62"/>
      <c r="I20" s="62"/>
      <c r="J20" s="62"/>
      <c r="K20" s="61"/>
      <c r="L20" s="60"/>
      <c r="M20" s="60"/>
      <c r="N20" s="60"/>
      <c r="O20" s="63"/>
    </row>
    <row r="21" spans="1:23" x14ac:dyDescent="0.6">
      <c r="A21" s="21" t="s">
        <v>31</v>
      </c>
      <c r="B21" s="65">
        <f>B19</f>
        <v>0</v>
      </c>
      <c r="C21" s="65">
        <f>C19</f>
        <v>0</v>
      </c>
      <c r="D21" s="65">
        <f>D19</f>
        <v>0</v>
      </c>
      <c r="E21" s="65">
        <f>E19</f>
        <v>0</v>
      </c>
      <c r="F21" s="61"/>
      <c r="G21" s="62">
        <f>SUM(G14,G19)</f>
        <v>0</v>
      </c>
      <c r="H21" s="62">
        <f>SUM(H14,H19)</f>
        <v>0</v>
      </c>
      <c r="I21" s="62">
        <f>SUM(I14,I19)</f>
        <v>0</v>
      </c>
      <c r="J21" s="62">
        <f>SUM(J14,J19)</f>
        <v>0</v>
      </c>
      <c r="K21" s="61"/>
      <c r="L21" s="25" t="str">
        <f>IF(B21&lt;&gt;0,G21/B21,"--")</f>
        <v>--</v>
      </c>
      <c r="M21" s="25" t="str">
        <f>IF(C21&lt;&gt;0,H21/C21,"--")</f>
        <v>--</v>
      </c>
      <c r="N21" s="25" t="str">
        <f>IF(D21&lt;&gt;0,I21/D21,"--")</f>
        <v>--</v>
      </c>
      <c r="O21" s="26" t="str">
        <f>IF(E21&lt;&gt;0,J21/E21,"--")</f>
        <v>--</v>
      </c>
    </row>
    <row r="22" spans="1:23" ht="5.15" customHeight="1" x14ac:dyDescent="0.6">
      <c r="A22" s="14"/>
      <c r="B22" s="65"/>
      <c r="C22" s="65"/>
      <c r="D22" s="65"/>
      <c r="E22" s="65"/>
      <c r="F22" s="61"/>
      <c r="G22" s="62"/>
      <c r="H22" s="62"/>
      <c r="I22" s="62"/>
      <c r="J22" s="62"/>
      <c r="K22" s="61"/>
      <c r="L22" s="60"/>
      <c r="M22" s="60"/>
      <c r="N22" s="60"/>
      <c r="O22" s="63"/>
    </row>
    <row r="23" spans="1:23" x14ac:dyDescent="0.6">
      <c r="A23" s="95" t="s">
        <v>32</v>
      </c>
      <c r="B23" s="65"/>
      <c r="C23" s="65"/>
      <c r="D23" s="65"/>
      <c r="E23" s="65"/>
      <c r="F23" s="61"/>
      <c r="G23" s="62"/>
      <c r="H23" s="62"/>
      <c r="I23" s="62"/>
      <c r="J23" s="62"/>
      <c r="K23" s="61"/>
      <c r="L23" s="60"/>
      <c r="M23" s="60"/>
      <c r="N23" s="60"/>
      <c r="O23" s="63"/>
    </row>
    <row r="24" spans="1:23" x14ac:dyDescent="0.6">
      <c r="A24" s="19" t="s">
        <v>94</v>
      </c>
      <c r="B24" s="76"/>
      <c r="C24" s="76"/>
      <c r="D24" s="76"/>
      <c r="E24" s="76"/>
      <c r="F24" s="61"/>
      <c r="G24" s="62"/>
      <c r="H24" s="62"/>
      <c r="I24" s="62"/>
      <c r="J24" s="62"/>
      <c r="K24" s="61"/>
      <c r="L24" s="61"/>
      <c r="M24" s="61"/>
      <c r="N24" s="61"/>
      <c r="O24" s="64"/>
    </row>
    <row r="25" spans="1:23" x14ac:dyDescent="0.6">
      <c r="A25" s="21" t="s">
        <v>13</v>
      </c>
      <c r="B25" s="76">
        <v>0</v>
      </c>
      <c r="C25" s="76">
        <v>0</v>
      </c>
      <c r="D25" s="76">
        <v>745.84839665928337</v>
      </c>
      <c r="E25" s="65">
        <f>SUM(B25:D25)</f>
        <v>745.84839665928337</v>
      </c>
      <c r="F25" s="61"/>
      <c r="G25" s="62">
        <v>0</v>
      </c>
      <c r="H25" s="62">
        <v>0</v>
      </c>
      <c r="I25" s="62">
        <v>1268.3353576089032</v>
      </c>
      <c r="J25" s="62">
        <f>SUM(G25:I25)</f>
        <v>1268.3353576089032</v>
      </c>
      <c r="K25" s="61"/>
      <c r="L25" s="25" t="str">
        <f t="shared" ref="L25:O28" si="4">IF(B25&lt;&gt;0,G25/B25,"--")</f>
        <v>--</v>
      </c>
      <c r="M25" s="25" t="str">
        <f t="shared" si="4"/>
        <v>--</v>
      </c>
      <c r="N25" s="25">
        <f t="shared" si="4"/>
        <v>1.7005270284013241</v>
      </c>
      <c r="O25" s="26">
        <f t="shared" si="4"/>
        <v>1.7005270284013241</v>
      </c>
      <c r="Q25">
        <v>1</v>
      </c>
      <c r="U25">
        <f>$U$8</f>
        <v>13</v>
      </c>
      <c r="V25">
        <f>$V$8</f>
        <v>35</v>
      </c>
      <c r="W25">
        <f>$W$8</f>
        <v>57</v>
      </c>
    </row>
    <row r="26" spans="1:23" x14ac:dyDescent="0.6">
      <c r="A26" s="30" t="s">
        <v>95</v>
      </c>
      <c r="B26" s="76">
        <v>0</v>
      </c>
      <c r="C26" s="76">
        <v>0</v>
      </c>
      <c r="D26" s="76">
        <v>745.84839665928337</v>
      </c>
      <c r="E26" s="65">
        <f>SUM(B26:D26)</f>
        <v>745.84839665928337</v>
      </c>
      <c r="F26" s="61"/>
      <c r="G26" s="62">
        <v>0</v>
      </c>
      <c r="H26" s="62">
        <v>0</v>
      </c>
      <c r="I26" s="62">
        <v>561.90785328114828</v>
      </c>
      <c r="J26" s="62">
        <f>SUM(G26:I26)</f>
        <v>561.90785328114828</v>
      </c>
      <c r="K26" s="61"/>
      <c r="L26" s="25" t="str">
        <f t="shared" si="4"/>
        <v>--</v>
      </c>
      <c r="M26" s="25" t="str">
        <f t="shared" si="4"/>
        <v>--</v>
      </c>
      <c r="N26" s="25">
        <f t="shared" si="4"/>
        <v>0.75338078864013114</v>
      </c>
      <c r="O26" s="26">
        <f t="shared" si="4"/>
        <v>0.75338078864013114</v>
      </c>
      <c r="Q26">
        <v>2</v>
      </c>
      <c r="U26">
        <f>$U$8</f>
        <v>13</v>
      </c>
      <c r="V26">
        <f>$V$8</f>
        <v>35</v>
      </c>
      <c r="W26">
        <f>$W$8</f>
        <v>57</v>
      </c>
    </row>
    <row r="27" spans="1:23" x14ac:dyDescent="0.6">
      <c r="A27" s="21" t="s">
        <v>14</v>
      </c>
      <c r="B27" s="76">
        <v>0</v>
      </c>
      <c r="C27" s="76">
        <v>0</v>
      </c>
      <c r="D27" s="76">
        <v>250.04791965190017</v>
      </c>
      <c r="E27" s="65">
        <f>SUM(B27:D27)</f>
        <v>250.04791965190017</v>
      </c>
      <c r="F27" s="61"/>
      <c r="G27" s="62">
        <v>0</v>
      </c>
      <c r="H27" s="62">
        <v>0</v>
      </c>
      <c r="I27" s="62">
        <v>48.734397702270471</v>
      </c>
      <c r="J27" s="62">
        <f>SUM(G27:I27)</f>
        <v>48.734397702270471</v>
      </c>
      <c r="K27" s="61"/>
      <c r="L27" s="25" t="str">
        <f t="shared" si="4"/>
        <v>--</v>
      </c>
      <c r="M27" s="25" t="str">
        <f t="shared" si="4"/>
        <v>--</v>
      </c>
      <c r="N27" s="25">
        <f t="shared" si="4"/>
        <v>0.19490023260387532</v>
      </c>
      <c r="O27" s="26">
        <f t="shared" si="4"/>
        <v>0.19490023260387532</v>
      </c>
      <c r="Q27">
        <v>5</v>
      </c>
      <c r="U27">
        <f>$U$8</f>
        <v>13</v>
      </c>
      <c r="V27">
        <f>$V$8</f>
        <v>35</v>
      </c>
      <c r="W27">
        <f>$W$8</f>
        <v>57</v>
      </c>
    </row>
    <row r="28" spans="1:23" x14ac:dyDescent="0.6">
      <c r="A28" s="21" t="s">
        <v>15</v>
      </c>
      <c r="B28" s="76">
        <f>B25</f>
        <v>0</v>
      </c>
      <c r="C28" s="76">
        <f>C25</f>
        <v>0</v>
      </c>
      <c r="D28" s="76">
        <f>D25</f>
        <v>745.84839665928337</v>
      </c>
      <c r="E28" s="76">
        <f>E25</f>
        <v>745.84839665928337</v>
      </c>
      <c r="F28" s="61"/>
      <c r="G28" s="62">
        <f>SUM(G25:G27)</f>
        <v>0</v>
      </c>
      <c r="H28" s="62">
        <f>SUM(H25:H27)</f>
        <v>0</v>
      </c>
      <c r="I28" s="62">
        <f>SUM(I25:I27)</f>
        <v>1878.977608592322</v>
      </c>
      <c r="J28" s="62">
        <f>SUM(J25:J27)</f>
        <v>1878.977608592322</v>
      </c>
      <c r="K28" s="61"/>
      <c r="L28" s="25" t="str">
        <f t="shared" si="4"/>
        <v>--</v>
      </c>
      <c r="M28" s="25" t="str">
        <f t="shared" si="4"/>
        <v>--</v>
      </c>
      <c r="N28" s="25">
        <f t="shared" si="4"/>
        <v>2.5192487065849014</v>
      </c>
      <c r="O28" s="26">
        <f t="shared" si="4"/>
        <v>2.5192487065849014</v>
      </c>
    </row>
    <row r="29" spans="1:23" ht="5.15" customHeight="1" x14ac:dyDescent="0.6">
      <c r="A29" s="14"/>
      <c r="B29" s="76"/>
      <c r="C29" s="76"/>
      <c r="D29" s="76"/>
      <c r="E29" s="76"/>
      <c r="F29" s="61"/>
      <c r="G29" s="62"/>
      <c r="H29" s="62"/>
      <c r="I29" s="62"/>
      <c r="J29" s="62"/>
      <c r="K29" s="61"/>
      <c r="L29" s="68"/>
      <c r="M29" s="68"/>
      <c r="N29" s="68"/>
      <c r="O29" s="69"/>
    </row>
    <row r="30" spans="1:23" x14ac:dyDescent="0.6">
      <c r="A30" s="31" t="s">
        <v>96</v>
      </c>
      <c r="B30" s="76"/>
      <c r="C30" s="76"/>
      <c r="D30" s="76"/>
      <c r="E30" s="76"/>
      <c r="F30" s="61"/>
      <c r="G30" s="62"/>
      <c r="H30" s="62"/>
      <c r="I30" s="62"/>
      <c r="J30" s="62"/>
      <c r="K30" s="61"/>
      <c r="L30" s="68"/>
      <c r="M30" s="68"/>
      <c r="N30" s="68"/>
      <c r="O30" s="69"/>
    </row>
    <row r="31" spans="1:23" x14ac:dyDescent="0.6">
      <c r="A31" s="21" t="s">
        <v>13</v>
      </c>
      <c r="B31" s="76">
        <v>0</v>
      </c>
      <c r="C31" s="76">
        <v>0</v>
      </c>
      <c r="D31" s="76">
        <v>1516.5537378719937</v>
      </c>
      <c r="E31" s="65">
        <f>SUM(B31:D31)</f>
        <v>1516.5537378719937</v>
      </c>
      <c r="F31" s="61"/>
      <c r="G31" s="62">
        <v>0</v>
      </c>
      <c r="H31" s="62">
        <v>0</v>
      </c>
      <c r="I31" s="62">
        <v>447.78011597313582</v>
      </c>
      <c r="J31" s="62">
        <f>SUM(G31:I31)</f>
        <v>447.78011597313582</v>
      </c>
      <c r="K31" s="61"/>
      <c r="L31" s="25" t="str">
        <f t="shared" ref="L31:O34" si="5">IF(B31&lt;&gt;0,G31/B31,"--")</f>
        <v>--</v>
      </c>
      <c r="M31" s="25" t="str">
        <f t="shared" si="5"/>
        <v>--</v>
      </c>
      <c r="N31" s="25">
        <f t="shared" si="5"/>
        <v>0.2952616216563842</v>
      </c>
      <c r="O31" s="26">
        <f t="shared" si="5"/>
        <v>0.2952616216563842</v>
      </c>
      <c r="Q31">
        <v>0</v>
      </c>
      <c r="U31">
        <f>$U$8</f>
        <v>13</v>
      </c>
      <c r="V31">
        <f>$V$8</f>
        <v>35</v>
      </c>
      <c r="W31">
        <f>$W$8</f>
        <v>57</v>
      </c>
    </row>
    <row r="32" spans="1:23" x14ac:dyDescent="0.6">
      <c r="A32" s="30" t="s">
        <v>97</v>
      </c>
      <c r="B32" s="76">
        <v>0</v>
      </c>
      <c r="C32" s="76">
        <v>0</v>
      </c>
      <c r="D32" s="76">
        <v>1516.5537378719937</v>
      </c>
      <c r="E32" s="65">
        <f>SUM(B32:D32)</f>
        <v>1516.5537378719937</v>
      </c>
      <c r="F32" s="61"/>
      <c r="G32" s="62">
        <v>0</v>
      </c>
      <c r="H32" s="62">
        <v>0</v>
      </c>
      <c r="I32" s="62">
        <v>429.72545764452815</v>
      </c>
      <c r="J32" s="62">
        <f>SUM(G32:I32)</f>
        <v>429.72545764452815</v>
      </c>
      <c r="K32" s="61"/>
      <c r="L32" s="25" t="str">
        <f t="shared" si="5"/>
        <v>--</v>
      </c>
      <c r="M32" s="25" t="str">
        <f t="shared" si="5"/>
        <v>--</v>
      </c>
      <c r="N32" s="25">
        <f t="shared" si="5"/>
        <v>0.28335656489661404</v>
      </c>
      <c r="O32" s="26">
        <f t="shared" si="5"/>
        <v>0.28335656489661404</v>
      </c>
      <c r="Q32">
        <v>3</v>
      </c>
      <c r="U32">
        <f>$U$8</f>
        <v>13</v>
      </c>
      <c r="V32">
        <f>$V$8</f>
        <v>35</v>
      </c>
      <c r="W32">
        <f>$W$8</f>
        <v>57</v>
      </c>
    </row>
    <row r="33" spans="1:23" x14ac:dyDescent="0.6">
      <c r="A33" s="30" t="s">
        <v>16</v>
      </c>
      <c r="B33" s="76">
        <v>0</v>
      </c>
      <c r="C33" s="76">
        <v>0</v>
      </c>
      <c r="D33" s="76">
        <v>903.28233808179016</v>
      </c>
      <c r="E33" s="65">
        <f>SUM(B33:D33)</f>
        <v>903.28233808179016</v>
      </c>
      <c r="F33" s="61"/>
      <c r="G33" s="62">
        <v>0</v>
      </c>
      <c r="H33" s="62">
        <v>0</v>
      </c>
      <c r="I33" s="62">
        <v>338.60742145156615</v>
      </c>
      <c r="J33" s="62">
        <f>SUM(G33:I33)</f>
        <v>338.60742145156615</v>
      </c>
      <c r="K33" s="61"/>
      <c r="L33" s="25" t="str">
        <f t="shared" si="5"/>
        <v>--</v>
      </c>
      <c r="M33" s="25" t="str">
        <f t="shared" si="5"/>
        <v>--</v>
      </c>
      <c r="N33" s="25">
        <f t="shared" si="5"/>
        <v>0.37486332586844628</v>
      </c>
      <c r="O33" s="26">
        <f t="shared" si="5"/>
        <v>0.37486332586844628</v>
      </c>
      <c r="Q33">
        <v>6</v>
      </c>
      <c r="U33">
        <f>$U$8</f>
        <v>13</v>
      </c>
      <c r="V33">
        <f>$V$8</f>
        <v>35</v>
      </c>
      <c r="W33">
        <f>$W$8</f>
        <v>57</v>
      </c>
    </row>
    <row r="34" spans="1:23" x14ac:dyDescent="0.6">
      <c r="A34" s="21" t="s">
        <v>15</v>
      </c>
      <c r="B34" s="76">
        <f>B31</f>
        <v>0</v>
      </c>
      <c r="C34" s="76">
        <f>C31</f>
        <v>0</v>
      </c>
      <c r="D34" s="76">
        <f>D31</f>
        <v>1516.5537378719937</v>
      </c>
      <c r="E34" s="76">
        <f>E31</f>
        <v>1516.5537378719937</v>
      </c>
      <c r="F34" s="61"/>
      <c r="G34" s="62">
        <f>SUM(G31:G33)</f>
        <v>0</v>
      </c>
      <c r="H34" s="62">
        <f>SUM(H31:H33)</f>
        <v>0</v>
      </c>
      <c r="I34" s="62">
        <f>SUM(I31:I33)</f>
        <v>1216.11299506923</v>
      </c>
      <c r="J34" s="62">
        <f>SUM(J31:J33)</f>
        <v>1216.11299506923</v>
      </c>
      <c r="K34" s="61"/>
      <c r="L34" s="25" t="str">
        <f t="shared" si="5"/>
        <v>--</v>
      </c>
      <c r="M34" s="25" t="str">
        <f t="shared" si="5"/>
        <v>--</v>
      </c>
      <c r="N34" s="25">
        <f t="shared" si="5"/>
        <v>0.80189245174764612</v>
      </c>
      <c r="O34" s="26">
        <f t="shared" si="5"/>
        <v>0.80189245174764612</v>
      </c>
    </row>
    <row r="35" spans="1:23" ht="5.15" customHeight="1" x14ac:dyDescent="0.6">
      <c r="A35" s="14"/>
      <c r="B35" s="76"/>
      <c r="C35" s="76"/>
      <c r="D35" s="76"/>
      <c r="E35" s="76"/>
      <c r="F35" s="61"/>
      <c r="G35" s="62"/>
      <c r="H35" s="62"/>
      <c r="I35" s="62"/>
      <c r="J35" s="62"/>
      <c r="K35" s="61"/>
      <c r="L35" s="68"/>
      <c r="M35" s="68"/>
      <c r="N35" s="68"/>
      <c r="O35" s="69"/>
    </row>
    <row r="36" spans="1:23" x14ac:dyDescent="0.6">
      <c r="A36" s="31" t="s">
        <v>28</v>
      </c>
      <c r="B36" s="76"/>
      <c r="C36" s="76"/>
      <c r="D36" s="76"/>
      <c r="E36" s="76"/>
      <c r="F36" s="61"/>
      <c r="G36" s="62"/>
      <c r="H36" s="62"/>
      <c r="I36" s="62"/>
      <c r="J36" s="62"/>
      <c r="K36" s="61"/>
      <c r="L36" s="66"/>
      <c r="M36" s="66"/>
      <c r="N36" s="66"/>
      <c r="O36" s="67"/>
    </row>
    <row r="37" spans="1:23" ht="12.75" customHeight="1" x14ac:dyDescent="0.6">
      <c r="A37" s="30" t="s">
        <v>29</v>
      </c>
      <c r="B37" s="76">
        <f>B28+B34</f>
        <v>0</v>
      </c>
      <c r="C37" s="76">
        <f>C28+C34</f>
        <v>0</v>
      </c>
      <c r="D37" s="76">
        <f>D28+D34</f>
        <v>2262.4021345312772</v>
      </c>
      <c r="E37" s="65">
        <f>SUM(B37:D37)</f>
        <v>2262.4021345312772</v>
      </c>
      <c r="F37" s="61"/>
      <c r="G37" s="62">
        <v>0</v>
      </c>
      <c r="H37" s="62">
        <v>0</v>
      </c>
      <c r="I37" s="62">
        <v>6869.4539807318115</v>
      </c>
      <c r="J37" s="62">
        <f>SUM(G37:I37)</f>
        <v>6869.4539807318115</v>
      </c>
      <c r="K37" s="61"/>
      <c r="L37" s="25" t="str">
        <f t="shared" ref="L37:O39" si="6">IF(B37&lt;&gt;0,G37/B37,"--")</f>
        <v>--</v>
      </c>
      <c r="M37" s="25" t="str">
        <f t="shared" si="6"/>
        <v>--</v>
      </c>
      <c r="N37" s="25">
        <f t="shared" si="6"/>
        <v>3.0363540927948338</v>
      </c>
      <c r="O37" s="26">
        <f t="shared" si="6"/>
        <v>3.0363540927948338</v>
      </c>
      <c r="Q37">
        <v>7</v>
      </c>
      <c r="U37">
        <f>$U$8</f>
        <v>13</v>
      </c>
      <c r="V37">
        <f>$V$8</f>
        <v>35</v>
      </c>
      <c r="W37">
        <f>$W$8</f>
        <v>57</v>
      </c>
    </row>
    <row r="38" spans="1:23" ht="12.75" customHeight="1" x14ac:dyDescent="0.6">
      <c r="A38" s="30" t="s">
        <v>30</v>
      </c>
      <c r="B38" s="76">
        <v>0</v>
      </c>
      <c r="C38" s="76">
        <v>0</v>
      </c>
      <c r="D38" s="76">
        <v>1153.3302577336906</v>
      </c>
      <c r="E38" s="65">
        <f>SUM(B38:D38)</f>
        <v>1153.3302577336906</v>
      </c>
      <c r="F38" s="61"/>
      <c r="G38" s="62">
        <v>0</v>
      </c>
      <c r="H38" s="62">
        <v>0</v>
      </c>
      <c r="I38" s="62">
        <v>7668.7640641431262</v>
      </c>
      <c r="J38" s="62">
        <f>SUM(G38:I38)</f>
        <v>7668.7640641431262</v>
      </c>
      <c r="K38" s="61"/>
      <c r="L38" s="25" t="str">
        <f t="shared" si="6"/>
        <v>--</v>
      </c>
      <c r="M38" s="25" t="str">
        <f t="shared" si="6"/>
        <v>--</v>
      </c>
      <c r="N38" s="25">
        <f t="shared" si="6"/>
        <v>6.6492351282037383</v>
      </c>
      <c r="O38" s="26">
        <f t="shared" si="6"/>
        <v>6.6492351282037383</v>
      </c>
      <c r="Q38">
        <v>8</v>
      </c>
      <c r="U38">
        <f>$U$8</f>
        <v>13</v>
      </c>
      <c r="V38">
        <f>$V$8</f>
        <v>35</v>
      </c>
      <c r="W38">
        <f>$W$8</f>
        <v>57</v>
      </c>
    </row>
    <row r="39" spans="1:23" x14ac:dyDescent="0.6">
      <c r="A39" s="21" t="s">
        <v>17</v>
      </c>
      <c r="B39" s="76">
        <f>B37</f>
        <v>0</v>
      </c>
      <c r="C39" s="76">
        <f>C37</f>
        <v>0</v>
      </c>
      <c r="D39" s="76">
        <f>D37</f>
        <v>2262.4021345312772</v>
      </c>
      <c r="E39" s="76">
        <f>E37</f>
        <v>2262.4021345312772</v>
      </c>
      <c r="F39" s="61"/>
      <c r="G39" s="62">
        <f>SUM(G37:G38)</f>
        <v>0</v>
      </c>
      <c r="H39" s="62">
        <f>SUM(H37:H38)</f>
        <v>0</v>
      </c>
      <c r="I39" s="62">
        <f>SUM(I37:I38)</f>
        <v>14538.218044874939</v>
      </c>
      <c r="J39" s="62">
        <f>SUM(J37:J38)</f>
        <v>14538.218044874939</v>
      </c>
      <c r="K39" s="61"/>
      <c r="L39" s="25" t="str">
        <f t="shared" si="6"/>
        <v>--</v>
      </c>
      <c r="M39" s="25" t="str">
        <f t="shared" si="6"/>
        <v>--</v>
      </c>
      <c r="N39" s="25">
        <f t="shared" si="6"/>
        <v>6.426009692519564</v>
      </c>
      <c r="O39" s="26">
        <f t="shared" si="6"/>
        <v>6.426009692519564</v>
      </c>
    </row>
    <row r="40" spans="1:23" ht="5.15" customHeight="1" x14ac:dyDescent="0.6">
      <c r="A40" s="21"/>
      <c r="B40" s="76"/>
      <c r="C40" s="76"/>
      <c r="D40" s="76"/>
      <c r="E40" s="65"/>
      <c r="F40" s="61"/>
      <c r="G40" s="62"/>
      <c r="H40" s="62"/>
      <c r="I40" s="62"/>
      <c r="J40" s="62"/>
      <c r="K40" s="61"/>
      <c r="L40" s="66"/>
      <c r="M40" s="66"/>
      <c r="N40" s="66"/>
      <c r="O40" s="67"/>
    </row>
    <row r="41" spans="1:23" x14ac:dyDescent="0.6">
      <c r="A41" s="96" t="s">
        <v>33</v>
      </c>
      <c r="B41" s="83">
        <f>B39</f>
        <v>0</v>
      </c>
      <c r="C41" s="83">
        <f>C39</f>
        <v>0</v>
      </c>
      <c r="D41" s="83">
        <f>D39</f>
        <v>2262.4021345312772</v>
      </c>
      <c r="E41" s="70">
        <f>SUM(B41:D41)</f>
        <v>2262.4021345312772</v>
      </c>
      <c r="F41" s="71"/>
      <c r="G41" s="84">
        <f>SUM(G28,G34,G39)</f>
        <v>0</v>
      </c>
      <c r="H41" s="84">
        <f>SUM(H28,H34,H39)</f>
        <v>0</v>
      </c>
      <c r="I41" s="84">
        <f>SUM(I28,I34,I39)</f>
        <v>17633.308648536491</v>
      </c>
      <c r="J41" s="84">
        <f>SUM(J28,J34,J39)</f>
        <v>17633.308648536491</v>
      </c>
      <c r="K41" s="71"/>
      <c r="L41" s="35" t="str">
        <f t="shared" ref="L41:O42" si="7">IF(B41&lt;&gt;0,G41/B41,"--")</f>
        <v>--</v>
      </c>
      <c r="M41" s="35" t="str">
        <f t="shared" si="7"/>
        <v>--</v>
      </c>
      <c r="N41" s="35">
        <f t="shared" si="7"/>
        <v>7.7940647152853515</v>
      </c>
      <c r="O41" s="36">
        <f t="shared" si="7"/>
        <v>7.7940647152853515</v>
      </c>
    </row>
    <row r="42" spans="1:23" ht="13.75" thickBot="1" x14ac:dyDescent="0.75">
      <c r="A42" s="37" t="s">
        <v>17</v>
      </c>
      <c r="B42" s="97">
        <f>B21+B41</f>
        <v>0</v>
      </c>
      <c r="C42" s="97">
        <f>C21+C41</f>
        <v>0</v>
      </c>
      <c r="D42" s="97">
        <f>D21+D41</f>
        <v>2262.4021345312772</v>
      </c>
      <c r="E42" s="97">
        <f>E21+E41</f>
        <v>2262.4021345312772</v>
      </c>
      <c r="F42" s="38"/>
      <c r="G42" s="98">
        <f>SUM(G21,G41)</f>
        <v>0</v>
      </c>
      <c r="H42" s="98">
        <f>SUM(H21,H41)</f>
        <v>0</v>
      </c>
      <c r="I42" s="98">
        <f>SUM(I21,I41)</f>
        <v>17633.308648536491</v>
      </c>
      <c r="J42" s="98">
        <f>SUM(J21,J41)</f>
        <v>17633.308648536491</v>
      </c>
      <c r="K42" s="38"/>
      <c r="L42" s="47" t="str">
        <f t="shared" si="7"/>
        <v>--</v>
      </c>
      <c r="M42" s="47" t="str">
        <f t="shared" si="7"/>
        <v>--</v>
      </c>
      <c r="N42" s="47">
        <f t="shared" si="7"/>
        <v>7.7940647152853515</v>
      </c>
      <c r="O42" s="48">
        <f t="shared" si="7"/>
        <v>7.7940647152853515</v>
      </c>
    </row>
    <row r="43" spans="1:23" ht="5.15" customHeight="1" thickBot="1" x14ac:dyDescent="0.75">
      <c r="A43" s="16"/>
      <c r="B43" s="77"/>
      <c r="C43" s="77"/>
      <c r="D43" s="77"/>
      <c r="E43" s="77"/>
      <c r="F43" s="16"/>
      <c r="G43" s="62"/>
      <c r="H43" s="62"/>
      <c r="I43" s="62"/>
      <c r="J43" s="62"/>
      <c r="K43" s="16"/>
      <c r="L43" s="16"/>
      <c r="M43" s="16"/>
      <c r="N43" s="16"/>
      <c r="O43" s="16"/>
    </row>
    <row r="44" spans="1:23" ht="15.5" x14ac:dyDescent="0.7">
      <c r="A44" s="4" t="s">
        <v>18</v>
      </c>
      <c r="B44" s="121" t="s">
        <v>1</v>
      </c>
      <c r="C44" s="128"/>
      <c r="D44" s="128"/>
      <c r="E44" s="128"/>
      <c r="F44" s="6"/>
      <c r="G44" s="121" t="s">
        <v>2</v>
      </c>
      <c r="H44" s="122"/>
      <c r="I44" s="122"/>
      <c r="J44" s="122"/>
      <c r="K44" s="6"/>
      <c r="L44" s="121" t="s">
        <v>3</v>
      </c>
      <c r="M44" s="122"/>
      <c r="N44" s="122"/>
      <c r="O44" s="123"/>
    </row>
    <row r="45" spans="1:23" ht="12.75" customHeight="1" x14ac:dyDescent="0.6">
      <c r="A45" s="94" t="s">
        <v>23</v>
      </c>
      <c r="B45" s="15" t="s">
        <v>4</v>
      </c>
      <c r="C45" s="15" t="s">
        <v>5</v>
      </c>
      <c r="D45" s="15" t="s">
        <v>6</v>
      </c>
      <c r="E45" s="15" t="s">
        <v>173</v>
      </c>
      <c r="F45" s="16"/>
      <c r="G45" s="15" t="s">
        <v>4</v>
      </c>
      <c r="H45" s="15" t="s">
        <v>5</v>
      </c>
      <c r="I45" s="15" t="s">
        <v>6</v>
      </c>
      <c r="J45" s="15" t="s">
        <v>173</v>
      </c>
      <c r="K45" s="16"/>
      <c r="L45" s="15" t="s">
        <v>4</v>
      </c>
      <c r="M45" s="15" t="s">
        <v>5</v>
      </c>
      <c r="N45" s="15" t="s">
        <v>6</v>
      </c>
      <c r="O45" s="17" t="s">
        <v>173</v>
      </c>
    </row>
    <row r="46" spans="1:23" ht="12.75" customHeight="1" x14ac:dyDescent="0.6">
      <c r="A46" s="21" t="s">
        <v>19</v>
      </c>
      <c r="B46" s="78">
        <v>0</v>
      </c>
      <c r="C46" s="78">
        <v>0</v>
      </c>
      <c r="D46" s="78">
        <v>0</v>
      </c>
      <c r="E46" s="65">
        <f>SUM(B46:D46)</f>
        <v>0</v>
      </c>
      <c r="F46" s="40"/>
      <c r="G46" s="62">
        <v>0</v>
      </c>
      <c r="H46" s="62">
        <v>0</v>
      </c>
      <c r="I46" s="62">
        <v>0</v>
      </c>
      <c r="J46" s="62">
        <f>SUM(G46:I46)</f>
        <v>0</v>
      </c>
      <c r="K46" s="42"/>
      <c r="L46" s="25" t="str">
        <f t="shared" ref="L46:O48" si="8">IF(B46&lt;&gt;0,G46/B46,"--")</f>
        <v>--</v>
      </c>
      <c r="M46" s="25" t="str">
        <f t="shared" si="8"/>
        <v>--</v>
      </c>
      <c r="N46" s="25" t="str">
        <f t="shared" si="8"/>
        <v>--</v>
      </c>
      <c r="O46" s="26" t="str">
        <f t="shared" si="8"/>
        <v>--</v>
      </c>
      <c r="Q46">
        <v>118</v>
      </c>
      <c r="U46">
        <f>$U$8</f>
        <v>13</v>
      </c>
      <c r="V46">
        <f>$V$8</f>
        <v>35</v>
      </c>
      <c r="W46">
        <f>$W$8</f>
        <v>57</v>
      </c>
    </row>
    <row r="47" spans="1:23" ht="12.75" customHeight="1" x14ac:dyDescent="0.6">
      <c r="A47" s="21" t="s">
        <v>20</v>
      </c>
      <c r="B47" s="78">
        <v>0</v>
      </c>
      <c r="C47" s="78">
        <v>0</v>
      </c>
      <c r="D47" s="78">
        <v>0</v>
      </c>
      <c r="E47" s="65">
        <f>SUM(B47:D47)</f>
        <v>0</v>
      </c>
      <c r="F47" s="40"/>
      <c r="G47" s="62">
        <v>0</v>
      </c>
      <c r="H47" s="62">
        <v>0</v>
      </c>
      <c r="I47" s="62">
        <v>0</v>
      </c>
      <c r="J47" s="62">
        <f>SUM(G47:I47)</f>
        <v>0</v>
      </c>
      <c r="K47" s="42"/>
      <c r="L47" s="25" t="str">
        <f t="shared" si="8"/>
        <v>--</v>
      </c>
      <c r="M47" s="25" t="str">
        <f t="shared" si="8"/>
        <v>--</v>
      </c>
      <c r="N47" s="25" t="str">
        <f t="shared" si="8"/>
        <v>--</v>
      </c>
      <c r="O47" s="26" t="str">
        <f t="shared" si="8"/>
        <v>--</v>
      </c>
      <c r="Q47">
        <v>120</v>
      </c>
      <c r="U47">
        <f>$U$8</f>
        <v>13</v>
      </c>
      <c r="V47">
        <f>$V$8</f>
        <v>35</v>
      </c>
      <c r="W47">
        <f>$W$8</f>
        <v>57</v>
      </c>
    </row>
    <row r="48" spans="1:23" ht="12.75" customHeight="1" x14ac:dyDescent="0.6">
      <c r="A48" s="21" t="s">
        <v>31</v>
      </c>
      <c r="B48" s="78">
        <f>SUM(B46:B47)</f>
        <v>0</v>
      </c>
      <c r="C48" s="78">
        <f>SUM(C46:C47)</f>
        <v>0</v>
      </c>
      <c r="D48" s="78">
        <f>SUM(D46:D47)</f>
        <v>0</v>
      </c>
      <c r="E48" s="78">
        <f>SUM(E46:E47)</f>
        <v>0</v>
      </c>
      <c r="F48" s="40"/>
      <c r="G48" s="62">
        <f>SUM(G46:G47)</f>
        <v>0</v>
      </c>
      <c r="H48" s="62">
        <f>SUM(H46:H47)</f>
        <v>0</v>
      </c>
      <c r="I48" s="62">
        <f>SUM(I46:I47)</f>
        <v>0</v>
      </c>
      <c r="J48" s="62">
        <f>SUM(J46:J47)</f>
        <v>0</v>
      </c>
      <c r="K48" s="42"/>
      <c r="L48" s="25" t="str">
        <f t="shared" si="8"/>
        <v>--</v>
      </c>
      <c r="M48" s="25" t="str">
        <f t="shared" si="8"/>
        <v>--</v>
      </c>
      <c r="N48" s="25" t="str">
        <f t="shared" si="8"/>
        <v>--</v>
      </c>
      <c r="O48" s="26" t="str">
        <f t="shared" si="8"/>
        <v>--</v>
      </c>
    </row>
    <row r="49" spans="1:23" ht="12.75" customHeight="1" x14ac:dyDescent="0.6">
      <c r="A49" s="95" t="s">
        <v>32</v>
      </c>
      <c r="B49" s="78"/>
      <c r="C49" s="78"/>
      <c r="D49" s="78"/>
      <c r="E49" s="80"/>
      <c r="F49" s="40"/>
      <c r="G49" s="62"/>
      <c r="H49" s="62"/>
      <c r="I49" s="62"/>
      <c r="J49" s="62"/>
      <c r="K49" s="42"/>
      <c r="L49" s="42"/>
      <c r="M49" s="40"/>
      <c r="N49" s="41"/>
      <c r="O49" s="20"/>
    </row>
    <row r="50" spans="1:23" ht="12.75" customHeight="1" x14ac:dyDescent="0.6">
      <c r="A50" s="21" t="s">
        <v>19</v>
      </c>
      <c r="B50" s="76">
        <v>0</v>
      </c>
      <c r="C50" s="76">
        <v>0</v>
      </c>
      <c r="D50" s="76">
        <v>0</v>
      </c>
      <c r="E50" s="23">
        <f>SUM(B50:D50)</f>
        <v>0</v>
      </c>
      <c r="F50" s="40"/>
      <c r="G50" s="62">
        <v>0</v>
      </c>
      <c r="H50" s="62">
        <v>0</v>
      </c>
      <c r="I50" s="62">
        <v>0</v>
      </c>
      <c r="J50" s="62">
        <f>SUM(G50:I50)</f>
        <v>0</v>
      </c>
      <c r="K50" s="42"/>
      <c r="L50" s="25" t="str">
        <f t="shared" ref="L50:O53" si="9">IF(B50&lt;&gt;0,G50/B50,"--")</f>
        <v>--</v>
      </c>
      <c r="M50" s="25" t="str">
        <f t="shared" si="9"/>
        <v>--</v>
      </c>
      <c r="N50" s="25" t="str">
        <f t="shared" si="9"/>
        <v>--</v>
      </c>
      <c r="O50" s="26" t="str">
        <f t="shared" si="9"/>
        <v>--</v>
      </c>
      <c r="Q50">
        <v>95</v>
      </c>
      <c r="U50">
        <f>$U$8</f>
        <v>13</v>
      </c>
      <c r="V50">
        <f>$V$8</f>
        <v>35</v>
      </c>
      <c r="W50">
        <f>$W$8</f>
        <v>57</v>
      </c>
    </row>
    <row r="51" spans="1:23" ht="12.75" customHeight="1" x14ac:dyDescent="0.6">
      <c r="A51" s="21" t="s">
        <v>20</v>
      </c>
      <c r="B51" s="76">
        <v>0</v>
      </c>
      <c r="C51" s="76">
        <v>0</v>
      </c>
      <c r="D51" s="76">
        <v>971.76610309064642</v>
      </c>
      <c r="E51" s="23">
        <f>SUM(B51:D51)</f>
        <v>971.76610309064642</v>
      </c>
      <c r="F51" s="40"/>
      <c r="G51" s="62">
        <v>0</v>
      </c>
      <c r="H51" s="62">
        <v>0</v>
      </c>
      <c r="I51" s="62">
        <v>1489.6951755386531</v>
      </c>
      <c r="J51" s="62">
        <f>SUM(G51:I51)</f>
        <v>1489.6951755386531</v>
      </c>
      <c r="K51" s="42"/>
      <c r="L51" s="25" t="str">
        <f t="shared" si="9"/>
        <v>--</v>
      </c>
      <c r="M51" s="25" t="str">
        <f t="shared" si="9"/>
        <v>--</v>
      </c>
      <c r="N51" s="25">
        <f t="shared" si="9"/>
        <v>1.5329770927394595</v>
      </c>
      <c r="O51" s="26">
        <f t="shared" si="9"/>
        <v>1.5329770927394595</v>
      </c>
      <c r="Q51">
        <v>97</v>
      </c>
      <c r="U51">
        <f>$U$8</f>
        <v>13</v>
      </c>
      <c r="V51">
        <f>$V$8</f>
        <v>35</v>
      </c>
      <c r="W51">
        <f>$W$8</f>
        <v>57</v>
      </c>
    </row>
    <row r="52" spans="1:23" ht="12.75" customHeight="1" x14ac:dyDescent="0.6">
      <c r="A52" s="96" t="s">
        <v>33</v>
      </c>
      <c r="B52" s="126">
        <f>SUM(B50:B51)</f>
        <v>0</v>
      </c>
      <c r="C52" s="126">
        <f>SUM(C50:C51)</f>
        <v>0</v>
      </c>
      <c r="D52" s="126">
        <f>SUM(D50:D51)</f>
        <v>971.76610309064642</v>
      </c>
      <c r="E52" s="126">
        <f>SUM(E50:E51)</f>
        <v>971.76610309064642</v>
      </c>
      <c r="F52" s="124"/>
      <c r="G52" s="84">
        <f>SUM(G50:G51)</f>
        <v>0</v>
      </c>
      <c r="H52" s="84">
        <f>SUM(H50:H51)</f>
        <v>0</v>
      </c>
      <c r="I52" s="84">
        <f>SUM(I50:I51)</f>
        <v>1489.6951755386531</v>
      </c>
      <c r="J52" s="84">
        <f>SUM(J50:J51)</f>
        <v>1489.6951755386531</v>
      </c>
      <c r="K52" s="125"/>
      <c r="L52" s="35" t="str">
        <f t="shared" si="9"/>
        <v>--</v>
      </c>
      <c r="M52" s="35" t="str">
        <f t="shared" si="9"/>
        <v>--</v>
      </c>
      <c r="N52" s="35">
        <f t="shared" si="9"/>
        <v>1.5329770927394595</v>
      </c>
      <c r="O52" s="36">
        <f t="shared" si="9"/>
        <v>1.5329770927394595</v>
      </c>
    </row>
    <row r="53" spans="1:23" ht="13.75" thickBot="1" x14ac:dyDescent="0.75">
      <c r="A53" s="43" t="s">
        <v>17</v>
      </c>
      <c r="B53" s="99">
        <f>SUM(B48,B52)</f>
        <v>0</v>
      </c>
      <c r="C53" s="99">
        <f>SUM(C48,C52)</f>
        <v>0</v>
      </c>
      <c r="D53" s="99">
        <f>SUM(D48,D52)</f>
        <v>971.76610309064642</v>
      </c>
      <c r="E53" s="99">
        <f>SUM(E48,E52)</f>
        <v>971.76610309064642</v>
      </c>
      <c r="F53" s="45"/>
      <c r="G53" s="98">
        <f>SUM(G48,G52)</f>
        <v>0</v>
      </c>
      <c r="H53" s="98">
        <f>SUM(H48,H52)</f>
        <v>0</v>
      </c>
      <c r="I53" s="98">
        <f>SUM(I48,I52)</f>
        <v>1489.6951755386531</v>
      </c>
      <c r="J53" s="98">
        <f>SUM(J48,J52)</f>
        <v>1489.6951755386531</v>
      </c>
      <c r="K53" s="44"/>
      <c r="L53" s="47" t="str">
        <f t="shared" si="9"/>
        <v>--</v>
      </c>
      <c r="M53" s="47" t="str">
        <f t="shared" si="9"/>
        <v>--</v>
      </c>
      <c r="N53" s="47">
        <f t="shared" si="9"/>
        <v>1.5329770927394595</v>
      </c>
      <c r="O53" s="48">
        <f t="shared" si="9"/>
        <v>1.5329770927394595</v>
      </c>
    </row>
    <row r="54" spans="1:23" ht="5.15" customHeight="1" x14ac:dyDescent="0.6">
      <c r="A54" s="49"/>
      <c r="B54" s="78"/>
      <c r="C54" s="78"/>
      <c r="D54" s="78"/>
      <c r="E54" s="81"/>
      <c r="F54" s="40"/>
      <c r="G54" s="62"/>
      <c r="H54" s="62"/>
      <c r="I54" s="62"/>
      <c r="J54" s="62"/>
      <c r="K54" s="42"/>
      <c r="L54" s="42"/>
      <c r="M54" s="40"/>
      <c r="N54" s="41"/>
    </row>
    <row r="55" spans="1:23" x14ac:dyDescent="0.6">
      <c r="A55" s="49" t="s">
        <v>21</v>
      </c>
      <c r="B55" s="78">
        <f>B42</f>
        <v>0</v>
      </c>
      <c r="C55" s="78">
        <f>C42</f>
        <v>0</v>
      </c>
      <c r="D55" s="78">
        <f>D42</f>
        <v>2262.4021345312772</v>
      </c>
      <c r="E55" s="78">
        <f>E42</f>
        <v>2262.4021345312772</v>
      </c>
      <c r="F55" s="49"/>
      <c r="G55" s="62">
        <f>G42+G53</f>
        <v>0</v>
      </c>
      <c r="H55" s="62">
        <f>H42+H53</f>
        <v>0</v>
      </c>
      <c r="I55" s="62">
        <f>I42+I53</f>
        <v>19123.003824075146</v>
      </c>
      <c r="J55" s="62">
        <f>J42+J53</f>
        <v>19123.003824075146</v>
      </c>
      <c r="K55" s="42"/>
      <c r="L55" s="25" t="str">
        <f>IF(B55&lt;&gt;0,G55/B55,"--")</f>
        <v>--</v>
      </c>
      <c r="M55" s="25" t="str">
        <f>IF(C55&lt;&gt;0,H55/C55,"--")</f>
        <v>--</v>
      </c>
      <c r="N55" s="25">
        <f>IF(D55&lt;&gt;0,I55/D55,"--")</f>
        <v>8.4525220040234075</v>
      </c>
      <c r="O55" s="25">
        <f>IF(E55&lt;&gt;0,J55/E55,"--")</f>
        <v>8.4525220040234075</v>
      </c>
    </row>
    <row r="56" spans="1:23" hidden="1" x14ac:dyDescent="0.6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</row>
    <row r="57" spans="1:23" hidden="1" x14ac:dyDescent="0.6">
      <c r="A57" s="107" t="s">
        <v>115</v>
      </c>
      <c r="B57" s="72">
        <f>B10-SUM(B11:B13)</f>
        <v>0</v>
      </c>
      <c r="C57" s="72">
        <f>C10-SUM(C11:C13)</f>
        <v>0</v>
      </c>
      <c r="D57" s="72">
        <f>D10-SUM(D11:D13)</f>
        <v>0</v>
      </c>
      <c r="E57" s="87"/>
      <c r="G57" s="72">
        <v>0</v>
      </c>
      <c r="H57" s="72">
        <v>0</v>
      </c>
      <c r="I57" s="72">
        <v>0</v>
      </c>
      <c r="K57" s="53"/>
      <c r="L57" s="72">
        <v>0</v>
      </c>
      <c r="M57" s="72">
        <v>0</v>
      </c>
      <c r="N57" s="72">
        <v>0</v>
      </c>
      <c r="Q57">
        <v>117</v>
      </c>
      <c r="U57">
        <f>$U$8</f>
        <v>13</v>
      </c>
      <c r="V57">
        <f>$V$8</f>
        <v>35</v>
      </c>
      <c r="W57">
        <f>$W$8</f>
        <v>57</v>
      </c>
    </row>
    <row r="58" spans="1:23" hidden="1" x14ac:dyDescent="0.6">
      <c r="G58" s="72">
        <v>0</v>
      </c>
      <c r="H58" s="72">
        <v>0</v>
      </c>
      <c r="I58" s="72">
        <v>0</v>
      </c>
      <c r="K58" s="53"/>
      <c r="L58" s="72">
        <v>0</v>
      </c>
      <c r="M58" s="72">
        <v>0</v>
      </c>
      <c r="N58" s="72">
        <v>8.8817841970012523E-16</v>
      </c>
      <c r="Q58">
        <v>94</v>
      </c>
      <c r="U58">
        <f>$U$8</f>
        <v>13</v>
      </c>
      <c r="V58">
        <f>$V$8</f>
        <v>35</v>
      </c>
      <c r="W58">
        <f>$W$8</f>
        <v>57</v>
      </c>
    </row>
    <row r="59" spans="1:23" hidden="1" x14ac:dyDescent="0.6">
      <c r="B59" s="50"/>
      <c r="G59" s="72">
        <v>0</v>
      </c>
      <c r="H59" s="72">
        <v>0</v>
      </c>
      <c r="I59" s="72">
        <v>0</v>
      </c>
      <c r="L59" s="72">
        <v>0</v>
      </c>
      <c r="M59" s="72">
        <v>0</v>
      </c>
      <c r="N59" s="72">
        <v>3.5527136788005009E-15</v>
      </c>
      <c r="Q59">
        <v>47</v>
      </c>
      <c r="S59">
        <v>31</v>
      </c>
      <c r="U59">
        <f>$U$8</f>
        <v>13</v>
      </c>
      <c r="V59">
        <f>$V$8</f>
        <v>35</v>
      </c>
      <c r="W59">
        <f>$W$8</f>
        <v>57</v>
      </c>
    </row>
    <row r="60" spans="1:23" x14ac:dyDescent="0.6">
      <c r="A60" s="33"/>
      <c r="B60" s="33"/>
      <c r="C60" s="33"/>
      <c r="D60" s="33"/>
      <c r="E60" s="33"/>
    </row>
    <row r="61" spans="1:23" x14ac:dyDescent="0.6">
      <c r="A61" s="54" t="s">
        <v>22</v>
      </c>
      <c r="K61" s="53"/>
      <c r="L61" s="52"/>
      <c r="M61" s="52"/>
      <c r="N61" s="52"/>
    </row>
    <row r="62" spans="1:23" x14ac:dyDescent="0.6">
      <c r="A62" s="109" t="s">
        <v>264</v>
      </c>
      <c r="K62" s="53"/>
      <c r="L62" s="52"/>
      <c r="M62" s="52"/>
      <c r="N62" s="52"/>
    </row>
    <row r="63" spans="1:23" x14ac:dyDescent="0.6">
      <c r="A63" s="56" t="s">
        <v>107</v>
      </c>
      <c r="K63" s="53"/>
      <c r="L63" s="52"/>
      <c r="M63" s="52"/>
      <c r="N63" s="52"/>
    </row>
    <row r="64" spans="1:23" x14ac:dyDescent="0.6">
      <c r="A64" s="55" t="s">
        <v>98</v>
      </c>
    </row>
    <row r="65" spans="1:6" x14ac:dyDescent="0.6">
      <c r="A65" s="55" t="s">
        <v>99</v>
      </c>
    </row>
    <row r="66" spans="1:6" x14ac:dyDescent="0.6">
      <c r="A66" s="56" t="s">
        <v>100</v>
      </c>
    </row>
    <row r="67" spans="1:6" x14ac:dyDescent="0.6">
      <c r="A67" s="55" t="s">
        <v>101</v>
      </c>
    </row>
    <row r="68" spans="1:6" x14ac:dyDescent="0.6">
      <c r="A68" s="55"/>
    </row>
    <row r="69" spans="1:6" x14ac:dyDescent="0.6">
      <c r="A69" s="56"/>
    </row>
    <row r="70" spans="1:6" x14ac:dyDescent="0.6">
      <c r="A70" s="55"/>
    </row>
    <row r="71" spans="1:6" x14ac:dyDescent="0.6">
      <c r="A71" s="55"/>
      <c r="B71" s="41"/>
      <c r="C71" s="41"/>
      <c r="D71" s="41"/>
      <c r="E71" s="41"/>
      <c r="F71" s="41"/>
    </row>
    <row r="72" spans="1:6" x14ac:dyDescent="0.6">
      <c r="A72" s="56"/>
      <c r="B72" s="41"/>
      <c r="C72" s="41"/>
      <c r="D72" s="41"/>
      <c r="E72" s="41"/>
      <c r="F72" s="41"/>
    </row>
    <row r="73" spans="1:6" x14ac:dyDescent="0.6">
      <c r="A73" s="56"/>
    </row>
    <row r="75" spans="1:6" x14ac:dyDescent="0.6">
      <c r="A75" s="16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43" max="14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8"/>
  <dimension ref="A1:AD87"/>
  <sheetViews>
    <sheetView zoomScale="70" zoomScaleNormal="70" workbookViewId="0"/>
  </sheetViews>
  <sheetFormatPr defaultRowHeight="13" x14ac:dyDescent="0.6"/>
  <cols>
    <col min="1" max="1" width="36.86328125" customWidth="1"/>
    <col min="2" max="5" width="10.6796875" customWidth="1"/>
    <col min="6" max="6" width="2.6796875" customWidth="1"/>
    <col min="7" max="10" width="10.6796875" customWidth="1"/>
    <col min="11" max="11" width="2.6796875" customWidth="1"/>
    <col min="12" max="15" width="8.6796875" customWidth="1"/>
    <col min="17" max="32" width="0" hidden="1" customWidth="1"/>
  </cols>
  <sheetData>
    <row r="1" spans="1:25" s="3" customFormat="1" ht="15.5" x14ac:dyDescent="0.7">
      <c r="A1" s="1" t="str">
        <f>VLOOKUP(Y6,TabName,5,FALSE)</f>
        <v>Table 4.36 - Cost of Returned-to-Sender UAA Mail -- Package Services, Parcel Select (1), PARS Environment, FY 21</v>
      </c>
    </row>
    <row r="2" spans="1:25" ht="8.15" customHeight="1" thickBot="1" x14ac:dyDescent="0.75"/>
    <row r="3" spans="1:25" ht="15.5" x14ac:dyDescent="0.7">
      <c r="A3" s="4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39"/>
    </row>
    <row r="4" spans="1:25" ht="12.75" customHeight="1" x14ac:dyDescent="0.6">
      <c r="A4" s="14"/>
      <c r="B4" s="9" t="s">
        <v>1</v>
      </c>
      <c r="C4" s="10"/>
      <c r="D4" s="10"/>
      <c r="E4" s="10"/>
      <c r="F4" s="11"/>
      <c r="G4" s="9" t="s">
        <v>2</v>
      </c>
      <c r="H4" s="12"/>
      <c r="I4" s="12"/>
      <c r="J4" s="12"/>
      <c r="K4" s="11"/>
      <c r="L4" s="9" t="s">
        <v>3</v>
      </c>
      <c r="M4" s="12"/>
      <c r="N4" s="12"/>
      <c r="O4" s="13"/>
      <c r="S4" t="s">
        <v>37</v>
      </c>
      <c r="T4" t="s">
        <v>37</v>
      </c>
      <c r="U4" s="18" t="s">
        <v>8</v>
      </c>
      <c r="V4" s="18" t="s">
        <v>9</v>
      </c>
      <c r="W4" s="18" t="s">
        <v>10</v>
      </c>
      <c r="Y4" s="3"/>
    </row>
    <row r="5" spans="1:25" ht="25.5" customHeight="1" x14ac:dyDescent="0.6">
      <c r="A5" s="14"/>
      <c r="B5" s="15" t="s">
        <v>4</v>
      </c>
      <c r="C5" s="15" t="s">
        <v>5</v>
      </c>
      <c r="D5" s="15" t="s">
        <v>6</v>
      </c>
      <c r="E5" s="15" t="s">
        <v>7</v>
      </c>
      <c r="F5" s="16"/>
      <c r="G5" s="15" t="s">
        <v>4</v>
      </c>
      <c r="H5" s="15" t="s">
        <v>5</v>
      </c>
      <c r="I5" s="15" t="s">
        <v>6</v>
      </c>
      <c r="J5" s="15" t="s">
        <v>7</v>
      </c>
      <c r="K5" s="16"/>
      <c r="L5" s="15" t="s">
        <v>4</v>
      </c>
      <c r="M5" s="15" t="s">
        <v>5</v>
      </c>
      <c r="N5" s="15" t="s">
        <v>6</v>
      </c>
      <c r="O5" s="17" t="s">
        <v>7</v>
      </c>
      <c r="Q5" s="56" t="s">
        <v>35</v>
      </c>
      <c r="R5" s="56" t="s">
        <v>36</v>
      </c>
      <c r="S5" s="56" t="s">
        <v>35</v>
      </c>
      <c r="T5" s="56" t="s">
        <v>36</v>
      </c>
      <c r="U5" t="s">
        <v>12</v>
      </c>
      <c r="V5" t="s">
        <v>12</v>
      </c>
      <c r="W5" t="s">
        <v>12</v>
      </c>
      <c r="Y5" s="18" t="s">
        <v>11</v>
      </c>
    </row>
    <row r="6" spans="1:25" ht="12.75" customHeight="1" x14ac:dyDescent="0.6">
      <c r="A6" s="94" t="s">
        <v>23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20"/>
      <c r="Y6">
        <v>36</v>
      </c>
    </row>
    <row r="7" spans="1:25" ht="12.75" customHeight="1" x14ac:dyDescent="0.6">
      <c r="A7" s="31" t="s">
        <v>103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20"/>
    </row>
    <row r="8" spans="1:25" ht="12.75" customHeight="1" x14ac:dyDescent="0.6">
      <c r="A8" s="21" t="s">
        <v>13</v>
      </c>
      <c r="B8" s="22">
        <v>0</v>
      </c>
      <c r="C8" s="22">
        <v>0</v>
      </c>
      <c r="D8" s="22">
        <v>0</v>
      </c>
      <c r="E8" s="22">
        <f t="shared" ref="E8:E13" si="0">SUM(B8:D8)</f>
        <v>0</v>
      </c>
      <c r="F8" s="16"/>
      <c r="G8" s="62">
        <v>0</v>
      </c>
      <c r="H8" s="62">
        <v>0</v>
      </c>
      <c r="I8" s="62">
        <v>0</v>
      </c>
      <c r="J8" s="24">
        <f t="shared" ref="J8:J13" si="1">SUM(G8:I8)</f>
        <v>0</v>
      </c>
      <c r="K8" s="16"/>
      <c r="L8" s="25" t="str">
        <f t="shared" ref="L8:O14" si="2">IF(B8&lt;&gt;0,G8/B8,"--")</f>
        <v>--</v>
      </c>
      <c r="M8" s="25" t="str">
        <f t="shared" si="2"/>
        <v>--</v>
      </c>
      <c r="N8" s="25" t="str">
        <f t="shared" si="2"/>
        <v>--</v>
      </c>
      <c r="O8" s="26" t="str">
        <f t="shared" si="2"/>
        <v>--</v>
      </c>
      <c r="Q8">
        <v>38</v>
      </c>
      <c r="U8" s="27">
        <f>VLOOKUP($Y$6,RMap,4,FALSE)</f>
        <v>13</v>
      </c>
      <c r="V8" s="28">
        <f>VLOOKUP($Y$6,RMap,5,FALSE)</f>
        <v>35</v>
      </c>
      <c r="W8" s="29">
        <f>VLOOKUP($Y$6,RMap,6,FALSE)</f>
        <v>57</v>
      </c>
    </row>
    <row r="9" spans="1:25" ht="12.75" customHeight="1" x14ac:dyDescent="0.6">
      <c r="A9" s="30" t="s">
        <v>24</v>
      </c>
      <c r="B9" s="22">
        <v>0</v>
      </c>
      <c r="C9" s="22">
        <v>0</v>
      </c>
      <c r="D9" s="22">
        <v>0</v>
      </c>
      <c r="E9" s="22">
        <f t="shared" si="0"/>
        <v>0</v>
      </c>
      <c r="F9" s="16"/>
      <c r="G9" s="62">
        <v>0</v>
      </c>
      <c r="H9" s="62">
        <v>0</v>
      </c>
      <c r="I9" s="62">
        <v>0</v>
      </c>
      <c r="J9" s="24">
        <f t="shared" si="1"/>
        <v>0</v>
      </c>
      <c r="K9" s="16"/>
      <c r="L9" s="25" t="str">
        <f t="shared" si="2"/>
        <v>--</v>
      </c>
      <c r="M9" s="25" t="str">
        <f t="shared" si="2"/>
        <v>--</v>
      </c>
      <c r="N9" s="25" t="str">
        <f t="shared" si="2"/>
        <v>--</v>
      </c>
      <c r="O9" s="26" t="str">
        <f t="shared" si="2"/>
        <v>--</v>
      </c>
      <c r="Q9">
        <v>39</v>
      </c>
      <c r="U9">
        <f>$U$8</f>
        <v>13</v>
      </c>
      <c r="V9">
        <f>$V$8</f>
        <v>35</v>
      </c>
      <c r="W9">
        <f>$W$8</f>
        <v>57</v>
      </c>
    </row>
    <row r="10" spans="1:25" ht="12.75" customHeight="1" x14ac:dyDescent="0.6">
      <c r="A10" s="21" t="s">
        <v>25</v>
      </c>
      <c r="B10" s="22">
        <v>0</v>
      </c>
      <c r="C10" s="22">
        <v>0</v>
      </c>
      <c r="D10" s="22">
        <v>0</v>
      </c>
      <c r="E10" s="22">
        <f t="shared" si="0"/>
        <v>0</v>
      </c>
      <c r="F10" s="16"/>
      <c r="G10" s="62">
        <v>0</v>
      </c>
      <c r="H10" s="62">
        <v>0</v>
      </c>
      <c r="I10" s="62">
        <v>0</v>
      </c>
      <c r="J10" s="24">
        <f t="shared" si="1"/>
        <v>0</v>
      </c>
      <c r="K10" s="16"/>
      <c r="L10" s="25" t="str">
        <f t="shared" si="2"/>
        <v>--</v>
      </c>
      <c r="M10" s="25" t="str">
        <f t="shared" si="2"/>
        <v>--</v>
      </c>
      <c r="N10" s="25" t="str">
        <f t="shared" si="2"/>
        <v>--</v>
      </c>
      <c r="O10" s="26" t="str">
        <f t="shared" si="2"/>
        <v>--</v>
      </c>
      <c r="Q10">
        <v>40</v>
      </c>
      <c r="S10">
        <v>10</v>
      </c>
      <c r="U10">
        <f>$U$8</f>
        <v>13</v>
      </c>
      <c r="V10">
        <f>$V$8</f>
        <v>35</v>
      </c>
      <c r="W10">
        <f>$W$8</f>
        <v>57</v>
      </c>
    </row>
    <row r="11" spans="1:25" ht="12.75" customHeight="1" x14ac:dyDescent="0.6">
      <c r="A11" s="21" t="s">
        <v>26</v>
      </c>
      <c r="B11" s="22">
        <v>0</v>
      </c>
      <c r="C11" s="22">
        <v>0</v>
      </c>
      <c r="D11" s="22">
        <v>0</v>
      </c>
      <c r="E11" s="22">
        <f t="shared" si="0"/>
        <v>0</v>
      </c>
      <c r="F11" s="16"/>
      <c r="G11" s="62">
        <v>0</v>
      </c>
      <c r="H11" s="62">
        <v>0</v>
      </c>
      <c r="I11" s="62">
        <v>0</v>
      </c>
      <c r="J11" s="24">
        <f t="shared" si="1"/>
        <v>0</v>
      </c>
      <c r="K11" s="16"/>
      <c r="L11" s="25" t="str">
        <f t="shared" si="2"/>
        <v>--</v>
      </c>
      <c r="M11" s="25" t="str">
        <f t="shared" si="2"/>
        <v>--</v>
      </c>
      <c r="N11" s="25" t="str">
        <f t="shared" si="2"/>
        <v>--</v>
      </c>
      <c r="O11" s="26" t="str">
        <f t="shared" si="2"/>
        <v>--</v>
      </c>
      <c r="Q11">
        <v>41</v>
      </c>
      <c r="S11">
        <v>10</v>
      </c>
      <c r="U11">
        <f>$U$8</f>
        <v>13</v>
      </c>
      <c r="V11">
        <f>$V$8</f>
        <v>35</v>
      </c>
      <c r="W11">
        <f>$W$8</f>
        <v>57</v>
      </c>
    </row>
    <row r="12" spans="1:25" ht="12.75" customHeight="1" x14ac:dyDescent="0.6">
      <c r="A12" s="30" t="s">
        <v>92</v>
      </c>
      <c r="B12" s="22">
        <v>0</v>
      </c>
      <c r="C12" s="22">
        <v>0</v>
      </c>
      <c r="D12" s="22">
        <v>0</v>
      </c>
      <c r="E12" s="22">
        <f t="shared" si="0"/>
        <v>0</v>
      </c>
      <c r="F12" s="16"/>
      <c r="G12" s="62">
        <v>0</v>
      </c>
      <c r="H12" s="62">
        <v>0</v>
      </c>
      <c r="I12" s="62">
        <v>0</v>
      </c>
      <c r="J12" s="24">
        <f t="shared" si="1"/>
        <v>0</v>
      </c>
      <c r="K12" s="16"/>
      <c r="L12" s="25" t="str">
        <f t="shared" si="2"/>
        <v>--</v>
      </c>
      <c r="M12" s="25" t="str">
        <f t="shared" si="2"/>
        <v>--</v>
      </c>
      <c r="N12" s="25" t="str">
        <f t="shared" si="2"/>
        <v>--</v>
      </c>
      <c r="O12" s="26" t="str">
        <f t="shared" si="2"/>
        <v>--</v>
      </c>
      <c r="Q12">
        <v>42</v>
      </c>
      <c r="R12">
        <v>43</v>
      </c>
      <c r="S12">
        <v>10</v>
      </c>
      <c r="U12">
        <f>$U$8</f>
        <v>13</v>
      </c>
      <c r="V12">
        <f>$V$8</f>
        <v>35</v>
      </c>
      <c r="W12">
        <f>$W$8</f>
        <v>57</v>
      </c>
    </row>
    <row r="13" spans="1:25" ht="12.75" customHeight="1" x14ac:dyDescent="0.6">
      <c r="A13" s="30" t="s">
        <v>104</v>
      </c>
      <c r="B13" s="22">
        <v>0</v>
      </c>
      <c r="C13" s="22">
        <v>0</v>
      </c>
      <c r="D13" s="22">
        <v>0</v>
      </c>
      <c r="E13" s="22">
        <f t="shared" si="0"/>
        <v>0</v>
      </c>
      <c r="F13" s="16"/>
      <c r="G13" s="62">
        <v>0</v>
      </c>
      <c r="H13" s="62">
        <v>0</v>
      </c>
      <c r="I13" s="62">
        <v>0</v>
      </c>
      <c r="J13" s="24">
        <f t="shared" si="1"/>
        <v>0</v>
      </c>
      <c r="K13" s="16"/>
      <c r="L13" s="25" t="str">
        <f t="shared" si="2"/>
        <v>--</v>
      </c>
      <c r="M13" s="25" t="str">
        <f t="shared" si="2"/>
        <v>--</v>
      </c>
      <c r="N13" s="25" t="str">
        <f t="shared" si="2"/>
        <v>--</v>
      </c>
      <c r="O13" s="26" t="str">
        <f t="shared" si="2"/>
        <v>--</v>
      </c>
      <c r="Q13">
        <v>45</v>
      </c>
      <c r="S13">
        <v>10</v>
      </c>
      <c r="U13">
        <f>$U$8</f>
        <v>13</v>
      </c>
      <c r="V13">
        <f>$V$8</f>
        <v>35</v>
      </c>
      <c r="W13">
        <f>$W$8</f>
        <v>57</v>
      </c>
    </row>
    <row r="14" spans="1:25" ht="12.75" customHeight="1" x14ac:dyDescent="0.6">
      <c r="A14" s="21" t="s">
        <v>17</v>
      </c>
      <c r="B14" s="22">
        <f>B10</f>
        <v>0</v>
      </c>
      <c r="C14" s="22">
        <f>C10</f>
        <v>0</v>
      </c>
      <c r="D14" s="22">
        <f>D10</f>
        <v>0</v>
      </c>
      <c r="E14" s="22">
        <f>E10</f>
        <v>0</v>
      </c>
      <c r="F14" s="16"/>
      <c r="G14" s="24">
        <f>SUM(G8:G13)</f>
        <v>0</v>
      </c>
      <c r="H14" s="24">
        <f>SUM(H8:H13)</f>
        <v>0</v>
      </c>
      <c r="I14" s="24">
        <f>SUM(I8:I13)</f>
        <v>0</v>
      </c>
      <c r="J14" s="24">
        <f>SUM(J8:J13)</f>
        <v>0</v>
      </c>
      <c r="K14" s="16"/>
      <c r="L14" s="25" t="str">
        <f t="shared" si="2"/>
        <v>--</v>
      </c>
      <c r="M14" s="25" t="str">
        <f t="shared" si="2"/>
        <v>--</v>
      </c>
      <c r="N14" s="25" t="str">
        <f t="shared" si="2"/>
        <v>--</v>
      </c>
      <c r="O14" s="26" t="str">
        <f t="shared" si="2"/>
        <v>--</v>
      </c>
    </row>
    <row r="15" spans="1:25" ht="5.15" customHeight="1" x14ac:dyDescent="0.6">
      <c r="A15" s="21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20"/>
    </row>
    <row r="16" spans="1:25" ht="12.75" customHeight="1" x14ac:dyDescent="0.6">
      <c r="A16" s="31" t="s">
        <v>105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20"/>
    </row>
    <row r="17" spans="1:30" ht="12.75" customHeight="1" x14ac:dyDescent="0.6">
      <c r="A17" s="21" t="s">
        <v>13</v>
      </c>
      <c r="B17" s="22">
        <v>0</v>
      </c>
      <c r="C17" s="22">
        <v>0</v>
      </c>
      <c r="D17" s="22">
        <v>0</v>
      </c>
      <c r="E17" s="22">
        <f t="shared" ref="E17:E22" si="3">SUM(B17:D17)</f>
        <v>0</v>
      </c>
      <c r="F17" s="16"/>
      <c r="G17" s="62">
        <v>0</v>
      </c>
      <c r="H17" s="62">
        <v>0</v>
      </c>
      <c r="I17" s="62">
        <v>0</v>
      </c>
      <c r="J17" s="24">
        <f t="shared" ref="J17:J22" si="4">SUM(G17:I17)</f>
        <v>0</v>
      </c>
      <c r="K17" s="16"/>
      <c r="L17" s="25" t="str">
        <f t="shared" ref="L17:O23" si="5">IF(B17&lt;&gt;0,G17/B17,"--")</f>
        <v>--</v>
      </c>
      <c r="M17" s="25" t="str">
        <f t="shared" si="5"/>
        <v>--</v>
      </c>
      <c r="N17" s="25" t="str">
        <f t="shared" si="5"/>
        <v>--</v>
      </c>
      <c r="O17" s="26" t="str">
        <f t="shared" si="5"/>
        <v>--</v>
      </c>
      <c r="Q17">
        <v>48</v>
      </c>
      <c r="R17">
        <v>65</v>
      </c>
      <c r="U17">
        <f t="shared" ref="U17:U22" si="6">$U$8</f>
        <v>13</v>
      </c>
      <c r="V17">
        <f t="shared" ref="V17:V22" si="7">$V$8</f>
        <v>35</v>
      </c>
      <c r="W17">
        <f t="shared" ref="W17:W22" si="8">$W$8</f>
        <v>57</v>
      </c>
    </row>
    <row r="18" spans="1:30" ht="12.75" customHeight="1" x14ac:dyDescent="0.6">
      <c r="A18" s="30" t="s">
        <v>24</v>
      </c>
      <c r="B18" s="22">
        <v>0</v>
      </c>
      <c r="C18" s="22">
        <v>0</v>
      </c>
      <c r="D18" s="22">
        <v>0</v>
      </c>
      <c r="E18" s="22">
        <f t="shared" si="3"/>
        <v>0</v>
      </c>
      <c r="F18" s="16"/>
      <c r="G18" s="62">
        <v>0</v>
      </c>
      <c r="H18" s="62">
        <v>0</v>
      </c>
      <c r="I18" s="62">
        <v>0</v>
      </c>
      <c r="J18" s="24">
        <f t="shared" si="4"/>
        <v>0</v>
      </c>
      <c r="K18" s="16"/>
      <c r="L18" s="25" t="str">
        <f t="shared" si="5"/>
        <v>--</v>
      </c>
      <c r="M18" s="25" t="str">
        <f t="shared" si="5"/>
        <v>--</v>
      </c>
      <c r="N18" s="25" t="str">
        <f t="shared" si="5"/>
        <v>--</v>
      </c>
      <c r="O18" s="26" t="str">
        <f t="shared" si="5"/>
        <v>--</v>
      </c>
      <c r="Q18">
        <v>49</v>
      </c>
      <c r="R18">
        <v>66</v>
      </c>
      <c r="U18">
        <f t="shared" si="6"/>
        <v>13</v>
      </c>
      <c r="V18">
        <f t="shared" si="7"/>
        <v>35</v>
      </c>
      <c r="W18">
        <f t="shared" si="8"/>
        <v>57</v>
      </c>
    </row>
    <row r="19" spans="1:30" ht="12.75" customHeight="1" x14ac:dyDescent="0.6">
      <c r="A19" s="21" t="s">
        <v>25</v>
      </c>
      <c r="B19" s="22">
        <v>0</v>
      </c>
      <c r="C19" s="22">
        <v>0</v>
      </c>
      <c r="D19" s="22">
        <v>0</v>
      </c>
      <c r="E19" s="22">
        <f t="shared" si="3"/>
        <v>0</v>
      </c>
      <c r="F19" s="16"/>
      <c r="G19" s="62">
        <v>0</v>
      </c>
      <c r="H19" s="62">
        <v>0</v>
      </c>
      <c r="I19" s="62">
        <v>0</v>
      </c>
      <c r="J19" s="24">
        <f t="shared" si="4"/>
        <v>0</v>
      </c>
      <c r="K19" s="16"/>
      <c r="L19" s="25" t="str">
        <f t="shared" si="5"/>
        <v>--</v>
      </c>
      <c r="M19" s="25" t="str">
        <f t="shared" si="5"/>
        <v>--</v>
      </c>
      <c r="N19" s="25" t="str">
        <f t="shared" si="5"/>
        <v>--</v>
      </c>
      <c r="O19" s="26" t="str">
        <f t="shared" si="5"/>
        <v>--</v>
      </c>
      <c r="Q19">
        <v>50</v>
      </c>
      <c r="R19">
        <v>67</v>
      </c>
      <c r="S19">
        <v>27</v>
      </c>
      <c r="T19">
        <v>10</v>
      </c>
      <c r="U19">
        <f t="shared" si="6"/>
        <v>13</v>
      </c>
      <c r="V19">
        <f t="shared" si="7"/>
        <v>35</v>
      </c>
      <c r="W19">
        <f t="shared" si="8"/>
        <v>57</v>
      </c>
    </row>
    <row r="20" spans="1:30" ht="12.75" customHeight="1" x14ac:dyDescent="0.6">
      <c r="A20" s="21" t="s">
        <v>26</v>
      </c>
      <c r="B20" s="22">
        <v>0</v>
      </c>
      <c r="C20" s="22">
        <v>0</v>
      </c>
      <c r="D20" s="22">
        <v>0</v>
      </c>
      <c r="E20" s="22">
        <f t="shared" si="3"/>
        <v>0</v>
      </c>
      <c r="F20" s="16"/>
      <c r="G20" s="62">
        <v>0</v>
      </c>
      <c r="H20" s="62">
        <v>0</v>
      </c>
      <c r="I20" s="62">
        <v>0</v>
      </c>
      <c r="J20" s="24">
        <f t="shared" si="4"/>
        <v>0</v>
      </c>
      <c r="K20" s="16"/>
      <c r="L20" s="25" t="str">
        <f t="shared" si="5"/>
        <v>--</v>
      </c>
      <c r="M20" s="25" t="str">
        <f t="shared" si="5"/>
        <v>--</v>
      </c>
      <c r="N20" s="25" t="str">
        <f t="shared" si="5"/>
        <v>--</v>
      </c>
      <c r="O20" s="26" t="str">
        <f t="shared" si="5"/>
        <v>--</v>
      </c>
      <c r="Q20">
        <v>51</v>
      </c>
      <c r="R20">
        <v>68</v>
      </c>
      <c r="S20">
        <v>27</v>
      </c>
      <c r="T20">
        <v>10</v>
      </c>
      <c r="U20">
        <f t="shared" si="6"/>
        <v>13</v>
      </c>
      <c r="V20">
        <f t="shared" si="7"/>
        <v>35</v>
      </c>
      <c r="W20">
        <f t="shared" si="8"/>
        <v>57</v>
      </c>
    </row>
    <row r="21" spans="1:30" ht="12.75" customHeight="1" x14ac:dyDescent="0.6">
      <c r="A21" s="30" t="s">
        <v>92</v>
      </c>
      <c r="B21" s="22">
        <v>0</v>
      </c>
      <c r="C21" s="22">
        <v>0</v>
      </c>
      <c r="D21" s="22">
        <v>0</v>
      </c>
      <c r="E21" s="22">
        <f t="shared" si="3"/>
        <v>0</v>
      </c>
      <c r="F21" s="16"/>
      <c r="G21" s="62">
        <v>0</v>
      </c>
      <c r="H21" s="62">
        <v>0</v>
      </c>
      <c r="I21" s="62">
        <v>0</v>
      </c>
      <c r="J21" s="24">
        <f t="shared" si="4"/>
        <v>0</v>
      </c>
      <c r="K21" s="16"/>
      <c r="L21" s="25" t="str">
        <f t="shared" si="5"/>
        <v>--</v>
      </c>
      <c r="M21" s="25" t="str">
        <f t="shared" si="5"/>
        <v>--</v>
      </c>
      <c r="N21" s="25" t="str">
        <f t="shared" si="5"/>
        <v>--</v>
      </c>
      <c r="O21" s="26" t="str">
        <f t="shared" si="5"/>
        <v>--</v>
      </c>
      <c r="Q21">
        <v>52</v>
      </c>
      <c r="R21">
        <v>70</v>
      </c>
      <c r="S21">
        <v>27</v>
      </c>
      <c r="T21">
        <v>10</v>
      </c>
      <c r="U21">
        <f t="shared" si="6"/>
        <v>13</v>
      </c>
      <c r="V21">
        <f t="shared" si="7"/>
        <v>35</v>
      </c>
      <c r="W21">
        <f t="shared" si="8"/>
        <v>57</v>
      </c>
    </row>
    <row r="22" spans="1:30" ht="12.75" customHeight="1" x14ac:dyDescent="0.6">
      <c r="A22" s="30" t="s">
        <v>104</v>
      </c>
      <c r="B22" s="22">
        <v>0</v>
      </c>
      <c r="C22" s="22">
        <v>0</v>
      </c>
      <c r="D22" s="22">
        <v>0</v>
      </c>
      <c r="E22" s="22">
        <f t="shared" si="3"/>
        <v>0</v>
      </c>
      <c r="F22" s="16"/>
      <c r="G22" s="62">
        <v>0</v>
      </c>
      <c r="H22" s="62">
        <v>0</v>
      </c>
      <c r="I22" s="62">
        <v>0</v>
      </c>
      <c r="J22" s="24">
        <f t="shared" si="4"/>
        <v>0</v>
      </c>
      <c r="K22" s="16"/>
      <c r="L22" s="25" t="str">
        <f t="shared" si="5"/>
        <v>--</v>
      </c>
      <c r="M22" s="25" t="str">
        <f t="shared" si="5"/>
        <v>--</v>
      </c>
      <c r="N22" s="25" t="str">
        <f t="shared" si="5"/>
        <v>--</v>
      </c>
      <c r="O22" s="26" t="str">
        <f t="shared" si="5"/>
        <v>--</v>
      </c>
      <c r="Q22">
        <v>55</v>
      </c>
      <c r="R22">
        <v>72</v>
      </c>
      <c r="S22">
        <v>27</v>
      </c>
      <c r="T22">
        <v>10</v>
      </c>
      <c r="U22">
        <f t="shared" si="6"/>
        <v>13</v>
      </c>
      <c r="V22">
        <f t="shared" si="7"/>
        <v>35</v>
      </c>
      <c r="W22">
        <f t="shared" si="8"/>
        <v>57</v>
      </c>
      <c r="AA22" s="24">
        <v>0</v>
      </c>
      <c r="AB22" s="24">
        <v>0</v>
      </c>
      <c r="AC22" s="24">
        <v>0</v>
      </c>
      <c r="AD22" t="s">
        <v>178</v>
      </c>
    </row>
    <row r="23" spans="1:30" ht="12.75" customHeight="1" x14ac:dyDescent="0.6">
      <c r="A23" s="21" t="s">
        <v>17</v>
      </c>
      <c r="B23" s="22">
        <f>B19</f>
        <v>0</v>
      </c>
      <c r="C23" s="22">
        <f>C19</f>
        <v>0</v>
      </c>
      <c r="D23" s="22">
        <f>D19</f>
        <v>0</v>
      </c>
      <c r="E23" s="22">
        <f>E19</f>
        <v>0</v>
      </c>
      <c r="F23" s="16"/>
      <c r="G23" s="24">
        <f>SUM(G17:G22)</f>
        <v>0</v>
      </c>
      <c r="H23" s="24">
        <f>SUM(H17:H22)</f>
        <v>0</v>
      </c>
      <c r="I23" s="24">
        <f>SUM(I17:I22)</f>
        <v>0</v>
      </c>
      <c r="J23" s="24">
        <f>SUM(J17:J22)</f>
        <v>0</v>
      </c>
      <c r="K23" s="16"/>
      <c r="L23" s="25" t="str">
        <f t="shared" si="5"/>
        <v>--</v>
      </c>
      <c r="M23" s="25" t="str">
        <f t="shared" si="5"/>
        <v>--</v>
      </c>
      <c r="N23" s="25" t="str">
        <f t="shared" si="5"/>
        <v>--</v>
      </c>
      <c r="O23" s="26" t="str">
        <f t="shared" si="5"/>
        <v>--</v>
      </c>
      <c r="AA23" s="24">
        <v>0</v>
      </c>
      <c r="AB23" s="24">
        <v>0</v>
      </c>
      <c r="AC23" s="24">
        <v>0</v>
      </c>
      <c r="AD23" s="56" t="s">
        <v>179</v>
      </c>
    </row>
    <row r="24" spans="1:30" ht="5.15" customHeight="1" x14ac:dyDescent="0.6">
      <c r="A24" s="21"/>
      <c r="B24" s="22"/>
      <c r="C24" s="22"/>
      <c r="D24" s="22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20"/>
    </row>
    <row r="25" spans="1:30" ht="12.75" customHeight="1" x14ac:dyDescent="0.6">
      <c r="A25" s="31" t="s">
        <v>28</v>
      </c>
      <c r="B25" s="22"/>
      <c r="C25" s="22"/>
      <c r="D25" s="22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20"/>
    </row>
    <row r="26" spans="1:30" ht="12.75" customHeight="1" x14ac:dyDescent="0.6">
      <c r="A26" s="30" t="s">
        <v>29</v>
      </c>
      <c r="B26" s="65">
        <f>B14+B23</f>
        <v>0</v>
      </c>
      <c r="C26" s="65">
        <f>C14+C23</f>
        <v>0</v>
      </c>
      <c r="D26" s="65">
        <f>D14+D23</f>
        <v>0</v>
      </c>
      <c r="E26" s="22">
        <f>SUM(B26:D26)</f>
        <v>0</v>
      </c>
      <c r="F26" s="16"/>
      <c r="G26" s="62">
        <v>0</v>
      </c>
      <c r="H26" s="62">
        <v>0</v>
      </c>
      <c r="I26" s="62">
        <v>0</v>
      </c>
      <c r="J26" s="24">
        <f>SUM(G26:I26)</f>
        <v>0</v>
      </c>
      <c r="K26" s="16"/>
      <c r="L26" s="25" t="str">
        <f t="shared" ref="L26:O28" si="9">IF(B26&lt;&gt;0,G26/B26,"--")</f>
        <v>--</v>
      </c>
      <c r="M26" s="25" t="str">
        <f t="shared" si="9"/>
        <v>--</v>
      </c>
      <c r="N26" s="25" t="str">
        <f t="shared" si="9"/>
        <v>--</v>
      </c>
      <c r="O26" s="26" t="str">
        <f t="shared" si="9"/>
        <v>--</v>
      </c>
      <c r="Q26">
        <v>75</v>
      </c>
      <c r="U26">
        <f>$U$8</f>
        <v>13</v>
      </c>
      <c r="V26">
        <f>$V$8</f>
        <v>35</v>
      </c>
      <c r="W26">
        <f>$W$8</f>
        <v>57</v>
      </c>
    </row>
    <row r="27" spans="1:30" ht="12.75" customHeight="1" x14ac:dyDescent="0.6">
      <c r="A27" s="30" t="s">
        <v>30</v>
      </c>
      <c r="B27" s="22">
        <v>0</v>
      </c>
      <c r="C27" s="22">
        <v>0</v>
      </c>
      <c r="D27" s="22">
        <v>0</v>
      </c>
      <c r="E27" s="22">
        <f>SUM(B27:D27)</f>
        <v>0</v>
      </c>
      <c r="F27" s="16"/>
      <c r="G27" s="62">
        <v>0</v>
      </c>
      <c r="H27" s="62">
        <v>0</v>
      </c>
      <c r="I27" s="62">
        <v>0</v>
      </c>
      <c r="J27" s="24">
        <f>SUM(G27:I27)</f>
        <v>0</v>
      </c>
      <c r="K27" s="16"/>
      <c r="L27" s="25" t="str">
        <f t="shared" si="9"/>
        <v>--</v>
      </c>
      <c r="M27" s="25" t="str">
        <f t="shared" si="9"/>
        <v>--</v>
      </c>
      <c r="N27" s="25" t="str">
        <f t="shared" si="9"/>
        <v>--</v>
      </c>
      <c r="O27" s="26" t="str">
        <f t="shared" si="9"/>
        <v>--</v>
      </c>
      <c r="Q27">
        <v>76</v>
      </c>
      <c r="U27">
        <f>$U$8</f>
        <v>13</v>
      </c>
      <c r="V27">
        <f>$V$8</f>
        <v>35</v>
      </c>
      <c r="W27">
        <f>$W$8</f>
        <v>57</v>
      </c>
    </row>
    <row r="28" spans="1:30" ht="12.75" customHeight="1" x14ac:dyDescent="0.6">
      <c r="A28" s="21" t="s">
        <v>17</v>
      </c>
      <c r="B28" s="22">
        <f>B26</f>
        <v>0</v>
      </c>
      <c r="C28" s="22">
        <f>C26</f>
        <v>0</v>
      </c>
      <c r="D28" s="22">
        <f>D26</f>
        <v>0</v>
      </c>
      <c r="E28" s="22">
        <f>E26</f>
        <v>0</v>
      </c>
      <c r="F28" s="16"/>
      <c r="G28" s="24">
        <f>SUM(G26:G27)</f>
        <v>0</v>
      </c>
      <c r="H28" s="24">
        <f>SUM(H26:H27)</f>
        <v>0</v>
      </c>
      <c r="I28" s="24">
        <f>SUM(I26:I27)</f>
        <v>0</v>
      </c>
      <c r="J28" s="24">
        <f>SUM(J26:J27)</f>
        <v>0</v>
      </c>
      <c r="K28" s="16"/>
      <c r="L28" s="25" t="str">
        <f t="shared" si="9"/>
        <v>--</v>
      </c>
      <c r="M28" s="25" t="str">
        <f t="shared" si="9"/>
        <v>--</v>
      </c>
      <c r="N28" s="25" t="str">
        <f t="shared" si="9"/>
        <v>--</v>
      </c>
      <c r="O28" s="26" t="str">
        <f t="shared" si="9"/>
        <v>--</v>
      </c>
    </row>
    <row r="29" spans="1:30" ht="5.15" customHeight="1" x14ac:dyDescent="0.6">
      <c r="A29" s="21"/>
      <c r="B29" s="22"/>
      <c r="C29" s="22"/>
      <c r="D29" s="22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20"/>
    </row>
    <row r="30" spans="1:30" ht="12.75" customHeight="1" x14ac:dyDescent="0.6">
      <c r="A30" s="21" t="s">
        <v>31</v>
      </c>
      <c r="B30" s="22">
        <f>B28</f>
        <v>0</v>
      </c>
      <c r="C30" s="22">
        <f>C28</f>
        <v>0</v>
      </c>
      <c r="D30" s="22">
        <f>D28</f>
        <v>0</v>
      </c>
      <c r="E30" s="22">
        <f>E28</f>
        <v>0</v>
      </c>
      <c r="F30" s="16"/>
      <c r="G30" s="24">
        <f>SUM(G14,G23,G28)</f>
        <v>0</v>
      </c>
      <c r="H30" s="24">
        <f>SUM(H14,H23,H28)</f>
        <v>0</v>
      </c>
      <c r="I30" s="24">
        <f>SUM(I14,I23,I28)</f>
        <v>0</v>
      </c>
      <c r="J30" s="24">
        <f>SUM(J14,J23,J28)</f>
        <v>0</v>
      </c>
      <c r="K30" s="16"/>
      <c r="L30" s="25" t="str">
        <f>IF(B30&lt;&gt;0,G30/B30,"--")</f>
        <v>--</v>
      </c>
      <c r="M30" s="25" t="str">
        <f>IF(C30&lt;&gt;0,H30/C30,"--")</f>
        <v>--</v>
      </c>
      <c r="N30" s="25" t="str">
        <f>IF(D30&lt;&gt;0,I30/D30,"--")</f>
        <v>--</v>
      </c>
      <c r="O30" s="26" t="str">
        <f>IF(E30&lt;&gt;0,J30/E30,"--")</f>
        <v>--</v>
      </c>
    </row>
    <row r="31" spans="1:30" ht="5.15" customHeight="1" x14ac:dyDescent="0.6">
      <c r="A31" s="21"/>
      <c r="B31" s="22"/>
      <c r="C31" s="22"/>
      <c r="D31" s="22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20"/>
    </row>
    <row r="32" spans="1:30" ht="12.75" customHeight="1" x14ac:dyDescent="0.6">
      <c r="A32" s="95" t="s">
        <v>32</v>
      </c>
      <c r="B32" s="22"/>
      <c r="C32" s="22"/>
      <c r="D32" s="22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20"/>
    </row>
    <row r="33" spans="1:23" ht="12.75" customHeight="1" x14ac:dyDescent="0.6">
      <c r="A33" s="31" t="s">
        <v>106</v>
      </c>
      <c r="B33" s="22"/>
      <c r="C33" s="22"/>
      <c r="D33" s="22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20"/>
    </row>
    <row r="34" spans="1:23" ht="12.75" customHeight="1" x14ac:dyDescent="0.6">
      <c r="A34" s="21" t="s">
        <v>13</v>
      </c>
      <c r="B34" s="22">
        <v>0</v>
      </c>
      <c r="C34" s="22">
        <v>0</v>
      </c>
      <c r="D34" s="22">
        <v>1761.8691233713982</v>
      </c>
      <c r="E34" s="22">
        <f>SUM(B34:D34)</f>
        <v>1761.8691233713982</v>
      </c>
      <c r="F34" s="16"/>
      <c r="G34" s="62">
        <v>0</v>
      </c>
      <c r="H34" s="62">
        <v>0</v>
      </c>
      <c r="I34" s="62">
        <v>413.23034719902114</v>
      </c>
      <c r="J34" s="24">
        <f>SUM(G34:I34)</f>
        <v>413.23034719902114</v>
      </c>
      <c r="K34" s="16"/>
      <c r="L34" s="25" t="str">
        <f t="shared" ref="L34:O37" si="10">IF(B34&lt;&gt;0,G34/B34,"--")</f>
        <v>--</v>
      </c>
      <c r="M34" s="25" t="str">
        <f t="shared" si="10"/>
        <v>--</v>
      </c>
      <c r="N34" s="25">
        <f t="shared" si="10"/>
        <v>0.23454088712803503</v>
      </c>
      <c r="O34" s="26">
        <f t="shared" si="10"/>
        <v>0.23454088712803503</v>
      </c>
      <c r="Q34">
        <v>0</v>
      </c>
      <c r="U34">
        <f>$U$8</f>
        <v>13</v>
      </c>
      <c r="V34">
        <f>$V$8</f>
        <v>35</v>
      </c>
      <c r="W34">
        <f>$W$8</f>
        <v>57</v>
      </c>
    </row>
    <row r="35" spans="1:23" ht="12.75" customHeight="1" x14ac:dyDescent="0.6">
      <c r="A35" s="30" t="s">
        <v>111</v>
      </c>
      <c r="B35" s="22">
        <v>0</v>
      </c>
      <c r="C35" s="22">
        <v>0</v>
      </c>
      <c r="D35" s="22">
        <v>1761.8691233713985</v>
      </c>
      <c r="E35" s="22">
        <f>SUM(B35:D35)</f>
        <v>1761.8691233713985</v>
      </c>
      <c r="F35" s="16"/>
      <c r="G35" s="62">
        <v>0</v>
      </c>
      <c r="H35" s="62">
        <v>0</v>
      </c>
      <c r="I35" s="62">
        <v>1560.1726002933203</v>
      </c>
      <c r="J35" s="24">
        <f>SUM(G35:I35)</f>
        <v>1560.1726002933203</v>
      </c>
      <c r="K35" s="16"/>
      <c r="L35" s="25" t="str">
        <f t="shared" si="10"/>
        <v>--</v>
      </c>
      <c r="M35" s="25" t="str">
        <f t="shared" si="10"/>
        <v>--</v>
      </c>
      <c r="N35" s="25">
        <f t="shared" si="10"/>
        <v>0.88552127941709724</v>
      </c>
      <c r="O35" s="26">
        <f t="shared" si="10"/>
        <v>0.88552127941709724</v>
      </c>
      <c r="Q35">
        <v>3</v>
      </c>
      <c r="U35">
        <f>$U$8</f>
        <v>13</v>
      </c>
      <c r="V35">
        <f>$V$8</f>
        <v>35</v>
      </c>
      <c r="W35">
        <f>$W$8</f>
        <v>57</v>
      </c>
    </row>
    <row r="36" spans="1:23" ht="12.75" customHeight="1" x14ac:dyDescent="0.6">
      <c r="A36" s="21" t="s">
        <v>14</v>
      </c>
      <c r="B36" s="22">
        <v>0</v>
      </c>
      <c r="C36" s="22">
        <v>0</v>
      </c>
      <c r="D36" s="22">
        <v>1755.5229442555594</v>
      </c>
      <c r="E36" s="22">
        <f>SUM(B36:D36)</f>
        <v>1755.5229442555594</v>
      </c>
      <c r="F36" s="16"/>
      <c r="G36" s="62">
        <v>0</v>
      </c>
      <c r="H36" s="62">
        <v>0</v>
      </c>
      <c r="I36" s="62">
        <v>342.15183017684859</v>
      </c>
      <c r="J36" s="24">
        <f>SUM(G36:I36)</f>
        <v>342.15183017684859</v>
      </c>
      <c r="K36" s="16"/>
      <c r="L36" s="25" t="str">
        <f t="shared" si="10"/>
        <v>--</v>
      </c>
      <c r="M36" s="25" t="str">
        <f t="shared" si="10"/>
        <v>--</v>
      </c>
      <c r="N36" s="25">
        <f t="shared" si="10"/>
        <v>0.19490023260387532</v>
      </c>
      <c r="O36" s="26">
        <f t="shared" si="10"/>
        <v>0.19490023260387532</v>
      </c>
      <c r="Q36">
        <v>9</v>
      </c>
      <c r="U36">
        <f>$U$8</f>
        <v>13</v>
      </c>
      <c r="V36">
        <f>$V$8</f>
        <v>35</v>
      </c>
      <c r="W36">
        <f>$W$8</f>
        <v>57</v>
      </c>
    </row>
    <row r="37" spans="1:23" ht="12.75" customHeight="1" x14ac:dyDescent="0.6">
      <c r="A37" s="21" t="s">
        <v>17</v>
      </c>
      <c r="B37" s="22">
        <f>B34</f>
        <v>0</v>
      </c>
      <c r="C37" s="22">
        <f>C34</f>
        <v>0</v>
      </c>
      <c r="D37" s="22">
        <f>D34</f>
        <v>1761.8691233713982</v>
      </c>
      <c r="E37" s="22">
        <f>E34</f>
        <v>1761.8691233713982</v>
      </c>
      <c r="F37" s="16"/>
      <c r="G37" s="24">
        <f>SUM(G34:G36)</f>
        <v>0</v>
      </c>
      <c r="H37" s="24">
        <f>SUM(H34:H36)</f>
        <v>0</v>
      </c>
      <c r="I37" s="24">
        <f>SUM(I34:I36)</f>
        <v>2315.5547776691901</v>
      </c>
      <c r="J37" s="24">
        <f>SUM(J34:J36)</f>
        <v>2315.5547776691901</v>
      </c>
      <c r="K37" s="16"/>
      <c r="L37" s="25" t="str">
        <f t="shared" si="10"/>
        <v>--</v>
      </c>
      <c r="M37" s="25" t="str">
        <f t="shared" si="10"/>
        <v>--</v>
      </c>
      <c r="N37" s="25">
        <f t="shared" si="10"/>
        <v>1.3142603766381324</v>
      </c>
      <c r="O37" s="26">
        <f t="shared" si="10"/>
        <v>1.3142603766381324</v>
      </c>
    </row>
    <row r="38" spans="1:23" ht="5.15" customHeight="1" x14ac:dyDescent="0.6">
      <c r="A38" s="21"/>
      <c r="B38" s="22"/>
      <c r="C38" s="22"/>
      <c r="D38" s="22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20"/>
    </row>
    <row r="39" spans="1:23" ht="12.75" customHeight="1" x14ac:dyDescent="0.6">
      <c r="A39" s="31" t="s">
        <v>112</v>
      </c>
      <c r="B39" s="22"/>
      <c r="C39" s="22"/>
      <c r="D39" s="22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20"/>
    </row>
    <row r="40" spans="1:23" ht="12.75" customHeight="1" x14ac:dyDescent="0.6">
      <c r="A40" s="21" t="s">
        <v>13</v>
      </c>
      <c r="B40" s="22">
        <v>0</v>
      </c>
      <c r="C40" s="22">
        <v>0</v>
      </c>
      <c r="D40" s="22">
        <v>0</v>
      </c>
      <c r="E40" s="22">
        <f>SUM(B40:D40)</f>
        <v>0</v>
      </c>
      <c r="F40" s="16"/>
      <c r="G40" s="62">
        <v>0</v>
      </c>
      <c r="H40" s="62">
        <v>0</v>
      </c>
      <c r="I40" s="62">
        <v>0</v>
      </c>
      <c r="J40" s="24">
        <f>SUM(G40:I40)</f>
        <v>0</v>
      </c>
      <c r="K40" s="16"/>
      <c r="L40" s="25" t="str">
        <f t="shared" ref="L40:O43" si="11">IF(B40&lt;&gt;0,G40/B40,"--")</f>
        <v>--</v>
      </c>
      <c r="M40" s="25" t="str">
        <f t="shared" si="11"/>
        <v>--</v>
      </c>
      <c r="N40" s="25" t="str">
        <f t="shared" si="11"/>
        <v>--</v>
      </c>
      <c r="O40" s="26" t="str">
        <f t="shared" si="11"/>
        <v>--</v>
      </c>
      <c r="Q40">
        <v>1</v>
      </c>
      <c r="R40">
        <v>2</v>
      </c>
      <c r="U40">
        <f>$U$8</f>
        <v>13</v>
      </c>
      <c r="V40">
        <f>$V$8</f>
        <v>35</v>
      </c>
      <c r="W40">
        <f>$W$8</f>
        <v>57</v>
      </c>
    </row>
    <row r="41" spans="1:23" ht="12.75" customHeight="1" x14ac:dyDescent="0.6">
      <c r="A41" s="30" t="s">
        <v>97</v>
      </c>
      <c r="B41" s="22">
        <v>0</v>
      </c>
      <c r="C41" s="22">
        <v>0</v>
      </c>
      <c r="D41" s="22">
        <v>0</v>
      </c>
      <c r="E41" s="22">
        <f>SUM(B41:D41)</f>
        <v>0</v>
      </c>
      <c r="F41" s="16"/>
      <c r="G41" s="62">
        <v>0</v>
      </c>
      <c r="H41" s="62">
        <v>0</v>
      </c>
      <c r="I41" s="62">
        <v>0</v>
      </c>
      <c r="J41" s="24">
        <f>SUM(G41:I41)</f>
        <v>0</v>
      </c>
      <c r="K41" s="16"/>
      <c r="L41" s="25" t="str">
        <f t="shared" si="11"/>
        <v>--</v>
      </c>
      <c r="M41" s="25" t="str">
        <f t="shared" si="11"/>
        <v>--</v>
      </c>
      <c r="N41" s="25" t="str">
        <f t="shared" si="11"/>
        <v>--</v>
      </c>
      <c r="O41" s="26" t="str">
        <f t="shared" si="11"/>
        <v>--</v>
      </c>
      <c r="Q41">
        <v>5</v>
      </c>
      <c r="R41">
        <v>7</v>
      </c>
      <c r="U41">
        <f>$U$8</f>
        <v>13</v>
      </c>
      <c r="V41">
        <f>$V$8</f>
        <v>35</v>
      </c>
      <c r="W41">
        <f>$W$8</f>
        <v>57</v>
      </c>
    </row>
    <row r="42" spans="1:23" ht="12.75" customHeight="1" x14ac:dyDescent="0.6">
      <c r="A42" s="21" t="s">
        <v>16</v>
      </c>
      <c r="B42" s="22">
        <v>0</v>
      </c>
      <c r="C42" s="22">
        <v>0</v>
      </c>
      <c r="D42" s="22">
        <v>0</v>
      </c>
      <c r="E42" s="22">
        <f>SUM(B42:D42)</f>
        <v>0</v>
      </c>
      <c r="F42" s="16"/>
      <c r="G42" s="62">
        <v>0</v>
      </c>
      <c r="H42" s="62">
        <v>0</v>
      </c>
      <c r="I42" s="62">
        <v>0</v>
      </c>
      <c r="J42" s="24">
        <f>SUM(G42:I42)</f>
        <v>0</v>
      </c>
      <c r="K42" s="16"/>
      <c r="L42" s="25" t="str">
        <f t="shared" si="11"/>
        <v>--</v>
      </c>
      <c r="M42" s="25" t="str">
        <f t="shared" si="11"/>
        <v>--</v>
      </c>
      <c r="N42" s="25" t="str">
        <f t="shared" si="11"/>
        <v>--</v>
      </c>
      <c r="O42" s="26" t="str">
        <f t="shared" si="11"/>
        <v>--</v>
      </c>
      <c r="Q42">
        <v>10</v>
      </c>
      <c r="U42">
        <f>$U$8</f>
        <v>13</v>
      </c>
      <c r="V42">
        <f>$V$8</f>
        <v>35</v>
      </c>
      <c r="W42">
        <f>$W$8</f>
        <v>57</v>
      </c>
    </row>
    <row r="43" spans="1:23" ht="12.75" customHeight="1" x14ac:dyDescent="0.6">
      <c r="A43" s="21" t="s">
        <v>17</v>
      </c>
      <c r="B43" s="22">
        <f>B40</f>
        <v>0</v>
      </c>
      <c r="C43" s="22">
        <f>C40</f>
        <v>0</v>
      </c>
      <c r="D43" s="22">
        <f>D40</f>
        <v>0</v>
      </c>
      <c r="E43" s="22">
        <f>E40</f>
        <v>0</v>
      </c>
      <c r="F43" s="16"/>
      <c r="G43" s="24">
        <f>SUM(G40:G42)</f>
        <v>0</v>
      </c>
      <c r="H43" s="24">
        <f>SUM(H40:H42)</f>
        <v>0</v>
      </c>
      <c r="I43" s="24">
        <f>SUM(I40:I42)</f>
        <v>0</v>
      </c>
      <c r="J43" s="24">
        <f>SUM(J40:J42)</f>
        <v>0</v>
      </c>
      <c r="K43" s="16"/>
      <c r="L43" s="25" t="str">
        <f t="shared" si="11"/>
        <v>--</v>
      </c>
      <c r="M43" s="25" t="str">
        <f t="shared" si="11"/>
        <v>--</v>
      </c>
      <c r="N43" s="25" t="str">
        <f t="shared" si="11"/>
        <v>--</v>
      </c>
      <c r="O43" s="26" t="str">
        <f t="shared" si="11"/>
        <v>--</v>
      </c>
    </row>
    <row r="44" spans="1:23" ht="5.15" customHeight="1" x14ac:dyDescent="0.6">
      <c r="A44" s="21"/>
      <c r="B44" s="22"/>
      <c r="C44" s="22"/>
      <c r="D44" s="22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20"/>
    </row>
    <row r="45" spans="1:23" ht="12.75" customHeight="1" x14ac:dyDescent="0.6">
      <c r="A45" s="31" t="s">
        <v>28</v>
      </c>
      <c r="B45" s="22"/>
      <c r="C45" s="22"/>
      <c r="D45" s="22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20"/>
    </row>
    <row r="46" spans="1:23" ht="12.75" customHeight="1" x14ac:dyDescent="0.6">
      <c r="A46" s="30" t="s">
        <v>29</v>
      </c>
      <c r="B46" s="76">
        <f>B37+B43</f>
        <v>0</v>
      </c>
      <c r="C46" s="76">
        <f>C37+C43</f>
        <v>0</v>
      </c>
      <c r="D46" s="76">
        <f>D37+D43</f>
        <v>1761.8691233713982</v>
      </c>
      <c r="E46" s="22">
        <f>SUM(B46:D46)</f>
        <v>1761.8691233713982</v>
      </c>
      <c r="F46" s="16"/>
      <c r="G46" s="62">
        <v>0</v>
      </c>
      <c r="H46" s="62">
        <v>0</v>
      </c>
      <c r="I46" s="62">
        <v>26266.584700530377</v>
      </c>
      <c r="J46" s="24">
        <f>SUM(G46:I46)</f>
        <v>26266.584700530377</v>
      </c>
      <c r="K46" s="16"/>
      <c r="L46" s="25" t="str">
        <f t="shared" ref="L46:O48" si="12">IF(B46&lt;&gt;0,G46/B46,"--")</f>
        <v>--</v>
      </c>
      <c r="M46" s="25" t="str">
        <f t="shared" si="12"/>
        <v>--</v>
      </c>
      <c r="N46" s="25">
        <f t="shared" si="12"/>
        <v>14.908363142358921</v>
      </c>
      <c r="O46" s="26">
        <f t="shared" si="12"/>
        <v>14.908363142358921</v>
      </c>
      <c r="Q46">
        <v>11</v>
      </c>
      <c r="U46">
        <f>$U$8</f>
        <v>13</v>
      </c>
      <c r="V46">
        <f>$V$8</f>
        <v>35</v>
      </c>
      <c r="W46">
        <f>$W$8</f>
        <v>57</v>
      </c>
    </row>
    <row r="47" spans="1:23" ht="12.75" customHeight="1" x14ac:dyDescent="0.6">
      <c r="A47" s="30" t="s">
        <v>30</v>
      </c>
      <c r="B47" s="22">
        <v>0</v>
      </c>
      <c r="C47" s="22">
        <v>0</v>
      </c>
      <c r="D47" s="22">
        <v>1755.5229442555592</v>
      </c>
      <c r="E47" s="22">
        <f>SUM(B47:D47)</f>
        <v>1755.5229442555592</v>
      </c>
      <c r="F47" s="16"/>
      <c r="G47" s="62">
        <v>0</v>
      </c>
      <c r="H47" s="62">
        <v>0</v>
      </c>
      <c r="I47" s="62">
        <v>6129.7441102711282</v>
      </c>
      <c r="J47" s="24">
        <f>SUM(G47:I47)</f>
        <v>6129.7441102711282</v>
      </c>
      <c r="K47" s="16"/>
      <c r="L47" s="25" t="str">
        <f t="shared" si="12"/>
        <v>--</v>
      </c>
      <c r="M47" s="25" t="str">
        <f t="shared" si="12"/>
        <v>--</v>
      </c>
      <c r="N47" s="25">
        <f t="shared" si="12"/>
        <v>3.4916912537822089</v>
      </c>
      <c r="O47" s="26">
        <f t="shared" si="12"/>
        <v>3.4916912537822089</v>
      </c>
      <c r="Q47">
        <v>12</v>
      </c>
      <c r="U47">
        <f>$U$8</f>
        <v>13</v>
      </c>
      <c r="V47">
        <f>$V$8</f>
        <v>35</v>
      </c>
      <c r="W47">
        <f>$W$8</f>
        <v>57</v>
      </c>
    </row>
    <row r="48" spans="1:23" ht="12.75" customHeight="1" x14ac:dyDescent="0.6">
      <c r="A48" s="21" t="s">
        <v>17</v>
      </c>
      <c r="B48" s="22">
        <f>B46</f>
        <v>0</v>
      </c>
      <c r="C48" s="22">
        <f>C46</f>
        <v>0</v>
      </c>
      <c r="D48" s="22">
        <f>D46</f>
        <v>1761.8691233713982</v>
      </c>
      <c r="E48" s="22">
        <f>E46</f>
        <v>1761.8691233713982</v>
      </c>
      <c r="F48" s="16"/>
      <c r="G48" s="24">
        <f>SUM(G46:G47)</f>
        <v>0</v>
      </c>
      <c r="H48" s="24">
        <f>SUM(H46:H47)</f>
        <v>0</v>
      </c>
      <c r="I48" s="24">
        <f>SUM(I46:I47)</f>
        <v>32396.328810801504</v>
      </c>
      <c r="J48" s="24">
        <f>SUM(J46:J47)</f>
        <v>32396.328810801504</v>
      </c>
      <c r="K48" s="16"/>
      <c r="L48" s="25" t="str">
        <f t="shared" si="12"/>
        <v>--</v>
      </c>
      <c r="M48" s="25" t="str">
        <f t="shared" si="12"/>
        <v>--</v>
      </c>
      <c r="N48" s="25">
        <f t="shared" si="12"/>
        <v>18.387477469841798</v>
      </c>
      <c r="O48" s="26">
        <f t="shared" si="12"/>
        <v>18.387477469841798</v>
      </c>
    </row>
    <row r="49" spans="1:23" ht="5.15" customHeight="1" x14ac:dyDescent="0.6">
      <c r="A49" s="21"/>
      <c r="B49" s="22"/>
      <c r="C49" s="22"/>
      <c r="D49" s="22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20"/>
    </row>
    <row r="50" spans="1:23" ht="12.75" customHeight="1" x14ac:dyDescent="0.6">
      <c r="A50" s="96" t="s">
        <v>33</v>
      </c>
      <c r="B50" s="32">
        <f>B48</f>
        <v>0</v>
      </c>
      <c r="C50" s="32">
        <f>C48</f>
        <v>0</v>
      </c>
      <c r="D50" s="32">
        <f>D48</f>
        <v>1761.8691233713982</v>
      </c>
      <c r="E50" s="32">
        <f>E48</f>
        <v>1761.8691233713982</v>
      </c>
      <c r="F50" s="33"/>
      <c r="G50" s="34">
        <f>SUM(G37,G43,G48)</f>
        <v>0</v>
      </c>
      <c r="H50" s="34">
        <f>SUM(H37,H43,H48)</f>
        <v>0</v>
      </c>
      <c r="I50" s="34">
        <f>SUM(I37,I43,I48)</f>
        <v>34711.883588470693</v>
      </c>
      <c r="J50" s="34">
        <f>SUM(J37,J43,J48)</f>
        <v>34711.883588470693</v>
      </c>
      <c r="K50" s="33"/>
      <c r="L50" s="35" t="str">
        <f t="shared" ref="L50:O51" si="13">IF(B50&lt;&gt;0,G50/B50,"--")</f>
        <v>--</v>
      </c>
      <c r="M50" s="35" t="str">
        <f t="shared" si="13"/>
        <v>--</v>
      </c>
      <c r="N50" s="35">
        <f t="shared" si="13"/>
        <v>19.701737846479929</v>
      </c>
      <c r="O50" s="36">
        <f t="shared" si="13"/>
        <v>19.701737846479929</v>
      </c>
    </row>
    <row r="51" spans="1:23" ht="12.75" customHeight="1" thickBot="1" x14ac:dyDescent="0.75">
      <c r="A51" s="37" t="s">
        <v>17</v>
      </c>
      <c r="B51" s="101">
        <f>SUM(B30,B50)</f>
        <v>0</v>
      </c>
      <c r="C51" s="101">
        <f>SUM(C30,C50)</f>
        <v>0</v>
      </c>
      <c r="D51" s="101">
        <f>SUM(D30,D50)</f>
        <v>1761.8691233713982</v>
      </c>
      <c r="E51" s="101">
        <f>SUM(E30,E50)</f>
        <v>1761.8691233713982</v>
      </c>
      <c r="F51" s="102"/>
      <c r="G51" s="46">
        <f>SUM(G30,G50)</f>
        <v>0</v>
      </c>
      <c r="H51" s="46">
        <f>SUM(H30,H50)</f>
        <v>0</v>
      </c>
      <c r="I51" s="46">
        <f>SUM(I30,I50)</f>
        <v>34711.883588470693</v>
      </c>
      <c r="J51" s="46">
        <f>SUM(J30,J50)</f>
        <v>34711.883588470693</v>
      </c>
      <c r="K51" s="102"/>
      <c r="L51" s="47" t="str">
        <f t="shared" si="13"/>
        <v>--</v>
      </c>
      <c r="M51" s="47" t="str">
        <f t="shared" si="13"/>
        <v>--</v>
      </c>
      <c r="N51" s="47">
        <f t="shared" si="13"/>
        <v>19.701737846479929</v>
      </c>
      <c r="O51" s="48">
        <f t="shared" si="13"/>
        <v>19.701737846479929</v>
      </c>
    </row>
    <row r="52" spans="1:23" ht="5.15" customHeight="1" thickBot="1" x14ac:dyDescent="0.75">
      <c r="A52" s="16"/>
      <c r="B52" s="50"/>
      <c r="C52" s="50"/>
      <c r="D52" s="50"/>
    </row>
    <row r="53" spans="1:23" ht="15.5" x14ac:dyDescent="0.7">
      <c r="A53" s="4" t="s">
        <v>18</v>
      </c>
      <c r="B53" s="121" t="s">
        <v>1</v>
      </c>
      <c r="C53" s="128"/>
      <c r="D53" s="128"/>
      <c r="E53" s="128"/>
      <c r="F53" s="6"/>
      <c r="G53" s="121" t="s">
        <v>2</v>
      </c>
      <c r="H53" s="122"/>
      <c r="I53" s="122"/>
      <c r="J53" s="122"/>
      <c r="K53" s="6"/>
      <c r="L53" s="121" t="s">
        <v>3</v>
      </c>
      <c r="M53" s="122"/>
      <c r="N53" s="122"/>
      <c r="O53" s="123"/>
    </row>
    <row r="54" spans="1:23" ht="12.75" customHeight="1" x14ac:dyDescent="0.6">
      <c r="A54" s="94" t="s">
        <v>23</v>
      </c>
      <c r="B54" s="15" t="s">
        <v>4</v>
      </c>
      <c r="C54" s="15" t="s">
        <v>5</v>
      </c>
      <c r="D54" s="15" t="s">
        <v>6</v>
      </c>
      <c r="E54" s="15" t="s">
        <v>173</v>
      </c>
      <c r="F54" s="16"/>
      <c r="G54" s="15" t="s">
        <v>4</v>
      </c>
      <c r="H54" s="15" t="s">
        <v>5</v>
      </c>
      <c r="I54" s="15" t="s">
        <v>6</v>
      </c>
      <c r="J54" s="15" t="s">
        <v>173</v>
      </c>
      <c r="K54" s="16"/>
      <c r="L54" s="15" t="s">
        <v>4</v>
      </c>
      <c r="M54" s="15" t="s">
        <v>5</v>
      </c>
      <c r="N54" s="15" t="s">
        <v>6</v>
      </c>
      <c r="O54" s="17" t="s">
        <v>173</v>
      </c>
    </row>
    <row r="55" spans="1:23" x14ac:dyDescent="0.6">
      <c r="A55" s="21" t="s">
        <v>19</v>
      </c>
      <c r="B55" s="22">
        <v>0</v>
      </c>
      <c r="C55" s="22">
        <v>0</v>
      </c>
      <c r="D55" s="22">
        <v>0</v>
      </c>
      <c r="E55" s="22">
        <f>SUM(B55:D55)</f>
        <v>0</v>
      </c>
      <c r="F55" s="16"/>
      <c r="G55" s="62">
        <v>0</v>
      </c>
      <c r="H55" s="62">
        <v>0</v>
      </c>
      <c r="I55" s="62">
        <v>0</v>
      </c>
      <c r="J55" s="24">
        <f>SUM(G55:I55)</f>
        <v>0</v>
      </c>
      <c r="K55" s="16"/>
      <c r="L55" s="25" t="str">
        <f t="shared" ref="L55:O57" si="14">IF(B55&lt;&gt;0,G55/B55,"--")</f>
        <v>--</v>
      </c>
      <c r="M55" s="25" t="str">
        <f t="shared" si="14"/>
        <v>--</v>
      </c>
      <c r="N55" s="25" t="str">
        <f t="shared" si="14"/>
        <v>--</v>
      </c>
      <c r="O55" s="26" t="str">
        <f t="shared" si="14"/>
        <v>--</v>
      </c>
      <c r="Q55">
        <v>158</v>
      </c>
      <c r="U55">
        <f>$U$8</f>
        <v>13</v>
      </c>
      <c r="V55">
        <f>$V$8</f>
        <v>35</v>
      </c>
      <c r="W55">
        <f>$W$8</f>
        <v>57</v>
      </c>
    </row>
    <row r="56" spans="1:23" x14ac:dyDescent="0.6">
      <c r="A56" s="21" t="s">
        <v>20</v>
      </c>
      <c r="B56" s="22">
        <v>0</v>
      </c>
      <c r="C56" s="22">
        <v>0</v>
      </c>
      <c r="D56" s="22">
        <v>0</v>
      </c>
      <c r="E56" s="22">
        <f>SUM(B56:D56)</f>
        <v>0</v>
      </c>
      <c r="F56" s="16"/>
      <c r="G56" s="62">
        <v>0</v>
      </c>
      <c r="H56" s="62">
        <v>0</v>
      </c>
      <c r="I56" s="62">
        <v>0</v>
      </c>
      <c r="J56" s="24">
        <f>SUM(G56:I56)</f>
        <v>0</v>
      </c>
      <c r="K56" s="16"/>
      <c r="L56" s="25" t="str">
        <f t="shared" si="14"/>
        <v>--</v>
      </c>
      <c r="M56" s="25" t="str">
        <f t="shared" si="14"/>
        <v>--</v>
      </c>
      <c r="N56" s="25" t="str">
        <f t="shared" si="14"/>
        <v>--</v>
      </c>
      <c r="O56" s="26" t="str">
        <f t="shared" si="14"/>
        <v>--</v>
      </c>
      <c r="Q56">
        <v>160</v>
      </c>
      <c r="U56">
        <f>$U$8</f>
        <v>13</v>
      </c>
      <c r="V56">
        <f>$V$8</f>
        <v>35</v>
      </c>
      <c r="W56">
        <f>$W$8</f>
        <v>57</v>
      </c>
    </row>
    <row r="57" spans="1:23" ht="12.75" customHeight="1" x14ac:dyDescent="0.6">
      <c r="A57" s="21" t="s">
        <v>31</v>
      </c>
      <c r="B57" s="22">
        <f>SUM(B55:B56)</f>
        <v>0</v>
      </c>
      <c r="C57" s="22">
        <f>SUM(C55:C56)</f>
        <v>0</v>
      </c>
      <c r="D57" s="22">
        <f>SUM(D55:D56)</f>
        <v>0</v>
      </c>
      <c r="E57" s="22">
        <f>SUM(E55:E56)</f>
        <v>0</v>
      </c>
      <c r="F57" s="16"/>
      <c r="G57" s="24">
        <f>SUM(G55:G56)</f>
        <v>0</v>
      </c>
      <c r="H57" s="24">
        <f>SUM(H55:H56)</f>
        <v>0</v>
      </c>
      <c r="I57" s="24">
        <f>SUM(I55:I56)</f>
        <v>0</v>
      </c>
      <c r="J57" s="24">
        <f>SUM(J55:J56)</f>
        <v>0</v>
      </c>
      <c r="K57" s="16"/>
      <c r="L57" s="25" t="str">
        <f t="shared" si="14"/>
        <v>--</v>
      </c>
      <c r="M57" s="25" t="str">
        <f t="shared" si="14"/>
        <v>--</v>
      </c>
      <c r="N57" s="25" t="str">
        <f t="shared" si="14"/>
        <v>--</v>
      </c>
      <c r="O57" s="26" t="str">
        <f t="shared" si="14"/>
        <v>--</v>
      </c>
    </row>
    <row r="58" spans="1:23" ht="12.75" customHeight="1" x14ac:dyDescent="0.6">
      <c r="A58" s="95" t="s">
        <v>32</v>
      </c>
      <c r="B58" s="22"/>
      <c r="C58" s="22"/>
      <c r="D58" s="22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0"/>
    </row>
    <row r="59" spans="1:23" x14ac:dyDescent="0.6">
      <c r="A59" s="21" t="s">
        <v>19</v>
      </c>
      <c r="B59" s="22">
        <v>0</v>
      </c>
      <c r="C59" s="22">
        <v>0</v>
      </c>
      <c r="D59" s="22">
        <v>0</v>
      </c>
      <c r="E59" s="22">
        <f>SUM(B59:D59)</f>
        <v>0</v>
      </c>
      <c r="F59" s="16"/>
      <c r="G59" s="62">
        <v>0</v>
      </c>
      <c r="H59" s="62">
        <v>0</v>
      </c>
      <c r="I59" s="62">
        <v>0</v>
      </c>
      <c r="J59" s="24">
        <f>SUM(G59:I59)</f>
        <v>0</v>
      </c>
      <c r="K59" s="16"/>
      <c r="L59" s="25" t="str">
        <f t="shared" ref="L59:O62" si="15">IF(B59&lt;&gt;0,G59/B59,"--")</f>
        <v>--</v>
      </c>
      <c r="M59" s="25" t="str">
        <f t="shared" si="15"/>
        <v>--</v>
      </c>
      <c r="N59" s="25" t="str">
        <f t="shared" si="15"/>
        <v>--</v>
      </c>
      <c r="O59" s="26" t="str">
        <f t="shared" si="15"/>
        <v>--</v>
      </c>
      <c r="Q59">
        <v>135</v>
      </c>
      <c r="U59">
        <f>$U$8</f>
        <v>13</v>
      </c>
      <c r="V59">
        <f>$V$8</f>
        <v>35</v>
      </c>
      <c r="W59">
        <f>$W$8</f>
        <v>57</v>
      </c>
    </row>
    <row r="60" spans="1:23" x14ac:dyDescent="0.6">
      <c r="A60" s="21" t="s">
        <v>20</v>
      </c>
      <c r="B60" s="22">
        <v>0</v>
      </c>
      <c r="C60" s="22">
        <v>0</v>
      </c>
      <c r="D60" s="22">
        <v>0</v>
      </c>
      <c r="E60" s="22">
        <f>SUM(B60:D60)</f>
        <v>0</v>
      </c>
      <c r="F60" s="16"/>
      <c r="G60" s="62">
        <v>0</v>
      </c>
      <c r="H60" s="62">
        <v>0</v>
      </c>
      <c r="I60" s="62">
        <v>0</v>
      </c>
      <c r="J60" s="24">
        <f>SUM(G60:I60)</f>
        <v>0</v>
      </c>
      <c r="K60" s="16"/>
      <c r="L60" s="25" t="str">
        <f t="shared" si="15"/>
        <v>--</v>
      </c>
      <c r="M60" s="25" t="str">
        <f t="shared" si="15"/>
        <v>--</v>
      </c>
      <c r="N60" s="25" t="str">
        <f t="shared" si="15"/>
        <v>--</v>
      </c>
      <c r="O60" s="26" t="str">
        <f t="shared" si="15"/>
        <v>--</v>
      </c>
      <c r="Q60">
        <v>137</v>
      </c>
      <c r="U60">
        <f>$U$8</f>
        <v>13</v>
      </c>
      <c r="V60">
        <f>$V$8</f>
        <v>35</v>
      </c>
      <c r="W60">
        <f>$W$8</f>
        <v>57</v>
      </c>
    </row>
    <row r="61" spans="1:23" x14ac:dyDescent="0.6">
      <c r="A61" s="96" t="s">
        <v>33</v>
      </c>
      <c r="B61" s="32">
        <f>SUM(B59:B60)</f>
        <v>0</v>
      </c>
      <c r="C61" s="32">
        <f>SUM(C59:C60)</f>
        <v>0</v>
      </c>
      <c r="D61" s="32">
        <f>SUM(D59:D60)</f>
        <v>0</v>
      </c>
      <c r="E61" s="32">
        <f>SUM(E59:E60)</f>
        <v>0</v>
      </c>
      <c r="F61" s="33"/>
      <c r="G61" s="84">
        <f>SUM(G59:G60)</f>
        <v>0</v>
      </c>
      <c r="H61" s="84">
        <f>SUM(H59:H60)</f>
        <v>0</v>
      </c>
      <c r="I61" s="84">
        <f>SUM(I59:I60)</f>
        <v>0</v>
      </c>
      <c r="J61" s="34">
        <f>SUM(J59:J60)</f>
        <v>0</v>
      </c>
      <c r="K61" s="33"/>
      <c r="L61" s="35" t="str">
        <f t="shared" si="15"/>
        <v>--</v>
      </c>
      <c r="M61" s="35" t="str">
        <f t="shared" si="15"/>
        <v>--</v>
      </c>
      <c r="N61" s="35" t="str">
        <f t="shared" si="15"/>
        <v>--</v>
      </c>
      <c r="O61" s="36" t="str">
        <f t="shared" si="15"/>
        <v>--</v>
      </c>
    </row>
    <row r="62" spans="1:23" ht="13.75" thickBot="1" x14ac:dyDescent="0.75">
      <c r="A62" s="43" t="s">
        <v>17</v>
      </c>
      <c r="B62" s="101">
        <f>SUM(B57,B61)</f>
        <v>0</v>
      </c>
      <c r="C62" s="101">
        <f>SUM(C57,C61)</f>
        <v>0</v>
      </c>
      <c r="D62" s="101">
        <f>SUM(D57,D61)</f>
        <v>0</v>
      </c>
      <c r="E62" s="101">
        <f>SUM(E57,E61)</f>
        <v>0</v>
      </c>
      <c r="F62" s="102"/>
      <c r="G62" s="46">
        <f>SUM(G57,G61)</f>
        <v>0</v>
      </c>
      <c r="H62" s="46">
        <f>SUM(H57,H61)</f>
        <v>0</v>
      </c>
      <c r="I62" s="46">
        <f>SUM(I57,I61)</f>
        <v>0</v>
      </c>
      <c r="J62" s="46">
        <f>SUM(J57,J61)</f>
        <v>0</v>
      </c>
      <c r="K62" s="102"/>
      <c r="L62" s="47" t="str">
        <f t="shared" si="15"/>
        <v>--</v>
      </c>
      <c r="M62" s="47" t="str">
        <f t="shared" si="15"/>
        <v>--</v>
      </c>
      <c r="N62" s="47" t="str">
        <f t="shared" si="15"/>
        <v>--</v>
      </c>
      <c r="O62" s="48" t="str">
        <f t="shared" si="15"/>
        <v>--</v>
      </c>
    </row>
    <row r="63" spans="1:23" ht="5.15" customHeight="1" x14ac:dyDescent="0.6">
      <c r="A63" s="49"/>
    </row>
    <row r="64" spans="1:23" x14ac:dyDescent="0.6">
      <c r="A64" s="49" t="s">
        <v>21</v>
      </c>
      <c r="B64" s="50">
        <f>B51</f>
        <v>0</v>
      </c>
      <c r="C64" s="50">
        <f>C51</f>
        <v>0</v>
      </c>
      <c r="D64" s="50">
        <f>D51</f>
        <v>1761.8691233713982</v>
      </c>
      <c r="E64" s="50">
        <f>E51</f>
        <v>1761.8691233713982</v>
      </c>
      <c r="G64" s="82">
        <f>SUM(G51,G62)</f>
        <v>0</v>
      </c>
      <c r="H64" s="82">
        <f>SUM(H51,H62)</f>
        <v>0</v>
      </c>
      <c r="I64" s="82">
        <f>SUM(I51,I62)</f>
        <v>34711.883588470693</v>
      </c>
      <c r="J64" s="82">
        <f>SUM(J51,J62)</f>
        <v>34711.883588470693</v>
      </c>
      <c r="L64" s="25" t="str">
        <f>IF(B64&lt;&gt;0,G64/B64,"--")</f>
        <v>--</v>
      </c>
      <c r="M64" s="25" t="str">
        <f>IF(C64&lt;&gt;0,H64/C64,"--")</f>
        <v>--</v>
      </c>
      <c r="N64" s="25">
        <f>IF(D64&lt;&gt;0,I64/D64,"--")</f>
        <v>19.701737846479929</v>
      </c>
      <c r="O64" s="25">
        <f>IF(E64&lt;&gt;0,J64/E64,"--")</f>
        <v>19.701737846479929</v>
      </c>
    </row>
    <row r="65" spans="1:23" hidden="1" x14ac:dyDescent="0.6">
      <c r="A65" s="49"/>
      <c r="B65" s="50"/>
      <c r="C65" s="50"/>
      <c r="D65" s="50"/>
      <c r="E65" s="50"/>
      <c r="G65" s="82"/>
      <c r="H65" s="82"/>
      <c r="I65" s="82"/>
      <c r="J65" s="82"/>
      <c r="L65" s="25"/>
      <c r="M65" s="25"/>
      <c r="N65" s="25"/>
      <c r="O65" s="25"/>
    </row>
    <row r="66" spans="1:23" hidden="1" x14ac:dyDescent="0.6">
      <c r="A66" s="107" t="s">
        <v>115</v>
      </c>
      <c r="B66" s="85">
        <f>B10-SUM(B11:B13)</f>
        <v>0</v>
      </c>
      <c r="C66" s="85">
        <f>C10-SUM(C11:C13)</f>
        <v>0</v>
      </c>
      <c r="D66" s="85">
        <f>D10-SUM(D11:D13)</f>
        <v>0</v>
      </c>
      <c r="G66" s="85">
        <v>0</v>
      </c>
      <c r="H66" s="85">
        <v>0</v>
      </c>
      <c r="I66" s="85">
        <v>0</v>
      </c>
      <c r="J66" s="86"/>
      <c r="L66" s="85">
        <v>0</v>
      </c>
      <c r="M66" s="85">
        <v>0</v>
      </c>
      <c r="N66" s="85">
        <v>0</v>
      </c>
      <c r="O66" s="86"/>
      <c r="Q66">
        <v>157</v>
      </c>
      <c r="U66">
        <f>$U$8</f>
        <v>13</v>
      </c>
      <c r="V66">
        <f>$V$8</f>
        <v>35</v>
      </c>
      <c r="W66">
        <f>$W$8</f>
        <v>57</v>
      </c>
    </row>
    <row r="67" spans="1:23" hidden="1" x14ac:dyDescent="0.6">
      <c r="A67" s="16"/>
      <c r="B67" s="85">
        <f>B19-SUM(B20:B22)</f>
        <v>0</v>
      </c>
      <c r="C67" s="85">
        <f>C19-SUM(C20:C22)</f>
        <v>0</v>
      </c>
      <c r="D67" s="85">
        <f>D19-SUM(D20:D22)</f>
        <v>0</v>
      </c>
      <c r="G67" s="85">
        <v>0</v>
      </c>
      <c r="H67" s="85">
        <v>0</v>
      </c>
      <c r="I67" s="85">
        <v>0</v>
      </c>
      <c r="J67" s="86"/>
      <c r="L67" s="85">
        <v>0</v>
      </c>
      <c r="M67" s="85">
        <v>0</v>
      </c>
      <c r="N67" s="85">
        <v>0</v>
      </c>
      <c r="Q67">
        <v>134</v>
      </c>
      <c r="U67">
        <f>$U$8</f>
        <v>13</v>
      </c>
      <c r="V67">
        <f>$V$8</f>
        <v>35</v>
      </c>
      <c r="W67">
        <f>$W$8</f>
        <v>57</v>
      </c>
    </row>
    <row r="68" spans="1:23" hidden="1" x14ac:dyDescent="0.6">
      <c r="A68" s="16"/>
      <c r="B68" s="16"/>
      <c r="C68" s="16"/>
      <c r="D68" s="16"/>
      <c r="E68" s="16"/>
      <c r="G68" s="85">
        <v>0</v>
      </c>
      <c r="H68" s="85">
        <v>0</v>
      </c>
      <c r="I68" s="85">
        <v>0</v>
      </c>
      <c r="J68" s="86"/>
      <c r="K68" s="108"/>
      <c r="L68" s="85">
        <v>0</v>
      </c>
      <c r="M68" s="85">
        <v>0</v>
      </c>
      <c r="N68" s="85">
        <v>0</v>
      </c>
      <c r="Q68">
        <v>84</v>
      </c>
      <c r="R68">
        <v>19</v>
      </c>
      <c r="U68">
        <f>$U$8</f>
        <v>13</v>
      </c>
      <c r="V68">
        <f>$V$8</f>
        <v>35</v>
      </c>
      <c r="W68">
        <f>$W$8</f>
        <v>57</v>
      </c>
    </row>
    <row r="69" spans="1:23" x14ac:dyDescent="0.6">
      <c r="A69" s="33"/>
      <c r="B69" s="33"/>
      <c r="C69" s="33"/>
      <c r="D69" s="33"/>
      <c r="E69" s="33"/>
      <c r="G69" s="86"/>
      <c r="H69" s="86"/>
      <c r="I69" s="86"/>
      <c r="J69" s="86"/>
      <c r="K69" s="108"/>
      <c r="L69" s="86"/>
      <c r="M69" s="86"/>
      <c r="N69" s="86"/>
    </row>
    <row r="70" spans="1:23" x14ac:dyDescent="0.6">
      <c r="A70" s="54" t="s">
        <v>22</v>
      </c>
    </row>
    <row r="71" spans="1:23" x14ac:dyDescent="0.6">
      <c r="A71" s="109" t="s">
        <v>264</v>
      </c>
    </row>
    <row r="72" spans="1:23" x14ac:dyDescent="0.6">
      <c r="A72" s="56" t="s">
        <v>108</v>
      </c>
    </row>
    <row r="73" spans="1:23" x14ac:dyDescent="0.6">
      <c r="A73" s="55" t="s">
        <v>98</v>
      </c>
    </row>
    <row r="74" spans="1:23" x14ac:dyDescent="0.6">
      <c r="A74" s="56" t="s">
        <v>109</v>
      </c>
    </row>
    <row r="75" spans="1:23" x14ac:dyDescent="0.6">
      <c r="A75" s="55" t="s">
        <v>113</v>
      </c>
    </row>
    <row r="76" spans="1:23" x14ac:dyDescent="0.6">
      <c r="A76" s="56" t="s">
        <v>110</v>
      </c>
      <c r="B76" s="41"/>
      <c r="C76" s="41"/>
      <c r="D76" s="41"/>
      <c r="E76" s="41"/>
    </row>
    <row r="77" spans="1:23" x14ac:dyDescent="0.6">
      <c r="A77" s="55" t="s">
        <v>114</v>
      </c>
      <c r="B77" s="41"/>
      <c r="C77" s="41"/>
      <c r="D77" s="41"/>
      <c r="E77" s="41"/>
    </row>
    <row r="78" spans="1:23" x14ac:dyDescent="0.6">
      <c r="A78" s="56"/>
    </row>
    <row r="79" spans="1:23" x14ac:dyDescent="0.6">
      <c r="A79" s="55"/>
    </row>
    <row r="80" spans="1:23" x14ac:dyDescent="0.6">
      <c r="A80" s="55"/>
    </row>
    <row r="81" spans="1:1" x14ac:dyDescent="0.6">
      <c r="A81" s="55"/>
    </row>
    <row r="82" spans="1:1" x14ac:dyDescent="0.6">
      <c r="A82" s="16"/>
    </row>
    <row r="83" spans="1:1" x14ac:dyDescent="0.6">
      <c r="A83" s="16"/>
    </row>
    <row r="84" spans="1:1" x14ac:dyDescent="0.6">
      <c r="A84" s="16"/>
    </row>
    <row r="85" spans="1:1" x14ac:dyDescent="0.6">
      <c r="A85" s="16"/>
    </row>
    <row r="86" spans="1:1" x14ac:dyDescent="0.6">
      <c r="A86" s="16"/>
    </row>
    <row r="87" spans="1:1" x14ac:dyDescent="0.6">
      <c r="A87" s="16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52" max="14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9"/>
  <dimension ref="A1:Y85"/>
  <sheetViews>
    <sheetView zoomScale="70" zoomScaleNormal="70" workbookViewId="0"/>
  </sheetViews>
  <sheetFormatPr defaultRowHeight="13" x14ac:dyDescent="0.6"/>
  <cols>
    <col min="1" max="1" width="36.86328125" customWidth="1"/>
    <col min="2" max="5" width="10.6796875" customWidth="1"/>
    <col min="6" max="6" width="2.6796875" customWidth="1"/>
    <col min="7" max="10" width="10.6796875" customWidth="1"/>
    <col min="11" max="11" width="2.6796875" customWidth="1"/>
    <col min="12" max="15" width="8.6796875" customWidth="1"/>
    <col min="17" max="25" width="0" hidden="1" customWidth="1"/>
  </cols>
  <sheetData>
    <row r="1" spans="1:25" s="3" customFormat="1" ht="15.5" x14ac:dyDescent="0.7">
      <c r="A1" s="1" t="str">
        <f>VLOOKUP(Y6,TabName,5,FALSE)</f>
        <v>Table 4.37 - Cost of Wasted UAA Mail -- Package Services, Parcel Select (1), PARS Environment, FY 21</v>
      </c>
    </row>
    <row r="2" spans="1:25" ht="8.15" customHeight="1" thickBot="1" x14ac:dyDescent="0.75"/>
    <row r="3" spans="1:25" ht="15.5" x14ac:dyDescent="0.7">
      <c r="A3" s="4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39"/>
    </row>
    <row r="4" spans="1:25" ht="12.75" customHeight="1" x14ac:dyDescent="0.6">
      <c r="A4" s="14"/>
      <c r="B4" s="9" t="s">
        <v>1</v>
      </c>
      <c r="C4" s="10"/>
      <c r="D4" s="10"/>
      <c r="E4" s="10"/>
      <c r="F4" s="11"/>
      <c r="G4" s="9" t="s">
        <v>2</v>
      </c>
      <c r="H4" s="12"/>
      <c r="I4" s="12"/>
      <c r="J4" s="12"/>
      <c r="K4" s="11"/>
      <c r="L4" s="9" t="s">
        <v>3</v>
      </c>
      <c r="M4" s="12"/>
      <c r="N4" s="12"/>
      <c r="O4" s="13"/>
      <c r="S4" t="s">
        <v>37</v>
      </c>
      <c r="T4" t="s">
        <v>37</v>
      </c>
      <c r="U4" s="18" t="s">
        <v>8</v>
      </c>
      <c r="V4" s="18" t="s">
        <v>9</v>
      </c>
      <c r="W4" s="18" t="s">
        <v>10</v>
      </c>
      <c r="Y4" s="3"/>
    </row>
    <row r="5" spans="1:25" ht="25.5" customHeight="1" x14ac:dyDescent="0.6">
      <c r="A5" s="14"/>
      <c r="B5" s="15" t="s">
        <v>4</v>
      </c>
      <c r="C5" s="15" t="s">
        <v>5</v>
      </c>
      <c r="D5" s="15" t="s">
        <v>6</v>
      </c>
      <c r="E5" s="15" t="s">
        <v>7</v>
      </c>
      <c r="F5" s="16"/>
      <c r="G5" s="15" t="s">
        <v>4</v>
      </c>
      <c r="H5" s="15" t="s">
        <v>5</v>
      </c>
      <c r="I5" s="15" t="s">
        <v>6</v>
      </c>
      <c r="J5" s="15" t="s">
        <v>7</v>
      </c>
      <c r="K5" s="16"/>
      <c r="L5" s="15" t="s">
        <v>4</v>
      </c>
      <c r="M5" s="15" t="s">
        <v>5</v>
      </c>
      <c r="N5" s="15" t="s">
        <v>6</v>
      </c>
      <c r="O5" s="17" t="s">
        <v>7</v>
      </c>
      <c r="Q5" s="56" t="s">
        <v>35</v>
      </c>
      <c r="R5" s="56" t="s">
        <v>36</v>
      </c>
      <c r="S5" s="56" t="s">
        <v>35</v>
      </c>
      <c r="T5" s="56" t="s">
        <v>36</v>
      </c>
      <c r="U5" t="s">
        <v>12</v>
      </c>
      <c r="V5" t="s">
        <v>12</v>
      </c>
      <c r="W5" t="s">
        <v>12</v>
      </c>
      <c r="Y5" s="18" t="s">
        <v>11</v>
      </c>
    </row>
    <row r="6" spans="1:25" ht="12.75" customHeight="1" x14ac:dyDescent="0.6">
      <c r="A6" s="94" t="s">
        <v>23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20"/>
      <c r="Y6">
        <v>37</v>
      </c>
    </row>
    <row r="7" spans="1:25" ht="12.75" customHeight="1" x14ac:dyDescent="0.6">
      <c r="A7" s="31" t="s">
        <v>116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20"/>
    </row>
    <row r="8" spans="1:25" ht="12.75" customHeight="1" x14ac:dyDescent="0.6">
      <c r="A8" s="21" t="s">
        <v>13</v>
      </c>
      <c r="B8" s="22">
        <v>0</v>
      </c>
      <c r="C8" s="22">
        <v>0</v>
      </c>
      <c r="D8" s="22">
        <v>0</v>
      </c>
      <c r="E8" s="22">
        <f t="shared" ref="E8:E13" si="0">SUM(B8:D8)</f>
        <v>0</v>
      </c>
      <c r="F8" s="16"/>
      <c r="G8" s="62">
        <v>0</v>
      </c>
      <c r="H8" s="62">
        <v>0</v>
      </c>
      <c r="I8" s="62">
        <v>0</v>
      </c>
      <c r="J8" s="62">
        <f t="shared" ref="J8:J13" si="1">SUM(G8:I8)</f>
        <v>0</v>
      </c>
      <c r="K8" s="16"/>
      <c r="L8" s="25" t="str">
        <f t="shared" ref="L8:O14" si="2">IF(B8&lt;&gt;0,G8/B8,"--")</f>
        <v>--</v>
      </c>
      <c r="M8" s="25" t="str">
        <f t="shared" si="2"/>
        <v>--</v>
      </c>
      <c r="N8" s="25" t="str">
        <f t="shared" si="2"/>
        <v>--</v>
      </c>
      <c r="O8" s="26" t="str">
        <f t="shared" si="2"/>
        <v>--</v>
      </c>
      <c r="Q8">
        <v>32</v>
      </c>
      <c r="U8" s="27">
        <f>VLOOKUP($Y$6,WMap,3,FALSE)</f>
        <v>13</v>
      </c>
      <c r="V8" s="28">
        <f>VLOOKUP($Y$6,WMap,4,FALSE)</f>
        <v>35</v>
      </c>
      <c r="W8" s="29">
        <f>VLOOKUP($Y$6,WMap,5,FALSE)</f>
        <v>57</v>
      </c>
    </row>
    <row r="9" spans="1:25" ht="12.75" customHeight="1" x14ac:dyDescent="0.6">
      <c r="A9" s="30" t="s">
        <v>24</v>
      </c>
      <c r="B9" s="22">
        <v>0</v>
      </c>
      <c r="C9" s="22">
        <v>0</v>
      </c>
      <c r="D9" s="22">
        <v>0</v>
      </c>
      <c r="E9" s="22">
        <f t="shared" si="0"/>
        <v>0</v>
      </c>
      <c r="F9" s="16"/>
      <c r="G9" s="62">
        <v>0</v>
      </c>
      <c r="H9" s="62">
        <v>0</v>
      </c>
      <c r="I9" s="62">
        <v>0</v>
      </c>
      <c r="J9" s="62">
        <f t="shared" si="1"/>
        <v>0</v>
      </c>
      <c r="K9" s="16"/>
      <c r="L9" s="25" t="str">
        <f t="shared" si="2"/>
        <v>--</v>
      </c>
      <c r="M9" s="25" t="str">
        <f t="shared" si="2"/>
        <v>--</v>
      </c>
      <c r="N9" s="25" t="str">
        <f t="shared" si="2"/>
        <v>--</v>
      </c>
      <c r="O9" s="26" t="str">
        <f t="shared" si="2"/>
        <v>--</v>
      </c>
      <c r="Q9">
        <v>33</v>
      </c>
      <c r="U9">
        <f>$U$8</f>
        <v>13</v>
      </c>
      <c r="V9">
        <f>$V$8</f>
        <v>35</v>
      </c>
      <c r="W9">
        <f>$W$8</f>
        <v>57</v>
      </c>
    </row>
    <row r="10" spans="1:25" ht="12.75" customHeight="1" x14ac:dyDescent="0.6">
      <c r="A10" s="21" t="s">
        <v>25</v>
      </c>
      <c r="B10" s="22">
        <v>0</v>
      </c>
      <c r="C10" s="22">
        <v>0</v>
      </c>
      <c r="D10" s="22">
        <v>0</v>
      </c>
      <c r="E10" s="22">
        <f t="shared" si="0"/>
        <v>0</v>
      </c>
      <c r="F10" s="16"/>
      <c r="G10" s="62">
        <v>0</v>
      </c>
      <c r="H10" s="62">
        <v>0</v>
      </c>
      <c r="I10" s="62">
        <v>0</v>
      </c>
      <c r="J10" s="62">
        <f t="shared" si="1"/>
        <v>0</v>
      </c>
      <c r="K10" s="16"/>
      <c r="L10" s="25" t="str">
        <f t="shared" si="2"/>
        <v>--</v>
      </c>
      <c r="M10" s="25" t="str">
        <f t="shared" si="2"/>
        <v>--</v>
      </c>
      <c r="N10" s="25" t="str">
        <f t="shared" si="2"/>
        <v>--</v>
      </c>
      <c r="O10" s="26" t="str">
        <f t="shared" si="2"/>
        <v>--</v>
      </c>
      <c r="Q10">
        <v>34</v>
      </c>
      <c r="S10">
        <v>10</v>
      </c>
      <c r="U10">
        <f>$U$8</f>
        <v>13</v>
      </c>
      <c r="V10">
        <f>$V$8</f>
        <v>35</v>
      </c>
      <c r="W10">
        <f>$W$8</f>
        <v>57</v>
      </c>
    </row>
    <row r="11" spans="1:25" ht="12.75" customHeight="1" x14ac:dyDescent="0.6">
      <c r="A11" s="21" t="s">
        <v>26</v>
      </c>
      <c r="B11" s="22">
        <v>0</v>
      </c>
      <c r="C11" s="22">
        <v>0</v>
      </c>
      <c r="D11" s="22">
        <v>0</v>
      </c>
      <c r="E11" s="22">
        <f t="shared" si="0"/>
        <v>0</v>
      </c>
      <c r="F11" s="16"/>
      <c r="G11" s="62">
        <v>0</v>
      </c>
      <c r="H11" s="62">
        <v>0</v>
      </c>
      <c r="I11" s="62">
        <v>0</v>
      </c>
      <c r="J11" s="62">
        <f t="shared" si="1"/>
        <v>0</v>
      </c>
      <c r="K11" s="16"/>
      <c r="L11" s="25" t="str">
        <f t="shared" si="2"/>
        <v>--</v>
      </c>
      <c r="M11" s="25" t="str">
        <f t="shared" si="2"/>
        <v>--</v>
      </c>
      <c r="N11" s="25" t="str">
        <f t="shared" si="2"/>
        <v>--</v>
      </c>
      <c r="O11" s="26" t="str">
        <f t="shared" si="2"/>
        <v>--</v>
      </c>
      <c r="Q11">
        <v>35</v>
      </c>
      <c r="S11">
        <v>10</v>
      </c>
      <c r="U11">
        <f>$U$8</f>
        <v>13</v>
      </c>
      <c r="V11">
        <f>$V$8</f>
        <v>35</v>
      </c>
      <c r="W11">
        <f>$W$8</f>
        <v>57</v>
      </c>
    </row>
    <row r="12" spans="1:25" ht="12.75" customHeight="1" x14ac:dyDescent="0.6">
      <c r="A12" s="30" t="s">
        <v>92</v>
      </c>
      <c r="B12" s="22">
        <v>0</v>
      </c>
      <c r="C12" s="22">
        <v>0</v>
      </c>
      <c r="D12" s="22">
        <v>0</v>
      </c>
      <c r="E12" s="22">
        <f t="shared" si="0"/>
        <v>0</v>
      </c>
      <c r="F12" s="16"/>
      <c r="G12" s="62">
        <v>0</v>
      </c>
      <c r="H12" s="62">
        <v>0</v>
      </c>
      <c r="I12" s="62">
        <v>0</v>
      </c>
      <c r="J12" s="62">
        <f t="shared" si="1"/>
        <v>0</v>
      </c>
      <c r="K12" s="16"/>
      <c r="L12" s="25" t="str">
        <f t="shared" si="2"/>
        <v>--</v>
      </c>
      <c r="M12" s="25" t="str">
        <f t="shared" si="2"/>
        <v>--</v>
      </c>
      <c r="N12" s="25" t="str">
        <f t="shared" si="2"/>
        <v>--</v>
      </c>
      <c r="O12" s="26" t="str">
        <f t="shared" si="2"/>
        <v>--</v>
      </c>
      <c r="Q12">
        <v>36</v>
      </c>
      <c r="R12">
        <v>37</v>
      </c>
      <c r="S12">
        <v>10</v>
      </c>
      <c r="U12">
        <f>$U$8</f>
        <v>13</v>
      </c>
      <c r="V12">
        <f>$V$8</f>
        <v>35</v>
      </c>
      <c r="W12">
        <f>$W$8</f>
        <v>57</v>
      </c>
    </row>
    <row r="13" spans="1:25" ht="12.75" customHeight="1" x14ac:dyDescent="0.6">
      <c r="A13" s="30" t="s">
        <v>104</v>
      </c>
      <c r="B13" s="22">
        <v>0</v>
      </c>
      <c r="C13" s="22">
        <v>0</v>
      </c>
      <c r="D13" s="22">
        <v>0</v>
      </c>
      <c r="E13" s="22">
        <f t="shared" si="0"/>
        <v>0</v>
      </c>
      <c r="F13" s="16"/>
      <c r="G13" s="62">
        <v>0</v>
      </c>
      <c r="H13" s="62">
        <v>0</v>
      </c>
      <c r="I13" s="62">
        <v>0</v>
      </c>
      <c r="J13" s="62">
        <f t="shared" si="1"/>
        <v>0</v>
      </c>
      <c r="K13" s="16"/>
      <c r="L13" s="25" t="str">
        <f t="shared" si="2"/>
        <v>--</v>
      </c>
      <c r="M13" s="25" t="str">
        <f t="shared" si="2"/>
        <v>--</v>
      </c>
      <c r="N13" s="25" t="str">
        <f t="shared" si="2"/>
        <v>--</v>
      </c>
      <c r="O13" s="26" t="str">
        <f t="shared" si="2"/>
        <v>--</v>
      </c>
      <c r="Q13">
        <v>39</v>
      </c>
      <c r="S13">
        <v>10</v>
      </c>
      <c r="U13">
        <f>$U$8</f>
        <v>13</v>
      </c>
      <c r="V13">
        <f>$V$8</f>
        <v>35</v>
      </c>
      <c r="W13">
        <f>$W$8</f>
        <v>57</v>
      </c>
    </row>
    <row r="14" spans="1:25" ht="12.75" customHeight="1" x14ac:dyDescent="0.6">
      <c r="A14" s="21" t="s">
        <v>17</v>
      </c>
      <c r="B14" s="22">
        <f>B10</f>
        <v>0</v>
      </c>
      <c r="C14" s="22">
        <f>C10</f>
        <v>0</v>
      </c>
      <c r="D14" s="22">
        <f>D10</f>
        <v>0</v>
      </c>
      <c r="E14" s="22">
        <f>E10</f>
        <v>0</v>
      </c>
      <c r="F14" s="16"/>
      <c r="G14" s="62">
        <f>SUM(G8:G13)</f>
        <v>0</v>
      </c>
      <c r="H14" s="62">
        <f>SUM(H8:H13)</f>
        <v>0</v>
      </c>
      <c r="I14" s="62">
        <f>SUM(I8:I13)</f>
        <v>0</v>
      </c>
      <c r="J14" s="62">
        <f>SUM(J8:J13)</f>
        <v>0</v>
      </c>
      <c r="K14" s="16"/>
      <c r="L14" s="25" t="str">
        <f t="shared" si="2"/>
        <v>--</v>
      </c>
      <c r="M14" s="25" t="str">
        <f t="shared" si="2"/>
        <v>--</v>
      </c>
      <c r="N14" s="25" t="str">
        <f t="shared" si="2"/>
        <v>--</v>
      </c>
      <c r="O14" s="26" t="str">
        <f t="shared" si="2"/>
        <v>--</v>
      </c>
    </row>
    <row r="15" spans="1:25" ht="5.15" customHeight="1" x14ac:dyDescent="0.6">
      <c r="A15" s="21"/>
      <c r="B15" s="22"/>
      <c r="C15" s="22"/>
      <c r="D15" s="22"/>
      <c r="E15" s="22"/>
      <c r="F15" s="16"/>
      <c r="G15" s="62"/>
      <c r="H15" s="62"/>
      <c r="I15" s="62"/>
      <c r="J15" s="62"/>
      <c r="K15" s="16"/>
      <c r="L15" s="16"/>
      <c r="M15" s="16"/>
      <c r="N15" s="16"/>
      <c r="O15" s="20"/>
    </row>
    <row r="16" spans="1:25" ht="12.75" customHeight="1" x14ac:dyDescent="0.6">
      <c r="A16" s="31" t="s">
        <v>117</v>
      </c>
      <c r="B16" s="22"/>
      <c r="C16" s="22"/>
      <c r="D16" s="22"/>
      <c r="E16" s="22"/>
      <c r="F16" s="16"/>
      <c r="G16" s="62"/>
      <c r="H16" s="62"/>
      <c r="I16" s="62"/>
      <c r="J16" s="62"/>
      <c r="K16" s="16"/>
      <c r="L16" s="16"/>
      <c r="M16" s="16"/>
      <c r="N16" s="16"/>
      <c r="O16" s="20"/>
    </row>
    <row r="17" spans="1:23" ht="12.75" customHeight="1" x14ac:dyDescent="0.6">
      <c r="A17" s="21" t="s">
        <v>25</v>
      </c>
      <c r="B17" s="22">
        <v>0</v>
      </c>
      <c r="C17" s="22">
        <v>0</v>
      </c>
      <c r="D17" s="22">
        <v>0</v>
      </c>
      <c r="E17" s="22">
        <f>SUM(B17:D17)</f>
        <v>0</v>
      </c>
      <c r="F17" s="16"/>
      <c r="G17" s="62">
        <v>0</v>
      </c>
      <c r="H17" s="62">
        <v>0</v>
      </c>
      <c r="I17" s="62">
        <v>0</v>
      </c>
      <c r="J17" s="62">
        <f>SUM(G17:I17)</f>
        <v>0</v>
      </c>
      <c r="K17" s="16"/>
      <c r="L17" s="25" t="str">
        <f t="shared" ref="L17:O21" si="3">IF(B17&lt;&gt;0,G17/B17,"--")</f>
        <v>--</v>
      </c>
      <c r="M17" s="25" t="str">
        <f t="shared" si="3"/>
        <v>--</v>
      </c>
      <c r="N17" s="25" t="str">
        <f t="shared" si="3"/>
        <v>--</v>
      </c>
      <c r="O17" s="26" t="str">
        <f t="shared" si="3"/>
        <v>--</v>
      </c>
      <c r="Q17">
        <v>17</v>
      </c>
      <c r="U17">
        <f>$U$8</f>
        <v>13</v>
      </c>
      <c r="V17">
        <f>$V$8</f>
        <v>35</v>
      </c>
      <c r="W17">
        <f>$W$8</f>
        <v>57</v>
      </c>
    </row>
    <row r="18" spans="1:23" ht="12.75" customHeight="1" x14ac:dyDescent="0.6">
      <c r="A18" s="21" t="s">
        <v>26</v>
      </c>
      <c r="B18" s="22">
        <v>0</v>
      </c>
      <c r="C18" s="22">
        <v>0</v>
      </c>
      <c r="D18" s="22">
        <v>0</v>
      </c>
      <c r="E18" s="22">
        <f>SUM(B18:D18)</f>
        <v>0</v>
      </c>
      <c r="F18" s="16"/>
      <c r="G18" s="62">
        <v>0</v>
      </c>
      <c r="H18" s="62">
        <v>0</v>
      </c>
      <c r="I18" s="62">
        <v>0</v>
      </c>
      <c r="J18" s="62">
        <f>SUM(G18:I18)</f>
        <v>0</v>
      </c>
      <c r="K18" s="16"/>
      <c r="L18" s="25" t="str">
        <f t="shared" si="3"/>
        <v>--</v>
      </c>
      <c r="M18" s="25" t="str">
        <f t="shared" si="3"/>
        <v>--</v>
      </c>
      <c r="N18" s="25" t="str">
        <f t="shared" si="3"/>
        <v>--</v>
      </c>
      <c r="O18" s="26" t="str">
        <f t="shared" si="3"/>
        <v>--</v>
      </c>
      <c r="Q18">
        <v>18</v>
      </c>
      <c r="U18">
        <f>$U$8</f>
        <v>13</v>
      </c>
      <c r="V18">
        <f>$V$8</f>
        <v>35</v>
      </c>
      <c r="W18">
        <f>$W$8</f>
        <v>57</v>
      </c>
    </row>
    <row r="19" spans="1:23" ht="12.75" customHeight="1" x14ac:dyDescent="0.6">
      <c r="A19" s="30" t="s">
        <v>27</v>
      </c>
      <c r="B19" s="22">
        <v>0</v>
      </c>
      <c r="C19" s="22">
        <v>0</v>
      </c>
      <c r="D19" s="22">
        <v>0</v>
      </c>
      <c r="E19" s="22">
        <f>SUM(B19:D19)</f>
        <v>0</v>
      </c>
      <c r="F19" s="16"/>
      <c r="G19" s="62">
        <v>0</v>
      </c>
      <c r="H19" s="62">
        <v>0</v>
      </c>
      <c r="I19" s="62">
        <v>0</v>
      </c>
      <c r="J19" s="62">
        <f>SUM(G19:I19)</f>
        <v>0</v>
      </c>
      <c r="K19" s="16"/>
      <c r="L19" s="25" t="str">
        <f t="shared" si="3"/>
        <v>--</v>
      </c>
      <c r="M19" s="25" t="str">
        <f t="shared" si="3"/>
        <v>--</v>
      </c>
      <c r="N19" s="25" t="str">
        <f t="shared" si="3"/>
        <v>--</v>
      </c>
      <c r="O19" s="26" t="str">
        <f t="shared" si="3"/>
        <v>--</v>
      </c>
      <c r="Q19">
        <v>19</v>
      </c>
      <c r="U19">
        <f>$U$8</f>
        <v>13</v>
      </c>
      <c r="V19">
        <f>$V$8</f>
        <v>35</v>
      </c>
      <c r="W19">
        <f>$W$8</f>
        <v>57</v>
      </c>
    </row>
    <row r="20" spans="1:23" ht="12.75" customHeight="1" x14ac:dyDescent="0.6">
      <c r="A20" s="30" t="s">
        <v>34</v>
      </c>
      <c r="B20" s="22">
        <v>0</v>
      </c>
      <c r="C20" s="22">
        <v>0</v>
      </c>
      <c r="D20" s="22">
        <v>0</v>
      </c>
      <c r="E20" s="22">
        <f>SUM(B20:D20)</f>
        <v>0</v>
      </c>
      <c r="F20" s="16"/>
      <c r="G20" s="62">
        <v>0</v>
      </c>
      <c r="H20" s="62">
        <v>0</v>
      </c>
      <c r="I20" s="62">
        <v>0</v>
      </c>
      <c r="J20" s="62">
        <f>SUM(G20:I20)</f>
        <v>0</v>
      </c>
      <c r="K20" s="16"/>
      <c r="L20" s="25" t="str">
        <f t="shared" si="3"/>
        <v>--</v>
      </c>
      <c r="M20" s="25" t="str">
        <f t="shared" si="3"/>
        <v>--</v>
      </c>
      <c r="N20" s="25" t="str">
        <f t="shared" si="3"/>
        <v>--</v>
      </c>
      <c r="O20" s="26" t="str">
        <f t="shared" si="3"/>
        <v>--</v>
      </c>
      <c r="Q20">
        <v>22</v>
      </c>
      <c r="U20">
        <f>$U$8</f>
        <v>13</v>
      </c>
      <c r="V20">
        <f>$V$8</f>
        <v>35</v>
      </c>
      <c r="W20">
        <f>$W$8</f>
        <v>57</v>
      </c>
    </row>
    <row r="21" spans="1:23" ht="12.75" customHeight="1" x14ac:dyDescent="0.6">
      <c r="A21" s="21" t="s">
        <v>17</v>
      </c>
      <c r="B21" s="22">
        <f>B17</f>
        <v>0</v>
      </c>
      <c r="C21" s="22">
        <f>C17</f>
        <v>0</v>
      </c>
      <c r="D21" s="22">
        <f>D17</f>
        <v>0</v>
      </c>
      <c r="E21" s="22">
        <f>E17</f>
        <v>0</v>
      </c>
      <c r="F21" s="16"/>
      <c r="G21" s="62">
        <f>SUM(G17:G20)</f>
        <v>0</v>
      </c>
      <c r="H21" s="62">
        <f>SUM(H17:H20)</f>
        <v>0</v>
      </c>
      <c r="I21" s="62">
        <f>SUM(I17:I20)</f>
        <v>0</v>
      </c>
      <c r="J21" s="62">
        <f>SUM(J17:J20)</f>
        <v>0</v>
      </c>
      <c r="K21" s="16"/>
      <c r="L21" s="25" t="str">
        <f t="shared" si="3"/>
        <v>--</v>
      </c>
      <c r="M21" s="25" t="str">
        <f t="shared" si="3"/>
        <v>--</v>
      </c>
      <c r="N21" s="25" t="str">
        <f t="shared" si="3"/>
        <v>--</v>
      </c>
      <c r="O21" s="26" t="str">
        <f t="shared" si="3"/>
        <v>--</v>
      </c>
    </row>
    <row r="22" spans="1:23" ht="5.15" customHeight="1" x14ac:dyDescent="0.6">
      <c r="A22" s="21"/>
      <c r="B22" s="22"/>
      <c r="C22" s="22"/>
      <c r="D22" s="22"/>
      <c r="E22" s="22"/>
      <c r="F22" s="16"/>
      <c r="G22" s="62"/>
      <c r="H22" s="62"/>
      <c r="I22" s="62"/>
      <c r="J22" s="62"/>
      <c r="K22" s="16"/>
      <c r="L22" s="16"/>
      <c r="M22" s="16"/>
      <c r="N22" s="16"/>
      <c r="O22" s="20"/>
    </row>
    <row r="23" spans="1:23" ht="12.75" customHeight="1" x14ac:dyDescent="0.6">
      <c r="A23" s="31" t="s">
        <v>118</v>
      </c>
      <c r="B23" s="22"/>
      <c r="C23" s="22"/>
      <c r="D23" s="22"/>
      <c r="E23" s="22"/>
      <c r="F23" s="16"/>
      <c r="G23" s="62"/>
      <c r="H23" s="62"/>
      <c r="I23" s="62"/>
      <c r="J23" s="62"/>
      <c r="K23" s="16"/>
      <c r="L23" s="16"/>
      <c r="M23" s="16"/>
      <c r="N23" s="16"/>
      <c r="O23" s="20"/>
    </row>
    <row r="24" spans="1:23" ht="12.75" customHeight="1" x14ac:dyDescent="0.6">
      <c r="A24" s="21" t="s">
        <v>13</v>
      </c>
      <c r="B24" s="22">
        <v>0</v>
      </c>
      <c r="C24" s="22">
        <v>0</v>
      </c>
      <c r="D24" s="22">
        <v>0</v>
      </c>
      <c r="E24" s="22">
        <f t="shared" ref="E24:E29" si="4">SUM(B24:D24)</f>
        <v>0</v>
      </c>
      <c r="F24" s="16"/>
      <c r="G24" s="62">
        <v>0</v>
      </c>
      <c r="H24" s="62">
        <v>0</v>
      </c>
      <c r="I24" s="62">
        <v>0</v>
      </c>
      <c r="J24" s="62">
        <f t="shared" ref="J24:J29" si="5">SUM(G24:I24)</f>
        <v>0</v>
      </c>
      <c r="K24" s="16"/>
      <c r="L24" s="25" t="str">
        <f t="shared" ref="L24:O30" si="6">IF(B24&lt;&gt;0,G24/B24,"--")</f>
        <v>--</v>
      </c>
      <c r="M24" s="25" t="str">
        <f t="shared" si="6"/>
        <v>--</v>
      </c>
      <c r="N24" s="25" t="str">
        <f t="shared" si="6"/>
        <v>--</v>
      </c>
      <c r="O24" s="26" t="str">
        <f t="shared" si="6"/>
        <v>--</v>
      </c>
      <c r="Q24">
        <v>50</v>
      </c>
      <c r="U24">
        <f t="shared" ref="U24:U29" si="7">$U$8</f>
        <v>13</v>
      </c>
      <c r="V24">
        <f t="shared" ref="V24:V29" si="8">$V$8</f>
        <v>35</v>
      </c>
      <c r="W24">
        <f t="shared" ref="W24:W29" si="9">$W$8</f>
        <v>57</v>
      </c>
    </row>
    <row r="25" spans="1:23" ht="12.75" customHeight="1" x14ac:dyDescent="0.6">
      <c r="A25" s="30" t="s">
        <v>24</v>
      </c>
      <c r="B25" s="22">
        <v>0</v>
      </c>
      <c r="C25" s="22">
        <v>0</v>
      </c>
      <c r="D25" s="22">
        <v>0</v>
      </c>
      <c r="E25" s="22">
        <f t="shared" si="4"/>
        <v>0</v>
      </c>
      <c r="F25" s="16"/>
      <c r="G25" s="62">
        <v>0</v>
      </c>
      <c r="H25" s="62">
        <v>0</v>
      </c>
      <c r="I25" s="62">
        <v>0</v>
      </c>
      <c r="J25" s="62">
        <f t="shared" si="5"/>
        <v>0</v>
      </c>
      <c r="K25" s="16"/>
      <c r="L25" s="25" t="str">
        <f t="shared" si="6"/>
        <v>--</v>
      </c>
      <c r="M25" s="25" t="str">
        <f t="shared" si="6"/>
        <v>--</v>
      </c>
      <c r="N25" s="25" t="str">
        <f t="shared" si="6"/>
        <v>--</v>
      </c>
      <c r="O25" s="26" t="str">
        <f t="shared" si="6"/>
        <v>--</v>
      </c>
      <c r="Q25">
        <v>51</v>
      </c>
      <c r="U25">
        <f t="shared" si="7"/>
        <v>13</v>
      </c>
      <c r="V25">
        <f t="shared" si="8"/>
        <v>35</v>
      </c>
      <c r="W25">
        <f t="shared" si="9"/>
        <v>57</v>
      </c>
    </row>
    <row r="26" spans="1:23" ht="12.75" customHeight="1" x14ac:dyDescent="0.6">
      <c r="A26" s="21" t="s">
        <v>25</v>
      </c>
      <c r="B26" s="22">
        <v>0</v>
      </c>
      <c r="C26" s="22">
        <v>0</v>
      </c>
      <c r="D26" s="22">
        <v>0</v>
      </c>
      <c r="E26" s="22">
        <f t="shared" si="4"/>
        <v>0</v>
      </c>
      <c r="F26" s="16"/>
      <c r="G26" s="62">
        <v>0</v>
      </c>
      <c r="H26" s="62">
        <v>0</v>
      </c>
      <c r="I26" s="62">
        <v>0</v>
      </c>
      <c r="J26" s="62">
        <f t="shared" si="5"/>
        <v>0</v>
      </c>
      <c r="K26" s="16"/>
      <c r="L26" s="25" t="str">
        <f t="shared" si="6"/>
        <v>--</v>
      </c>
      <c r="M26" s="25" t="str">
        <f t="shared" si="6"/>
        <v>--</v>
      </c>
      <c r="N26" s="25" t="str">
        <f t="shared" si="6"/>
        <v>--</v>
      </c>
      <c r="O26" s="26" t="str">
        <f t="shared" si="6"/>
        <v>--</v>
      </c>
      <c r="Q26">
        <v>52</v>
      </c>
      <c r="S26">
        <v>10</v>
      </c>
      <c r="U26">
        <f t="shared" si="7"/>
        <v>13</v>
      </c>
      <c r="V26">
        <f t="shared" si="8"/>
        <v>35</v>
      </c>
      <c r="W26">
        <f t="shared" si="9"/>
        <v>57</v>
      </c>
    </row>
    <row r="27" spans="1:23" ht="12.75" customHeight="1" x14ac:dyDescent="0.6">
      <c r="A27" s="21" t="s">
        <v>26</v>
      </c>
      <c r="B27" s="22">
        <v>0</v>
      </c>
      <c r="C27" s="22">
        <v>0</v>
      </c>
      <c r="D27" s="22">
        <v>0</v>
      </c>
      <c r="E27" s="22">
        <f t="shared" si="4"/>
        <v>0</v>
      </c>
      <c r="F27" s="16"/>
      <c r="G27" s="62">
        <v>0</v>
      </c>
      <c r="H27" s="62">
        <v>0</v>
      </c>
      <c r="I27" s="62">
        <v>0</v>
      </c>
      <c r="J27" s="62">
        <f t="shared" si="5"/>
        <v>0</v>
      </c>
      <c r="K27" s="16"/>
      <c r="L27" s="25" t="str">
        <f t="shared" si="6"/>
        <v>--</v>
      </c>
      <c r="M27" s="25" t="str">
        <f t="shared" si="6"/>
        <v>--</v>
      </c>
      <c r="N27" s="25" t="str">
        <f t="shared" si="6"/>
        <v>--</v>
      </c>
      <c r="O27" s="26" t="str">
        <f t="shared" si="6"/>
        <v>--</v>
      </c>
      <c r="Q27">
        <v>53</v>
      </c>
      <c r="S27">
        <v>10</v>
      </c>
      <c r="U27">
        <f t="shared" si="7"/>
        <v>13</v>
      </c>
      <c r="V27">
        <f t="shared" si="8"/>
        <v>35</v>
      </c>
      <c r="W27">
        <f t="shared" si="9"/>
        <v>57</v>
      </c>
    </row>
    <row r="28" spans="1:23" ht="12.75" customHeight="1" x14ac:dyDescent="0.6">
      <c r="A28" s="30" t="s">
        <v>92</v>
      </c>
      <c r="B28" s="22">
        <v>0</v>
      </c>
      <c r="C28" s="22">
        <v>0</v>
      </c>
      <c r="D28" s="22">
        <v>0</v>
      </c>
      <c r="E28" s="22">
        <f t="shared" si="4"/>
        <v>0</v>
      </c>
      <c r="F28" s="16"/>
      <c r="G28" s="62">
        <v>0</v>
      </c>
      <c r="H28" s="62">
        <v>0</v>
      </c>
      <c r="I28" s="62">
        <v>0</v>
      </c>
      <c r="J28" s="62">
        <f t="shared" si="5"/>
        <v>0</v>
      </c>
      <c r="K28" s="16"/>
      <c r="L28" s="25" t="str">
        <f t="shared" si="6"/>
        <v>--</v>
      </c>
      <c r="M28" s="25" t="str">
        <f t="shared" si="6"/>
        <v>--</v>
      </c>
      <c r="N28" s="25" t="str">
        <f t="shared" si="6"/>
        <v>--</v>
      </c>
      <c r="O28" s="26" t="str">
        <f t="shared" si="6"/>
        <v>--</v>
      </c>
      <c r="Q28">
        <v>55</v>
      </c>
      <c r="S28">
        <v>10</v>
      </c>
      <c r="U28">
        <f t="shared" si="7"/>
        <v>13</v>
      </c>
      <c r="V28">
        <f t="shared" si="8"/>
        <v>35</v>
      </c>
      <c r="W28">
        <f t="shared" si="9"/>
        <v>57</v>
      </c>
    </row>
    <row r="29" spans="1:23" ht="12.75" customHeight="1" x14ac:dyDescent="0.6">
      <c r="A29" s="30" t="s">
        <v>104</v>
      </c>
      <c r="B29" s="22">
        <v>0</v>
      </c>
      <c r="C29" s="22">
        <v>0</v>
      </c>
      <c r="D29" s="22">
        <v>0</v>
      </c>
      <c r="E29" s="22">
        <f t="shared" si="4"/>
        <v>0</v>
      </c>
      <c r="F29" s="16"/>
      <c r="G29" s="62">
        <v>0</v>
      </c>
      <c r="H29" s="62">
        <v>0</v>
      </c>
      <c r="I29" s="62">
        <v>0</v>
      </c>
      <c r="J29" s="62">
        <f t="shared" si="5"/>
        <v>0</v>
      </c>
      <c r="K29" s="16"/>
      <c r="L29" s="25" t="str">
        <f t="shared" si="6"/>
        <v>--</v>
      </c>
      <c r="M29" s="25" t="str">
        <f t="shared" si="6"/>
        <v>--</v>
      </c>
      <c r="N29" s="25" t="str">
        <f t="shared" si="6"/>
        <v>--</v>
      </c>
      <c r="O29" s="26" t="str">
        <f t="shared" si="6"/>
        <v>--</v>
      </c>
      <c r="Q29">
        <v>57</v>
      </c>
      <c r="S29">
        <v>10</v>
      </c>
      <c r="U29">
        <f t="shared" si="7"/>
        <v>13</v>
      </c>
      <c r="V29">
        <f t="shared" si="8"/>
        <v>35</v>
      </c>
      <c r="W29">
        <f t="shared" si="9"/>
        <v>57</v>
      </c>
    </row>
    <row r="30" spans="1:23" ht="12.75" customHeight="1" x14ac:dyDescent="0.6">
      <c r="A30" s="21" t="s">
        <v>17</v>
      </c>
      <c r="B30" s="22">
        <f>B26</f>
        <v>0</v>
      </c>
      <c r="C30" s="22">
        <f>C26</f>
        <v>0</v>
      </c>
      <c r="D30" s="22">
        <f>D26</f>
        <v>0</v>
      </c>
      <c r="E30" s="22">
        <f>E26</f>
        <v>0</v>
      </c>
      <c r="F30" s="16"/>
      <c r="G30" s="62">
        <f>SUM(G24:G29)</f>
        <v>0</v>
      </c>
      <c r="H30" s="62">
        <f>SUM(H24:H29)</f>
        <v>0</v>
      </c>
      <c r="I30" s="62">
        <f>SUM(I24:I29)</f>
        <v>0</v>
      </c>
      <c r="J30" s="62">
        <f>SUM(J24:J29)</f>
        <v>0</v>
      </c>
      <c r="K30" s="16"/>
      <c r="L30" s="25" t="str">
        <f t="shared" si="6"/>
        <v>--</v>
      </c>
      <c r="M30" s="25" t="str">
        <f t="shared" si="6"/>
        <v>--</v>
      </c>
      <c r="N30" s="25" t="str">
        <f t="shared" si="6"/>
        <v>--</v>
      </c>
      <c r="O30" s="26" t="str">
        <f t="shared" si="6"/>
        <v>--</v>
      </c>
    </row>
    <row r="31" spans="1:23" ht="5.15" customHeight="1" x14ac:dyDescent="0.6">
      <c r="A31" s="21"/>
      <c r="B31" s="22"/>
      <c r="C31" s="22"/>
      <c r="D31" s="22"/>
      <c r="E31" s="22"/>
      <c r="F31" s="16"/>
      <c r="G31" s="62"/>
      <c r="H31" s="62"/>
      <c r="I31" s="62"/>
      <c r="J31" s="62"/>
      <c r="K31" s="16"/>
      <c r="L31" s="16"/>
      <c r="M31" s="16"/>
      <c r="N31" s="16"/>
      <c r="O31" s="20"/>
    </row>
    <row r="32" spans="1:23" ht="12.75" customHeight="1" x14ac:dyDescent="0.6">
      <c r="A32" s="21" t="s">
        <v>31</v>
      </c>
      <c r="B32" s="22">
        <f>SUM(B14,B21,B30)</f>
        <v>0</v>
      </c>
      <c r="C32" s="22">
        <f>SUM(C14,C21,C30)</f>
        <v>0</v>
      </c>
      <c r="D32" s="22">
        <f>SUM(D14,D21,D30)</f>
        <v>0</v>
      </c>
      <c r="E32" s="22">
        <f>SUM(E14,E21,E30)</f>
        <v>0</v>
      </c>
      <c r="F32" s="16"/>
      <c r="G32" s="62">
        <f>SUM(G14,G21,G30)</f>
        <v>0</v>
      </c>
      <c r="H32" s="62">
        <f>SUM(H14,H21,H30)</f>
        <v>0</v>
      </c>
      <c r="I32" s="62">
        <f>SUM(I14,I21,I30)</f>
        <v>0</v>
      </c>
      <c r="J32" s="62">
        <f>SUM(J14,J21,J30)</f>
        <v>0</v>
      </c>
      <c r="K32" s="16"/>
      <c r="L32" s="25" t="str">
        <f>IF(B32&lt;&gt;0,G32/B32,"--")</f>
        <v>--</v>
      </c>
      <c r="M32" s="25" t="str">
        <f>IF(C32&lt;&gt;0,H32/C32,"--")</f>
        <v>--</v>
      </c>
      <c r="N32" s="25" t="str">
        <f>IF(D32&lt;&gt;0,I32/D32,"--")</f>
        <v>--</v>
      </c>
      <c r="O32" s="26" t="str">
        <f>IF(E32&lt;&gt;0,J32/E32,"--")</f>
        <v>--</v>
      </c>
    </row>
    <row r="33" spans="1:23" ht="5.15" customHeight="1" x14ac:dyDescent="0.6">
      <c r="A33" s="21"/>
      <c r="B33" s="22"/>
      <c r="C33" s="22"/>
      <c r="D33" s="22"/>
      <c r="E33" s="22"/>
      <c r="F33" s="16"/>
      <c r="G33" s="62"/>
      <c r="H33" s="62"/>
      <c r="I33" s="62"/>
      <c r="J33" s="62"/>
      <c r="K33" s="16"/>
      <c r="L33" s="16"/>
      <c r="M33" s="16"/>
      <c r="N33" s="16"/>
      <c r="O33" s="20"/>
    </row>
    <row r="34" spans="1:23" ht="12.75" customHeight="1" x14ac:dyDescent="0.6">
      <c r="A34" s="95" t="s">
        <v>32</v>
      </c>
      <c r="B34" s="22"/>
      <c r="C34" s="22"/>
      <c r="D34" s="22"/>
      <c r="E34" s="22"/>
      <c r="F34" s="16"/>
      <c r="G34" s="62"/>
      <c r="H34" s="62"/>
      <c r="I34" s="62"/>
      <c r="J34" s="62"/>
      <c r="K34" s="16"/>
      <c r="L34" s="16"/>
      <c r="M34" s="16"/>
      <c r="N34" s="16"/>
      <c r="O34" s="20"/>
    </row>
    <row r="35" spans="1:23" ht="12.75" customHeight="1" x14ac:dyDescent="0.6">
      <c r="A35" s="31" t="s">
        <v>119</v>
      </c>
      <c r="B35" s="22"/>
      <c r="C35" s="22"/>
      <c r="D35" s="22"/>
      <c r="E35" s="22"/>
      <c r="F35" s="16"/>
      <c r="G35" s="62"/>
      <c r="H35" s="62"/>
      <c r="I35" s="62"/>
      <c r="J35" s="62"/>
      <c r="K35" s="16"/>
      <c r="L35" s="16"/>
      <c r="M35" s="16"/>
      <c r="N35" s="16"/>
      <c r="O35" s="20"/>
    </row>
    <row r="36" spans="1:23" ht="12.75" customHeight="1" x14ac:dyDescent="0.6">
      <c r="A36" s="21" t="s">
        <v>13</v>
      </c>
      <c r="B36" s="22">
        <v>0</v>
      </c>
      <c r="C36" s="22">
        <v>0</v>
      </c>
      <c r="D36" s="22">
        <v>0</v>
      </c>
      <c r="E36" s="22">
        <f>SUM(B36:D36)</f>
        <v>0</v>
      </c>
      <c r="F36" s="16"/>
      <c r="G36" s="62">
        <v>0</v>
      </c>
      <c r="H36" s="62">
        <v>0</v>
      </c>
      <c r="I36" s="62">
        <v>0</v>
      </c>
      <c r="J36" s="62">
        <f>SUM(G36:I36)</f>
        <v>0</v>
      </c>
      <c r="K36" s="16"/>
      <c r="L36" s="25" t="str">
        <f t="shared" ref="L36:O38" si="10">IF(B36&lt;&gt;0,G36/B36,"--")</f>
        <v>--</v>
      </c>
      <c r="M36" s="25" t="str">
        <f t="shared" si="10"/>
        <v>--</v>
      </c>
      <c r="N36" s="25" t="str">
        <f t="shared" si="10"/>
        <v>--</v>
      </c>
      <c r="O36" s="26" t="str">
        <f t="shared" si="10"/>
        <v>--</v>
      </c>
      <c r="Q36">
        <v>0</v>
      </c>
      <c r="U36">
        <f>$U$8</f>
        <v>13</v>
      </c>
      <c r="V36">
        <f>$V$8</f>
        <v>35</v>
      </c>
      <c r="W36">
        <f>$W$8</f>
        <v>57</v>
      </c>
    </row>
    <row r="37" spans="1:23" ht="12.75" customHeight="1" x14ac:dyDescent="0.6">
      <c r="A37" s="30" t="s">
        <v>120</v>
      </c>
      <c r="B37" s="22">
        <v>0</v>
      </c>
      <c r="C37" s="22">
        <v>0</v>
      </c>
      <c r="D37" s="22">
        <v>0</v>
      </c>
      <c r="E37" s="22">
        <f>SUM(B37:D37)</f>
        <v>0</v>
      </c>
      <c r="F37" s="16"/>
      <c r="G37" s="62">
        <v>0</v>
      </c>
      <c r="H37" s="62">
        <v>0</v>
      </c>
      <c r="I37" s="62">
        <v>0</v>
      </c>
      <c r="J37" s="62">
        <f>SUM(G37:I37)</f>
        <v>0</v>
      </c>
      <c r="K37" s="16"/>
      <c r="L37" s="25" t="str">
        <f t="shared" si="10"/>
        <v>--</v>
      </c>
      <c r="M37" s="25" t="str">
        <f t="shared" si="10"/>
        <v>--</v>
      </c>
      <c r="N37" s="25" t="str">
        <f t="shared" si="10"/>
        <v>--</v>
      </c>
      <c r="O37" s="26" t="str">
        <f t="shared" si="10"/>
        <v>--</v>
      </c>
      <c r="Q37">
        <v>3</v>
      </c>
      <c r="U37">
        <f>$U$8</f>
        <v>13</v>
      </c>
      <c r="V37">
        <f>$V$8</f>
        <v>35</v>
      </c>
      <c r="W37">
        <f>$W$8</f>
        <v>57</v>
      </c>
    </row>
    <row r="38" spans="1:23" ht="12.75" customHeight="1" x14ac:dyDescent="0.6">
      <c r="A38" s="21" t="s">
        <v>17</v>
      </c>
      <c r="B38" s="22">
        <f>B36</f>
        <v>0</v>
      </c>
      <c r="C38" s="22">
        <f>C36</f>
        <v>0</v>
      </c>
      <c r="D38" s="22">
        <f>D36</f>
        <v>0</v>
      </c>
      <c r="E38" s="22">
        <f>E36</f>
        <v>0</v>
      </c>
      <c r="F38" s="16"/>
      <c r="G38" s="62">
        <f>SUM(G36:G37)</f>
        <v>0</v>
      </c>
      <c r="H38" s="62">
        <f>SUM(H36:H37)</f>
        <v>0</v>
      </c>
      <c r="I38" s="62">
        <f>SUM(I36:I37)</f>
        <v>0</v>
      </c>
      <c r="J38" s="62">
        <f>SUM(J36:J37)</f>
        <v>0</v>
      </c>
      <c r="K38" s="16"/>
      <c r="L38" s="25" t="str">
        <f t="shared" si="10"/>
        <v>--</v>
      </c>
      <c r="M38" s="25" t="str">
        <f t="shared" si="10"/>
        <v>--</v>
      </c>
      <c r="N38" s="25" t="str">
        <f t="shared" si="10"/>
        <v>--</v>
      </c>
      <c r="O38" s="26" t="str">
        <f t="shared" si="10"/>
        <v>--</v>
      </c>
    </row>
    <row r="39" spans="1:23" ht="5.15" customHeight="1" x14ac:dyDescent="0.6">
      <c r="A39" s="21"/>
      <c r="B39" s="22"/>
      <c r="C39" s="22"/>
      <c r="D39" s="22"/>
      <c r="E39" s="22"/>
      <c r="F39" s="16"/>
      <c r="G39" s="62"/>
      <c r="H39" s="62"/>
      <c r="I39" s="62"/>
      <c r="J39" s="62"/>
      <c r="K39" s="16"/>
      <c r="L39" s="16"/>
      <c r="M39" s="16"/>
      <c r="N39" s="16"/>
      <c r="O39" s="20"/>
    </row>
    <row r="40" spans="1:23" ht="12.75" customHeight="1" x14ac:dyDescent="0.6">
      <c r="A40" s="31" t="s">
        <v>121</v>
      </c>
      <c r="B40" s="22"/>
      <c r="C40" s="22"/>
      <c r="D40" s="22"/>
      <c r="E40" s="22"/>
      <c r="F40" s="16"/>
      <c r="G40" s="62"/>
      <c r="H40" s="62"/>
      <c r="I40" s="62"/>
      <c r="J40" s="62"/>
      <c r="K40" s="16"/>
      <c r="L40" s="16"/>
      <c r="M40" s="16"/>
      <c r="N40" s="16"/>
      <c r="O40" s="20"/>
    </row>
    <row r="41" spans="1:23" ht="12.75" customHeight="1" x14ac:dyDescent="0.6">
      <c r="A41" s="21" t="s">
        <v>13</v>
      </c>
      <c r="B41" s="22">
        <v>0</v>
      </c>
      <c r="C41" s="22">
        <v>0</v>
      </c>
      <c r="D41" s="22">
        <v>737.04980489902346</v>
      </c>
      <c r="E41" s="22">
        <f>SUM(B41:D41)</f>
        <v>737.04980489902346</v>
      </c>
      <c r="F41" s="16"/>
      <c r="G41" s="62">
        <v>0</v>
      </c>
      <c r="H41" s="62">
        <v>0</v>
      </c>
      <c r="I41" s="62">
        <v>960.09364434061933</v>
      </c>
      <c r="J41" s="62">
        <f>SUM(G41:I41)</f>
        <v>960.09364434061933</v>
      </c>
      <c r="K41" s="16"/>
      <c r="L41" s="25" t="str">
        <f t="shared" ref="L41:O43" si="11">IF(B41&lt;&gt;0,G41/B41,"--")</f>
        <v>--</v>
      </c>
      <c r="M41" s="25" t="str">
        <f t="shared" si="11"/>
        <v>--</v>
      </c>
      <c r="N41" s="25">
        <f t="shared" si="11"/>
        <v>1.3026170524150036</v>
      </c>
      <c r="O41" s="26">
        <f t="shared" si="11"/>
        <v>1.3026170524150036</v>
      </c>
      <c r="Q41">
        <v>1</v>
      </c>
      <c r="R41">
        <v>2</v>
      </c>
      <c r="U41">
        <f>$U$8</f>
        <v>13</v>
      </c>
      <c r="V41">
        <f>$V$8</f>
        <v>35</v>
      </c>
      <c r="W41">
        <f>$W$8</f>
        <v>57</v>
      </c>
    </row>
    <row r="42" spans="1:23" ht="12.75" customHeight="1" x14ac:dyDescent="0.6">
      <c r="A42" s="30" t="s">
        <v>97</v>
      </c>
      <c r="B42" s="22">
        <v>0</v>
      </c>
      <c r="C42" s="22">
        <v>0</v>
      </c>
      <c r="D42" s="22">
        <v>737.04980489902346</v>
      </c>
      <c r="E42" s="22">
        <f>SUM(B42:D42)</f>
        <v>737.04980489902346</v>
      </c>
      <c r="F42" s="16"/>
      <c r="G42" s="62">
        <v>0</v>
      </c>
      <c r="H42" s="62">
        <v>0</v>
      </c>
      <c r="I42" s="62">
        <v>191.58785268895656</v>
      </c>
      <c r="J42" s="62">
        <f>SUM(G42:I42)</f>
        <v>191.58785268895656</v>
      </c>
      <c r="K42" s="16"/>
      <c r="L42" s="25" t="str">
        <f t="shared" si="11"/>
        <v>--</v>
      </c>
      <c r="M42" s="25" t="str">
        <f t="shared" si="11"/>
        <v>--</v>
      </c>
      <c r="N42" s="25">
        <f t="shared" si="11"/>
        <v>0.25993881473885511</v>
      </c>
      <c r="O42" s="26">
        <f t="shared" si="11"/>
        <v>0.25993881473885511</v>
      </c>
      <c r="Q42">
        <v>5</v>
      </c>
      <c r="R42">
        <v>7</v>
      </c>
      <c r="U42">
        <f>$U$8</f>
        <v>13</v>
      </c>
      <c r="V42">
        <f>$V$8</f>
        <v>35</v>
      </c>
      <c r="W42">
        <f>$W$8</f>
        <v>57</v>
      </c>
    </row>
    <row r="43" spans="1:23" ht="12.75" customHeight="1" x14ac:dyDescent="0.6">
      <c r="A43" s="21" t="s">
        <v>17</v>
      </c>
      <c r="B43" s="22">
        <f>B41</f>
        <v>0</v>
      </c>
      <c r="C43" s="22">
        <f>C41</f>
        <v>0</v>
      </c>
      <c r="D43" s="22">
        <f>D41</f>
        <v>737.04980489902346</v>
      </c>
      <c r="E43" s="22">
        <f>E41</f>
        <v>737.04980489902346</v>
      </c>
      <c r="F43" s="16"/>
      <c r="G43" s="62">
        <f>SUM(G41:G42)</f>
        <v>0</v>
      </c>
      <c r="H43" s="62">
        <f>SUM(H41:H42)</f>
        <v>0</v>
      </c>
      <c r="I43" s="62">
        <f>SUM(I41:I42)</f>
        <v>1151.6814970295759</v>
      </c>
      <c r="J43" s="62">
        <f>SUM(J41:J42)</f>
        <v>1151.6814970295759</v>
      </c>
      <c r="K43" s="16"/>
      <c r="L43" s="25" t="str">
        <f t="shared" si="11"/>
        <v>--</v>
      </c>
      <c r="M43" s="25" t="str">
        <f t="shared" si="11"/>
        <v>--</v>
      </c>
      <c r="N43" s="25">
        <f t="shared" si="11"/>
        <v>1.5625558671538586</v>
      </c>
      <c r="O43" s="26">
        <f t="shared" si="11"/>
        <v>1.5625558671538586</v>
      </c>
    </row>
    <row r="44" spans="1:23" ht="5.15" customHeight="1" x14ac:dyDescent="0.6">
      <c r="A44" s="21"/>
      <c r="B44" s="22"/>
      <c r="C44" s="22"/>
      <c r="D44" s="22"/>
      <c r="E44" s="22"/>
      <c r="F44" s="16"/>
      <c r="G44" s="62"/>
      <c r="H44" s="62"/>
      <c r="I44" s="62"/>
      <c r="J44" s="62"/>
      <c r="K44" s="16"/>
      <c r="L44" s="16"/>
      <c r="M44" s="16"/>
      <c r="N44" s="16"/>
      <c r="O44" s="20"/>
    </row>
    <row r="45" spans="1:23" ht="12.75" customHeight="1" x14ac:dyDescent="0.6">
      <c r="A45" s="103" t="s">
        <v>33</v>
      </c>
      <c r="B45" s="32">
        <f>SUM(B38,B43)</f>
        <v>0</v>
      </c>
      <c r="C45" s="32">
        <f>SUM(C38,C43)</f>
        <v>0</v>
      </c>
      <c r="D45" s="32">
        <f>SUM(D38,D43)</f>
        <v>737.04980489902346</v>
      </c>
      <c r="E45" s="32">
        <f>SUM(E38,E43)</f>
        <v>737.04980489902346</v>
      </c>
      <c r="F45" s="33"/>
      <c r="G45" s="84">
        <f>SUM(G38,G43)</f>
        <v>0</v>
      </c>
      <c r="H45" s="84">
        <f>SUM(H38,H43)</f>
        <v>0</v>
      </c>
      <c r="I45" s="84">
        <f>SUM(I38,I43)</f>
        <v>1151.6814970295759</v>
      </c>
      <c r="J45" s="84">
        <f>SUM(J38,J43)</f>
        <v>1151.6814970295759</v>
      </c>
      <c r="K45" s="33"/>
      <c r="L45" s="35" t="str">
        <f t="shared" ref="L45:O46" si="12">IF(B45&lt;&gt;0,G45/B45,"--")</f>
        <v>--</v>
      </c>
      <c r="M45" s="35" t="str">
        <f t="shared" si="12"/>
        <v>--</v>
      </c>
      <c r="N45" s="35">
        <f t="shared" si="12"/>
        <v>1.5625558671538586</v>
      </c>
      <c r="O45" s="36">
        <f t="shared" si="12"/>
        <v>1.5625558671538586</v>
      </c>
    </row>
    <row r="46" spans="1:23" ht="12.75" customHeight="1" x14ac:dyDescent="0.6">
      <c r="A46" s="104" t="s">
        <v>17</v>
      </c>
      <c r="B46" s="22">
        <f>SUM(B32,B45)</f>
        <v>0</v>
      </c>
      <c r="C46" s="22">
        <f>SUM(C32,C45)</f>
        <v>0</v>
      </c>
      <c r="D46" s="22">
        <f>SUM(D32,D45)</f>
        <v>737.04980489902346</v>
      </c>
      <c r="E46" s="22">
        <f>SUM(E32,E45)</f>
        <v>737.04980489902346</v>
      </c>
      <c r="F46" s="16"/>
      <c r="G46" s="62">
        <f>SUM(G32,G45)</f>
        <v>0</v>
      </c>
      <c r="H46" s="62">
        <f>SUM(H32,H45)</f>
        <v>0</v>
      </c>
      <c r="I46" s="62">
        <f>SUM(I32,I45)</f>
        <v>1151.6814970295759</v>
      </c>
      <c r="J46" s="62">
        <f>SUM(J32,J45)</f>
        <v>1151.6814970295759</v>
      </c>
      <c r="K46" s="16"/>
      <c r="L46" s="25" t="str">
        <f t="shared" si="12"/>
        <v>--</v>
      </c>
      <c r="M46" s="25" t="str">
        <f t="shared" si="12"/>
        <v>--</v>
      </c>
      <c r="N46" s="25">
        <f t="shared" si="12"/>
        <v>1.5625558671538586</v>
      </c>
      <c r="O46" s="26">
        <f t="shared" si="12"/>
        <v>1.5625558671538586</v>
      </c>
    </row>
    <row r="47" spans="1:23" ht="5.15" customHeight="1" thickBot="1" x14ac:dyDescent="0.75">
      <c r="A47" s="105"/>
      <c r="B47" s="101"/>
      <c r="C47" s="101"/>
      <c r="D47" s="101"/>
      <c r="E47" s="101"/>
      <c r="F47" s="102"/>
      <c r="G47" s="98"/>
      <c r="H47" s="98"/>
      <c r="I47" s="98"/>
      <c r="J47" s="98"/>
      <c r="K47" s="102"/>
      <c r="L47" s="102"/>
      <c r="M47" s="102"/>
      <c r="N47" s="102"/>
      <c r="O47" s="106"/>
    </row>
    <row r="48" spans="1:23" ht="15.5" x14ac:dyDescent="0.7">
      <c r="A48" s="4" t="s">
        <v>18</v>
      </c>
      <c r="B48" s="9" t="s">
        <v>1</v>
      </c>
      <c r="C48" s="10"/>
      <c r="D48" s="10"/>
      <c r="E48" s="10"/>
      <c r="F48" s="11"/>
      <c r="G48" s="9" t="s">
        <v>2</v>
      </c>
      <c r="H48" s="12"/>
      <c r="I48" s="12"/>
      <c r="J48" s="12"/>
      <c r="K48" s="11"/>
      <c r="L48" s="9" t="s">
        <v>3</v>
      </c>
      <c r="M48" s="12"/>
      <c r="N48" s="12"/>
      <c r="O48" s="13"/>
    </row>
    <row r="49" spans="1:23" ht="12.75" customHeight="1" x14ac:dyDescent="0.6">
      <c r="A49" s="94" t="s">
        <v>23</v>
      </c>
      <c r="B49" s="15" t="s">
        <v>4</v>
      </c>
      <c r="C49" s="15" t="s">
        <v>5</v>
      </c>
      <c r="D49" s="15" t="s">
        <v>6</v>
      </c>
      <c r="E49" s="15" t="s">
        <v>173</v>
      </c>
      <c r="F49" s="16"/>
      <c r="G49" s="15" t="s">
        <v>4</v>
      </c>
      <c r="H49" s="15" t="s">
        <v>5</v>
      </c>
      <c r="I49" s="15" t="s">
        <v>6</v>
      </c>
      <c r="J49" s="15" t="s">
        <v>173</v>
      </c>
      <c r="K49" s="16"/>
      <c r="L49" s="15" t="s">
        <v>4</v>
      </c>
      <c r="M49" s="15" t="s">
        <v>5</v>
      </c>
      <c r="N49" s="15" t="s">
        <v>6</v>
      </c>
      <c r="O49" s="17" t="s">
        <v>173</v>
      </c>
    </row>
    <row r="50" spans="1:23" x14ac:dyDescent="0.6">
      <c r="A50" s="21" t="s">
        <v>19</v>
      </c>
      <c r="B50" s="22">
        <v>0</v>
      </c>
      <c r="C50" s="22">
        <v>0</v>
      </c>
      <c r="D50" s="22">
        <v>0</v>
      </c>
      <c r="E50" s="22">
        <f>SUM(B50:D50)</f>
        <v>0</v>
      </c>
      <c r="F50" s="16"/>
      <c r="G50" s="62">
        <v>0</v>
      </c>
      <c r="H50" s="62">
        <v>0</v>
      </c>
      <c r="I50" s="62">
        <v>0</v>
      </c>
      <c r="J50" s="62">
        <f>SUM(G50:I50)</f>
        <v>0</v>
      </c>
      <c r="K50" s="16"/>
      <c r="L50" s="25" t="str">
        <f t="shared" ref="L50:O52" si="13">IF(B50&lt;&gt;0,G50/B50,"--")</f>
        <v>--</v>
      </c>
      <c r="M50" s="25" t="str">
        <f t="shared" si="13"/>
        <v>--</v>
      </c>
      <c r="N50" s="25" t="str">
        <f t="shared" si="13"/>
        <v>--</v>
      </c>
      <c r="O50" s="26" t="str">
        <f t="shared" si="13"/>
        <v>--</v>
      </c>
      <c r="Q50">
        <v>128</v>
      </c>
      <c r="U50">
        <f>$U$8</f>
        <v>13</v>
      </c>
      <c r="V50">
        <f>$V$8</f>
        <v>35</v>
      </c>
      <c r="W50">
        <f>$W$8</f>
        <v>57</v>
      </c>
    </row>
    <row r="51" spans="1:23" x14ac:dyDescent="0.6">
      <c r="A51" s="21" t="s">
        <v>20</v>
      </c>
      <c r="B51" s="22">
        <v>0</v>
      </c>
      <c r="C51" s="22">
        <v>0</v>
      </c>
      <c r="D51" s="22">
        <v>0</v>
      </c>
      <c r="E51" s="22">
        <f>SUM(B51:D51)</f>
        <v>0</v>
      </c>
      <c r="F51" s="16"/>
      <c r="G51" s="62">
        <v>0</v>
      </c>
      <c r="H51" s="62">
        <v>0</v>
      </c>
      <c r="I51" s="62">
        <v>0</v>
      </c>
      <c r="J51" s="62">
        <f>SUM(G51:I51)</f>
        <v>0</v>
      </c>
      <c r="K51" s="16"/>
      <c r="L51" s="25" t="str">
        <f t="shared" si="13"/>
        <v>--</v>
      </c>
      <c r="M51" s="25" t="str">
        <f t="shared" si="13"/>
        <v>--</v>
      </c>
      <c r="N51" s="25" t="str">
        <f t="shared" si="13"/>
        <v>--</v>
      </c>
      <c r="O51" s="26" t="str">
        <f t="shared" si="13"/>
        <v>--</v>
      </c>
      <c r="Q51">
        <v>130</v>
      </c>
      <c r="U51">
        <f>$U$8</f>
        <v>13</v>
      </c>
      <c r="V51">
        <f>$V$8</f>
        <v>35</v>
      </c>
      <c r="W51">
        <f>$W$8</f>
        <v>57</v>
      </c>
    </row>
    <row r="52" spans="1:23" ht="12.75" customHeight="1" x14ac:dyDescent="0.6">
      <c r="A52" s="21" t="s">
        <v>31</v>
      </c>
      <c r="B52" s="22">
        <f>SUM(B50:B51)</f>
        <v>0</v>
      </c>
      <c r="C52" s="22">
        <f>SUM(C50:C51)</f>
        <v>0</v>
      </c>
      <c r="D52" s="22">
        <f>SUM(D50:D51)</f>
        <v>0</v>
      </c>
      <c r="E52" s="22">
        <f>SUM(E50:E51)</f>
        <v>0</v>
      </c>
      <c r="F52" s="16"/>
      <c r="G52" s="62">
        <f>SUM(G50:G51)</f>
        <v>0</v>
      </c>
      <c r="H52" s="62">
        <f>SUM(H50:H51)</f>
        <v>0</v>
      </c>
      <c r="I52" s="62">
        <f>SUM(I50:I51)</f>
        <v>0</v>
      </c>
      <c r="J52" s="62">
        <f>SUM(J50:J51)</f>
        <v>0</v>
      </c>
      <c r="K52" s="16"/>
      <c r="L52" s="25" t="str">
        <f t="shared" si="13"/>
        <v>--</v>
      </c>
      <c r="M52" s="25" t="str">
        <f t="shared" si="13"/>
        <v>--</v>
      </c>
      <c r="N52" s="25" t="str">
        <f t="shared" si="13"/>
        <v>--</v>
      </c>
      <c r="O52" s="26" t="str">
        <f t="shared" si="13"/>
        <v>--</v>
      </c>
    </row>
    <row r="53" spans="1:23" ht="12.75" customHeight="1" x14ac:dyDescent="0.6">
      <c r="A53" s="95" t="s">
        <v>32</v>
      </c>
      <c r="B53" s="22"/>
      <c r="C53" s="22"/>
      <c r="D53" s="22"/>
      <c r="E53" s="22"/>
      <c r="F53" s="16"/>
      <c r="G53" s="62"/>
      <c r="H53" s="62"/>
      <c r="I53" s="62"/>
      <c r="J53" s="62"/>
      <c r="K53" s="16"/>
      <c r="L53" s="16"/>
      <c r="M53" s="16"/>
      <c r="N53" s="16"/>
      <c r="O53" s="20"/>
    </row>
    <row r="54" spans="1:23" x14ac:dyDescent="0.6">
      <c r="A54" s="21" t="s">
        <v>19</v>
      </c>
      <c r="B54" s="22">
        <v>0</v>
      </c>
      <c r="C54" s="22">
        <v>0</v>
      </c>
      <c r="D54" s="22">
        <v>737.04980489902346</v>
      </c>
      <c r="E54" s="22">
        <f>SUM(B54:D54)</f>
        <v>737.04980489902346</v>
      </c>
      <c r="F54" s="16"/>
      <c r="G54" s="62">
        <v>0</v>
      </c>
      <c r="H54" s="62">
        <v>0</v>
      </c>
      <c r="I54" s="62">
        <v>422.30351402471223</v>
      </c>
      <c r="J54" s="62">
        <f>SUM(G54:I54)</f>
        <v>422.30351402471223</v>
      </c>
      <c r="K54" s="16"/>
      <c r="L54" s="25" t="str">
        <f t="shared" ref="L54:O57" si="14">IF(B54&lt;&gt;0,G54/B54,"--")</f>
        <v>--</v>
      </c>
      <c r="M54" s="25" t="str">
        <f t="shared" si="14"/>
        <v>--</v>
      </c>
      <c r="N54" s="25">
        <f t="shared" si="14"/>
        <v>0.57296469141941941</v>
      </c>
      <c r="O54" s="26">
        <f t="shared" si="14"/>
        <v>0.57296469141941941</v>
      </c>
      <c r="Q54">
        <v>105</v>
      </c>
      <c r="U54">
        <f>$U$8</f>
        <v>13</v>
      </c>
      <c r="V54">
        <f>$V$8</f>
        <v>35</v>
      </c>
      <c r="W54">
        <f>$W$8</f>
        <v>57</v>
      </c>
    </row>
    <row r="55" spans="1:23" x14ac:dyDescent="0.6">
      <c r="A55" s="21" t="s">
        <v>20</v>
      </c>
      <c r="B55" s="22">
        <v>0</v>
      </c>
      <c r="C55" s="22">
        <v>0</v>
      </c>
      <c r="D55" s="22">
        <v>0</v>
      </c>
      <c r="E55" s="22">
        <f>SUM(B55:D55)</f>
        <v>0</v>
      </c>
      <c r="F55" s="16"/>
      <c r="G55" s="62">
        <v>0</v>
      </c>
      <c r="H55" s="62">
        <v>0</v>
      </c>
      <c r="I55" s="62">
        <v>0</v>
      </c>
      <c r="J55" s="62">
        <f>SUM(G55:I55)</f>
        <v>0</v>
      </c>
      <c r="K55" s="16"/>
      <c r="L55" s="25" t="str">
        <f t="shared" si="14"/>
        <v>--</v>
      </c>
      <c r="M55" s="25" t="str">
        <f t="shared" si="14"/>
        <v>--</v>
      </c>
      <c r="N55" s="25" t="str">
        <f t="shared" si="14"/>
        <v>--</v>
      </c>
      <c r="O55" s="26" t="str">
        <f t="shared" si="14"/>
        <v>--</v>
      </c>
      <c r="Q55">
        <v>107</v>
      </c>
      <c r="U55">
        <f>$U$8</f>
        <v>13</v>
      </c>
      <c r="V55">
        <f>$V$8</f>
        <v>35</v>
      </c>
      <c r="W55">
        <f>$W$8</f>
        <v>57</v>
      </c>
    </row>
    <row r="56" spans="1:23" x14ac:dyDescent="0.6">
      <c r="A56" s="96" t="s">
        <v>33</v>
      </c>
      <c r="B56" s="32">
        <f>SUM(B54:B55)</f>
        <v>0</v>
      </c>
      <c r="C56" s="32">
        <f>SUM(C54:C55)</f>
        <v>0</v>
      </c>
      <c r="D56" s="32">
        <f>SUM(D54:D55)</f>
        <v>737.04980489902346</v>
      </c>
      <c r="E56" s="32">
        <f>SUM(E54:E55)</f>
        <v>737.04980489902346</v>
      </c>
      <c r="F56" s="33"/>
      <c r="G56" s="84">
        <f>SUM(G54:G55)</f>
        <v>0</v>
      </c>
      <c r="H56" s="84">
        <f>SUM(H54:H55)</f>
        <v>0</v>
      </c>
      <c r="I56" s="84">
        <f>SUM(I54:I55)</f>
        <v>422.30351402471223</v>
      </c>
      <c r="J56" s="84">
        <f>SUM(J54:J55)</f>
        <v>422.30351402471223</v>
      </c>
      <c r="K56" s="33"/>
      <c r="L56" s="35" t="str">
        <f t="shared" si="14"/>
        <v>--</v>
      </c>
      <c r="M56" s="35" t="str">
        <f t="shared" si="14"/>
        <v>--</v>
      </c>
      <c r="N56" s="35">
        <f t="shared" si="14"/>
        <v>0.57296469141941941</v>
      </c>
      <c r="O56" s="36">
        <f t="shared" si="14"/>
        <v>0.57296469141941941</v>
      </c>
    </row>
    <row r="57" spans="1:23" ht="13.75" thickBot="1" x14ac:dyDescent="0.75">
      <c r="A57" s="43" t="s">
        <v>17</v>
      </c>
      <c r="B57" s="127">
        <f>SUM(B52,B56)</f>
        <v>0</v>
      </c>
      <c r="C57" s="127">
        <f>SUM(C52,C56)</f>
        <v>0</v>
      </c>
      <c r="D57" s="127">
        <f>SUM(D52,D56)</f>
        <v>737.04980489902346</v>
      </c>
      <c r="E57" s="127">
        <f>SUM(E52,E56)</f>
        <v>737.04980489902346</v>
      </c>
      <c r="F57" s="102"/>
      <c r="G57" s="98">
        <f>SUM(G52,G56)</f>
        <v>0</v>
      </c>
      <c r="H57" s="98">
        <f>SUM(H52,H56)</f>
        <v>0</v>
      </c>
      <c r="I57" s="98">
        <f>SUM(I52,I56)</f>
        <v>422.30351402471223</v>
      </c>
      <c r="J57" s="98">
        <f>SUM(J52,J56)</f>
        <v>422.30351402471223</v>
      </c>
      <c r="K57" s="102"/>
      <c r="L57" s="47" t="str">
        <f t="shared" si="14"/>
        <v>--</v>
      </c>
      <c r="M57" s="47" t="str">
        <f t="shared" si="14"/>
        <v>--</v>
      </c>
      <c r="N57" s="47">
        <f t="shared" si="14"/>
        <v>0.57296469141941941</v>
      </c>
      <c r="O57" s="48">
        <f t="shared" si="14"/>
        <v>0.57296469141941941</v>
      </c>
    </row>
    <row r="58" spans="1:23" ht="5.15" customHeight="1" x14ac:dyDescent="0.6">
      <c r="A58" s="49"/>
      <c r="B58" s="50"/>
      <c r="C58" s="50"/>
      <c r="D58" s="50"/>
      <c r="E58" s="50"/>
      <c r="G58" s="62"/>
      <c r="H58" s="62"/>
      <c r="I58" s="62"/>
      <c r="J58" s="62"/>
    </row>
    <row r="59" spans="1:23" x14ac:dyDescent="0.6">
      <c r="A59" s="49" t="s">
        <v>21</v>
      </c>
      <c r="B59" s="50">
        <f>B46</f>
        <v>0</v>
      </c>
      <c r="C59" s="50">
        <f>C46</f>
        <v>0</v>
      </c>
      <c r="D59" s="50">
        <f>D46</f>
        <v>737.04980489902346</v>
      </c>
      <c r="E59" s="50">
        <f>E46</f>
        <v>737.04980489902346</v>
      </c>
      <c r="G59" s="62">
        <f>SUM(G46,G57)</f>
        <v>0</v>
      </c>
      <c r="H59" s="62">
        <f>SUM(H46,H57)</f>
        <v>0</v>
      </c>
      <c r="I59" s="62">
        <f>SUM(I46,I57)</f>
        <v>1573.9850110542882</v>
      </c>
      <c r="J59" s="62">
        <f>SUM(J46,J57)</f>
        <v>1573.9850110542882</v>
      </c>
      <c r="L59" s="25" t="str">
        <f>IF(B59&lt;&gt;0,G59/B59,"--")</f>
        <v>--</v>
      </c>
      <c r="M59" s="25" t="str">
        <f>IF(C59&lt;&gt;0,H59/C59,"--")</f>
        <v>--</v>
      </c>
      <c r="N59" s="25">
        <f>IF(D59&lt;&gt;0,I59/D59,"--")</f>
        <v>2.1355205585732779</v>
      </c>
      <c r="O59" s="25">
        <f>IF(E59&lt;&gt;0,J59/E59,"--")</f>
        <v>2.1355205585732779</v>
      </c>
      <c r="U59">
        <f>$U$8</f>
        <v>13</v>
      </c>
      <c r="V59">
        <f>$V$8</f>
        <v>35</v>
      </c>
      <c r="W59">
        <f>$W$8</f>
        <v>57</v>
      </c>
    </row>
    <row r="60" spans="1:23" hidden="1" x14ac:dyDescent="0.6">
      <c r="A60" s="49"/>
      <c r="B60" s="50"/>
      <c r="C60" s="50"/>
      <c r="D60" s="50"/>
      <c r="E60" s="50"/>
      <c r="G60" s="62"/>
      <c r="H60" s="62"/>
      <c r="I60" s="62"/>
      <c r="J60" s="62"/>
      <c r="L60" s="25"/>
      <c r="M60" s="25"/>
      <c r="N60" s="25"/>
      <c r="O60" s="25"/>
    </row>
    <row r="61" spans="1:23" hidden="1" x14ac:dyDescent="0.6">
      <c r="A61" s="107" t="s">
        <v>115</v>
      </c>
      <c r="B61" s="85">
        <f>B10-SUM(B11:B13)</f>
        <v>0</v>
      </c>
      <c r="C61" s="85">
        <f>C10-SUM(C11:C13)</f>
        <v>0</v>
      </c>
      <c r="D61" s="85">
        <f>D10-SUM(D11:D13)</f>
        <v>0</v>
      </c>
      <c r="E61" s="50"/>
      <c r="G61" s="85">
        <v>0</v>
      </c>
      <c r="H61" s="85">
        <v>0</v>
      </c>
      <c r="I61" s="85">
        <v>0</v>
      </c>
      <c r="L61" s="85">
        <v>0</v>
      </c>
      <c r="M61" s="85">
        <v>0</v>
      </c>
      <c r="N61" s="85">
        <v>0</v>
      </c>
      <c r="Q61">
        <v>127</v>
      </c>
      <c r="U61">
        <f>$U$8</f>
        <v>13</v>
      </c>
      <c r="V61">
        <f>$V$8</f>
        <v>35</v>
      </c>
      <c r="W61">
        <f>$W$8</f>
        <v>57</v>
      </c>
    </row>
    <row r="62" spans="1:23" hidden="1" x14ac:dyDescent="0.6">
      <c r="A62" s="16"/>
      <c r="B62" s="85">
        <f>B17-SUM(B18:B20)</f>
        <v>0</v>
      </c>
      <c r="C62" s="85">
        <f>C17-SUM(C18:C20)</f>
        <v>0</v>
      </c>
      <c r="D62" s="85">
        <f>D17-SUM(D18:D20)</f>
        <v>0</v>
      </c>
      <c r="E62" s="50"/>
      <c r="G62" s="85">
        <v>0</v>
      </c>
      <c r="H62" s="85">
        <v>0</v>
      </c>
      <c r="I62" s="85">
        <v>0</v>
      </c>
      <c r="L62" s="85">
        <v>0</v>
      </c>
      <c r="M62" s="85">
        <v>0</v>
      </c>
      <c r="N62" s="85">
        <v>0</v>
      </c>
      <c r="Q62">
        <v>104</v>
      </c>
      <c r="U62">
        <f>$U$8</f>
        <v>13</v>
      </c>
      <c r="V62">
        <f>$V$8</f>
        <v>35</v>
      </c>
      <c r="W62">
        <f>$W$8</f>
        <v>57</v>
      </c>
    </row>
    <row r="63" spans="1:23" hidden="1" x14ac:dyDescent="0.6">
      <c r="A63" s="16"/>
      <c r="B63" s="85">
        <f>B26-SUM(B27:B29)</f>
        <v>0</v>
      </c>
      <c r="C63" s="85">
        <f>C26-SUM(C27:C29)</f>
        <v>0</v>
      </c>
      <c r="D63" s="85">
        <f>D26-SUM(D27:D29)</f>
        <v>0</v>
      </c>
      <c r="E63" s="50"/>
      <c r="G63" s="85">
        <v>0</v>
      </c>
      <c r="H63" s="85">
        <v>0</v>
      </c>
      <c r="I63" s="85">
        <v>0</v>
      </c>
      <c r="L63" s="85">
        <v>0</v>
      </c>
      <c r="M63" s="85">
        <v>0</v>
      </c>
      <c r="N63" s="85">
        <v>0</v>
      </c>
      <c r="Q63">
        <v>64</v>
      </c>
      <c r="R63">
        <v>13</v>
      </c>
      <c r="U63">
        <f>$U$8</f>
        <v>13</v>
      </c>
      <c r="V63">
        <f>$V$8</f>
        <v>35</v>
      </c>
      <c r="W63">
        <f>$W$8</f>
        <v>57</v>
      </c>
    </row>
    <row r="64" spans="1:23" x14ac:dyDescent="0.6">
      <c r="A64" s="33"/>
      <c r="B64" s="33"/>
      <c r="C64" s="33"/>
      <c r="D64" s="33"/>
      <c r="E64" s="33"/>
    </row>
    <row r="65" spans="1:5" x14ac:dyDescent="0.6">
      <c r="A65" s="54" t="s">
        <v>22</v>
      </c>
    </row>
    <row r="66" spans="1:5" x14ac:dyDescent="0.6">
      <c r="A66" s="109" t="s">
        <v>264</v>
      </c>
    </row>
    <row r="67" spans="1:5" x14ac:dyDescent="0.6">
      <c r="A67" s="56" t="s">
        <v>122</v>
      </c>
    </row>
    <row r="68" spans="1:5" x14ac:dyDescent="0.6">
      <c r="A68" s="55" t="s">
        <v>98</v>
      </c>
    </row>
    <row r="69" spans="1:5" x14ac:dyDescent="0.6">
      <c r="A69" s="55" t="s">
        <v>123</v>
      </c>
    </row>
    <row r="70" spans="1:5" x14ac:dyDescent="0.6">
      <c r="A70" s="56" t="s">
        <v>124</v>
      </c>
    </row>
    <row r="71" spans="1:5" x14ac:dyDescent="0.6">
      <c r="A71" s="55" t="s">
        <v>125</v>
      </c>
      <c r="B71" s="41"/>
      <c r="C71" s="41"/>
      <c r="D71" s="41"/>
      <c r="E71" s="41"/>
    </row>
    <row r="72" spans="1:5" x14ac:dyDescent="0.6">
      <c r="A72" s="55" t="s">
        <v>126</v>
      </c>
      <c r="B72" s="50"/>
      <c r="C72" s="50"/>
      <c r="D72" s="50"/>
      <c r="E72" s="50"/>
    </row>
    <row r="73" spans="1:5" x14ac:dyDescent="0.6">
      <c r="A73" s="55" t="s">
        <v>127</v>
      </c>
      <c r="B73" s="50"/>
      <c r="C73" s="50"/>
      <c r="D73" s="50"/>
      <c r="E73" s="50"/>
    </row>
    <row r="74" spans="1:5" x14ac:dyDescent="0.6">
      <c r="A74" s="55"/>
      <c r="B74" s="50"/>
      <c r="C74" s="50"/>
      <c r="D74" s="50"/>
      <c r="E74" s="50"/>
    </row>
    <row r="75" spans="1:5" x14ac:dyDescent="0.6">
      <c r="A75" s="55"/>
      <c r="B75" s="50"/>
      <c r="C75" s="50"/>
      <c r="D75" s="50"/>
      <c r="E75" s="50"/>
    </row>
    <row r="76" spans="1:5" x14ac:dyDescent="0.6">
      <c r="A76" s="55"/>
      <c r="B76" s="50"/>
      <c r="C76" s="50"/>
      <c r="D76" s="50"/>
      <c r="E76" s="50"/>
    </row>
    <row r="77" spans="1:5" x14ac:dyDescent="0.6">
      <c r="A77" s="55"/>
      <c r="B77" s="50"/>
      <c r="C77" s="50"/>
      <c r="D77" s="50"/>
      <c r="E77" s="50"/>
    </row>
    <row r="78" spans="1:5" x14ac:dyDescent="0.6">
      <c r="A78" s="16"/>
      <c r="B78" s="50"/>
      <c r="C78" s="50"/>
      <c r="D78" s="50"/>
      <c r="E78" s="50"/>
    </row>
    <row r="79" spans="1:5" x14ac:dyDescent="0.6">
      <c r="A79" s="16"/>
      <c r="B79" s="50"/>
      <c r="C79" s="50"/>
      <c r="D79" s="50"/>
      <c r="E79" s="50"/>
    </row>
    <row r="80" spans="1:5" x14ac:dyDescent="0.6">
      <c r="A80" s="16"/>
      <c r="B80" s="50"/>
      <c r="C80" s="50"/>
      <c r="D80" s="50"/>
      <c r="E80" s="50"/>
    </row>
    <row r="81" spans="2:5" x14ac:dyDescent="0.6">
      <c r="B81" s="50"/>
      <c r="C81" s="50"/>
      <c r="D81" s="50"/>
      <c r="E81" s="50"/>
    </row>
    <row r="82" spans="2:5" x14ac:dyDescent="0.6">
      <c r="B82" s="50"/>
      <c r="C82" s="50"/>
      <c r="D82" s="50"/>
      <c r="E82" s="50"/>
    </row>
    <row r="83" spans="2:5" x14ac:dyDescent="0.6">
      <c r="B83" s="50"/>
      <c r="C83" s="50"/>
      <c r="D83" s="50"/>
      <c r="E83" s="50"/>
    </row>
    <row r="84" spans="2:5" x14ac:dyDescent="0.6">
      <c r="B84" s="50"/>
      <c r="C84" s="50"/>
      <c r="D84" s="50"/>
      <c r="E84" s="50"/>
    </row>
    <row r="85" spans="2:5" x14ac:dyDescent="0.6">
      <c r="B85" s="50"/>
      <c r="C85" s="50"/>
      <c r="D85" s="50"/>
      <c r="E85" s="50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47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Y75"/>
  <sheetViews>
    <sheetView zoomScale="70" zoomScaleNormal="70" workbookViewId="0"/>
  </sheetViews>
  <sheetFormatPr defaultRowHeight="13" x14ac:dyDescent="0.6"/>
  <cols>
    <col min="1" max="1" width="36.86328125" customWidth="1"/>
    <col min="2" max="5" width="10.6796875" customWidth="1"/>
    <col min="6" max="6" width="2.6796875" customWidth="1"/>
    <col min="7" max="10" width="10.6796875" customWidth="1"/>
    <col min="11" max="11" width="2.6796875" customWidth="1"/>
    <col min="12" max="15" width="8.6796875" customWidth="1"/>
    <col min="17" max="23" width="0" hidden="1" customWidth="1"/>
    <col min="24" max="24" width="3.6796875" hidden="1" customWidth="1"/>
    <col min="25" max="25" width="0" hidden="1" customWidth="1"/>
  </cols>
  <sheetData>
    <row r="1" spans="1:25" s="3" customFormat="1" ht="15.5" x14ac:dyDescent="0.7">
      <c r="A1" s="1" t="str">
        <f>VLOOKUP(Y6,TabName,5,FALSE)</f>
        <v>Table 4.2 - Cost of Forwarded UAA Mail -- First-Class Mail, Single Piece (1), PARS Environment, FY 21</v>
      </c>
      <c r="B1" s="2"/>
      <c r="C1" s="2"/>
      <c r="D1" s="2"/>
      <c r="E1" s="2"/>
    </row>
    <row r="2" spans="1:25" s="3" customFormat="1" ht="8.15" customHeight="1" thickBot="1" x14ac:dyDescent="0.85">
      <c r="A2" s="1"/>
      <c r="B2" s="2"/>
      <c r="C2" s="2"/>
      <c r="D2" s="2"/>
      <c r="E2" s="2"/>
    </row>
    <row r="3" spans="1:25" s="3" customFormat="1" ht="15.5" x14ac:dyDescent="0.7">
      <c r="A3" s="4" t="s">
        <v>0</v>
      </c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7"/>
    </row>
    <row r="4" spans="1:25" s="3" customFormat="1" ht="12.75" customHeight="1" x14ac:dyDescent="0.6">
      <c r="A4" s="8"/>
      <c r="B4" s="9" t="s">
        <v>1</v>
      </c>
      <c r="C4" s="10"/>
      <c r="D4" s="10"/>
      <c r="E4" s="10"/>
      <c r="F4" s="11"/>
      <c r="G4" s="9" t="s">
        <v>2</v>
      </c>
      <c r="H4" s="12"/>
      <c r="I4" s="12"/>
      <c r="J4" s="12"/>
      <c r="K4" s="11"/>
      <c r="L4" s="9" t="s">
        <v>3</v>
      </c>
      <c r="M4" s="12"/>
      <c r="N4" s="12"/>
      <c r="O4" s="13"/>
      <c r="Q4"/>
      <c r="R4"/>
      <c r="S4" t="s">
        <v>37</v>
      </c>
      <c r="T4" t="s">
        <v>37</v>
      </c>
      <c r="U4" s="18" t="s">
        <v>8</v>
      </c>
      <c r="V4" s="18" t="s">
        <v>9</v>
      </c>
      <c r="W4" s="18" t="s">
        <v>10</v>
      </c>
      <c r="X4"/>
    </row>
    <row r="5" spans="1:25" ht="25.5" customHeight="1" x14ac:dyDescent="0.6">
      <c r="A5" s="14"/>
      <c r="B5" s="15" t="s">
        <v>4</v>
      </c>
      <c r="C5" s="15" t="s">
        <v>5</v>
      </c>
      <c r="D5" s="15" t="s">
        <v>6</v>
      </c>
      <c r="E5" s="15" t="s">
        <v>7</v>
      </c>
      <c r="F5" s="16"/>
      <c r="G5" s="15" t="s">
        <v>4</v>
      </c>
      <c r="H5" s="15" t="s">
        <v>5</v>
      </c>
      <c r="I5" s="15" t="s">
        <v>6</v>
      </c>
      <c r="J5" s="15" t="s">
        <v>7</v>
      </c>
      <c r="K5" s="16"/>
      <c r="L5" s="15" t="s">
        <v>4</v>
      </c>
      <c r="M5" s="15" t="s">
        <v>5</v>
      </c>
      <c r="N5" s="15" t="s">
        <v>6</v>
      </c>
      <c r="O5" s="17" t="s">
        <v>7</v>
      </c>
      <c r="Q5" s="56" t="s">
        <v>35</v>
      </c>
      <c r="R5" s="56" t="s">
        <v>36</v>
      </c>
      <c r="S5" s="56" t="s">
        <v>35</v>
      </c>
      <c r="T5" s="56" t="s">
        <v>36</v>
      </c>
      <c r="U5" t="s">
        <v>12</v>
      </c>
      <c r="V5" t="s">
        <v>12</v>
      </c>
      <c r="W5" t="s">
        <v>12</v>
      </c>
      <c r="Y5" s="18" t="s">
        <v>11</v>
      </c>
    </row>
    <row r="6" spans="1:25" x14ac:dyDescent="0.6">
      <c r="A6" s="94" t="s">
        <v>23</v>
      </c>
      <c r="B6" s="15"/>
      <c r="C6" s="15"/>
      <c r="D6" s="15"/>
      <c r="E6" s="15"/>
      <c r="F6" s="16"/>
      <c r="G6" s="15"/>
      <c r="H6" s="15"/>
      <c r="I6" s="15"/>
      <c r="J6" s="15"/>
      <c r="K6" s="16"/>
      <c r="L6" s="15"/>
      <c r="M6" s="15"/>
      <c r="N6" s="15"/>
      <c r="O6" s="17"/>
      <c r="Y6">
        <v>2</v>
      </c>
    </row>
    <row r="7" spans="1:25" x14ac:dyDescent="0.6">
      <c r="A7" s="31" t="s">
        <v>102</v>
      </c>
      <c r="B7" s="15"/>
      <c r="C7" s="15"/>
      <c r="D7" s="15"/>
      <c r="E7" s="15"/>
      <c r="F7" s="16"/>
      <c r="G7" s="15"/>
      <c r="H7" s="15"/>
      <c r="I7" s="15"/>
      <c r="J7" s="15"/>
      <c r="K7" s="16"/>
      <c r="L7" s="15"/>
      <c r="M7" s="15"/>
      <c r="N7" s="15"/>
      <c r="O7" s="17"/>
    </row>
    <row r="8" spans="1:25" x14ac:dyDescent="0.6">
      <c r="A8" s="21" t="s">
        <v>13</v>
      </c>
      <c r="B8" s="76">
        <v>4999.2720576236798</v>
      </c>
      <c r="C8" s="76">
        <v>0</v>
      </c>
      <c r="D8" s="76">
        <v>0</v>
      </c>
      <c r="E8" s="65">
        <f t="shared" ref="E8:E13" si="0">SUM(B8:D8)</f>
        <v>4999.2720576236798</v>
      </c>
      <c r="F8" s="61"/>
      <c r="G8" s="62">
        <v>356.75524915869619</v>
      </c>
      <c r="H8" s="62">
        <v>0</v>
      </c>
      <c r="I8" s="62">
        <v>0</v>
      </c>
      <c r="J8" s="62">
        <f t="shared" ref="J8:J13" si="1">SUM(G8:I8)</f>
        <v>356.75524915869619</v>
      </c>
      <c r="K8" s="61"/>
      <c r="L8" s="25">
        <f>IF(B8&lt;&gt;0,G8/B8,"--")</f>
        <v>7.1361439234870094E-2</v>
      </c>
      <c r="M8" s="25" t="str">
        <f>IF(C8&lt;&gt;0,H8/C8,"--")</f>
        <v>--</v>
      </c>
      <c r="N8" s="25" t="str">
        <f>IF(D8&lt;&gt;0,I8/D8,"--")</f>
        <v>--</v>
      </c>
      <c r="O8" s="26">
        <f>IF(E8&lt;&gt;0,J8/E8,"--")</f>
        <v>7.1361439234870094E-2</v>
      </c>
      <c r="Q8">
        <v>28</v>
      </c>
      <c r="U8" s="27">
        <f>VLOOKUP($Y$6,FMap,5,FALSE)</f>
        <v>0</v>
      </c>
      <c r="V8" s="28">
        <f>VLOOKUP($Y$6,FMap,6,FALSE)</f>
        <v>22</v>
      </c>
      <c r="W8" s="29">
        <f>VLOOKUP($Y$6,FMap,7,FALSE)</f>
        <v>44</v>
      </c>
    </row>
    <row r="9" spans="1:25" x14ac:dyDescent="0.6">
      <c r="A9" s="30" t="s">
        <v>24</v>
      </c>
      <c r="B9" s="76">
        <v>4999.2720576236798</v>
      </c>
      <c r="C9" s="76">
        <v>0</v>
      </c>
      <c r="D9" s="76">
        <v>0</v>
      </c>
      <c r="E9" s="65">
        <f t="shared" si="0"/>
        <v>4999.2720576236798</v>
      </c>
      <c r="F9" s="61"/>
      <c r="G9" s="62">
        <v>33.133334207064188</v>
      </c>
      <c r="H9" s="62">
        <v>0</v>
      </c>
      <c r="I9" s="62">
        <v>0</v>
      </c>
      <c r="J9" s="62">
        <f t="shared" si="1"/>
        <v>33.133334207064188</v>
      </c>
      <c r="K9" s="61"/>
      <c r="L9" s="25">
        <f t="shared" ref="L9:L14" si="2">IF(B9&lt;&gt;0,G9/B9,"--")</f>
        <v>6.6276317482136717E-3</v>
      </c>
      <c r="M9" s="25" t="str">
        <f t="shared" ref="M9:M14" si="3">IF(C9&lt;&gt;0,H9/C9,"--")</f>
        <v>--</v>
      </c>
      <c r="N9" s="25" t="str">
        <f t="shared" ref="N9:N14" si="4">IF(D9&lt;&gt;0,I9/D9,"--")</f>
        <v>--</v>
      </c>
      <c r="O9" s="26">
        <f t="shared" ref="O9:O14" si="5">IF(E9&lt;&gt;0,J9/E9,"--")</f>
        <v>6.6276317482136717E-3</v>
      </c>
      <c r="Q9">
        <v>29</v>
      </c>
      <c r="U9">
        <f>$U$8</f>
        <v>0</v>
      </c>
      <c r="V9">
        <f>$V$8</f>
        <v>22</v>
      </c>
      <c r="W9">
        <f>$W$8</f>
        <v>44</v>
      </c>
    </row>
    <row r="10" spans="1:25" x14ac:dyDescent="0.6">
      <c r="A10" s="21" t="s">
        <v>25</v>
      </c>
      <c r="B10" s="65">
        <v>99985.44115247349</v>
      </c>
      <c r="C10" s="65">
        <v>0</v>
      </c>
      <c r="D10" s="65">
        <v>0</v>
      </c>
      <c r="E10" s="65">
        <f t="shared" si="0"/>
        <v>99985.44115247349</v>
      </c>
      <c r="F10" s="61"/>
      <c r="G10" s="62">
        <v>6112.835304451145</v>
      </c>
      <c r="H10" s="62">
        <v>0</v>
      </c>
      <c r="I10" s="62">
        <v>0</v>
      </c>
      <c r="J10" s="62">
        <f t="shared" si="1"/>
        <v>6112.835304451145</v>
      </c>
      <c r="K10" s="61"/>
      <c r="L10" s="25">
        <f t="shared" si="2"/>
        <v>6.1137253924092153E-2</v>
      </c>
      <c r="M10" s="25" t="str">
        <f t="shared" si="3"/>
        <v>--</v>
      </c>
      <c r="N10" s="25" t="str">
        <f t="shared" si="4"/>
        <v>--</v>
      </c>
      <c r="O10" s="26">
        <f t="shared" si="5"/>
        <v>6.1137253924092153E-2</v>
      </c>
      <c r="Q10">
        <v>30</v>
      </c>
      <c r="S10">
        <v>10</v>
      </c>
      <c r="U10">
        <f>$U$8</f>
        <v>0</v>
      </c>
      <c r="V10">
        <f>$V$8</f>
        <v>22</v>
      </c>
      <c r="W10">
        <f>$W$8</f>
        <v>44</v>
      </c>
    </row>
    <row r="11" spans="1:25" x14ac:dyDescent="0.6">
      <c r="A11" s="21" t="s">
        <v>26</v>
      </c>
      <c r="B11" s="65">
        <v>37189.002520721158</v>
      </c>
      <c r="C11" s="65">
        <v>0</v>
      </c>
      <c r="D11" s="65">
        <v>0</v>
      </c>
      <c r="E11" s="65">
        <f t="shared" si="0"/>
        <v>37189.002520721158</v>
      </c>
      <c r="F11" s="61"/>
      <c r="G11" s="62">
        <v>0</v>
      </c>
      <c r="H11" s="62">
        <v>0</v>
      </c>
      <c r="I11" s="62">
        <v>0</v>
      </c>
      <c r="J11" s="62">
        <f t="shared" si="1"/>
        <v>0</v>
      </c>
      <c r="K11" s="61"/>
      <c r="L11" s="25">
        <f t="shared" si="2"/>
        <v>0</v>
      </c>
      <c r="M11" s="25" t="str">
        <f t="shared" si="3"/>
        <v>--</v>
      </c>
      <c r="N11" s="25" t="str">
        <f t="shared" si="4"/>
        <v>--</v>
      </c>
      <c r="O11" s="26">
        <f t="shared" si="5"/>
        <v>0</v>
      </c>
      <c r="Q11">
        <v>31</v>
      </c>
      <c r="S11">
        <v>10</v>
      </c>
      <c r="U11">
        <f>$U$8</f>
        <v>0</v>
      </c>
      <c r="V11">
        <f>$V$8</f>
        <v>22</v>
      </c>
      <c r="W11">
        <f>$W$8</f>
        <v>44</v>
      </c>
    </row>
    <row r="12" spans="1:25" x14ac:dyDescent="0.6">
      <c r="A12" s="30" t="s">
        <v>92</v>
      </c>
      <c r="B12" s="65">
        <v>57802.063943445275</v>
      </c>
      <c r="C12" s="65">
        <v>0</v>
      </c>
      <c r="D12" s="65">
        <v>0</v>
      </c>
      <c r="E12" s="65">
        <f t="shared" si="0"/>
        <v>57802.063943445275</v>
      </c>
      <c r="F12" s="61"/>
      <c r="G12" s="62">
        <v>4822.3897394859587</v>
      </c>
      <c r="H12" s="62">
        <v>0</v>
      </c>
      <c r="I12" s="62">
        <v>0</v>
      </c>
      <c r="J12" s="62">
        <f t="shared" si="1"/>
        <v>4822.3897394859587</v>
      </c>
      <c r="K12" s="61"/>
      <c r="L12" s="25">
        <f t="shared" si="2"/>
        <v>8.3429369307716827E-2</v>
      </c>
      <c r="M12" s="25" t="str">
        <f t="shared" si="3"/>
        <v>--</v>
      </c>
      <c r="N12" s="25" t="str">
        <f t="shared" si="4"/>
        <v>--</v>
      </c>
      <c r="O12" s="26">
        <f t="shared" si="5"/>
        <v>8.3429369307716827E-2</v>
      </c>
      <c r="Q12">
        <f>Q11+1</f>
        <v>32</v>
      </c>
      <c r="R12">
        <v>33</v>
      </c>
      <c r="S12">
        <v>10</v>
      </c>
      <c r="U12">
        <f>$U$8</f>
        <v>0</v>
      </c>
      <c r="V12">
        <f>$V$8</f>
        <v>22</v>
      </c>
      <c r="W12">
        <f>$W$8</f>
        <v>44</v>
      </c>
    </row>
    <row r="13" spans="1:25" x14ac:dyDescent="0.6">
      <c r="A13" s="30" t="s">
        <v>93</v>
      </c>
      <c r="B13" s="65">
        <v>4994.3746883070617</v>
      </c>
      <c r="C13" s="65">
        <v>0</v>
      </c>
      <c r="D13" s="65">
        <v>0</v>
      </c>
      <c r="E13" s="65">
        <f t="shared" si="0"/>
        <v>4994.3746883070617</v>
      </c>
      <c r="F13" s="61"/>
      <c r="G13" s="62">
        <v>1415.188855485286</v>
      </c>
      <c r="H13" s="62">
        <v>0</v>
      </c>
      <c r="I13" s="62">
        <v>0</v>
      </c>
      <c r="J13" s="62">
        <f t="shared" si="1"/>
        <v>1415.188855485286</v>
      </c>
      <c r="K13" s="61"/>
      <c r="L13" s="25">
        <f t="shared" si="2"/>
        <v>0.28335656489661398</v>
      </c>
      <c r="M13" s="25" t="str">
        <f t="shared" si="3"/>
        <v>--</v>
      </c>
      <c r="N13" s="25" t="str">
        <f t="shared" si="4"/>
        <v>--</v>
      </c>
      <c r="O13" s="26">
        <f t="shared" si="5"/>
        <v>0.28335656489661398</v>
      </c>
      <c r="Q13">
        <v>35</v>
      </c>
      <c r="S13">
        <v>10</v>
      </c>
      <c r="U13">
        <f>$U$8</f>
        <v>0</v>
      </c>
      <c r="V13">
        <f>$V$8</f>
        <v>22</v>
      </c>
      <c r="W13">
        <f>$W$8</f>
        <v>44</v>
      </c>
    </row>
    <row r="14" spans="1:25" x14ac:dyDescent="0.6">
      <c r="A14" s="21" t="s">
        <v>17</v>
      </c>
      <c r="B14" s="65">
        <f>B10</f>
        <v>99985.44115247349</v>
      </c>
      <c r="C14" s="65">
        <f>C10</f>
        <v>0</v>
      </c>
      <c r="D14" s="65">
        <f>D10</f>
        <v>0</v>
      </c>
      <c r="E14" s="65">
        <f>E10</f>
        <v>99985.44115247349</v>
      </c>
      <c r="F14" s="61"/>
      <c r="G14" s="62">
        <f>SUM(G8:G13)</f>
        <v>12740.302482788151</v>
      </c>
      <c r="H14" s="62">
        <f>SUM(H8:H13)</f>
        <v>0</v>
      </c>
      <c r="I14" s="62">
        <f>SUM(I8:I13)</f>
        <v>0</v>
      </c>
      <c r="J14" s="62">
        <f>SUM(J8:J13)</f>
        <v>12740.302482788151</v>
      </c>
      <c r="K14" s="61"/>
      <c r="L14" s="25">
        <f t="shared" si="2"/>
        <v>0.12742157594083861</v>
      </c>
      <c r="M14" s="25" t="str">
        <f t="shared" si="3"/>
        <v>--</v>
      </c>
      <c r="N14" s="25" t="str">
        <f t="shared" si="4"/>
        <v>--</v>
      </c>
      <c r="O14" s="26">
        <f t="shared" si="5"/>
        <v>0.12742157594083861</v>
      </c>
    </row>
    <row r="15" spans="1:25" ht="5.15" customHeight="1" x14ac:dyDescent="0.6">
      <c r="A15" s="21"/>
      <c r="B15" s="65"/>
      <c r="C15" s="65"/>
      <c r="D15" s="65"/>
      <c r="E15" s="65"/>
      <c r="F15" s="61"/>
      <c r="G15" s="62"/>
      <c r="H15" s="62"/>
      <c r="I15" s="62"/>
      <c r="J15" s="62"/>
      <c r="K15" s="61"/>
      <c r="L15" s="60"/>
      <c r="M15" s="60"/>
      <c r="N15" s="60"/>
      <c r="O15" s="63"/>
    </row>
    <row r="16" spans="1:25" x14ac:dyDescent="0.6">
      <c r="A16" s="31" t="s">
        <v>28</v>
      </c>
      <c r="B16" s="65"/>
      <c r="C16" s="65"/>
      <c r="D16" s="65"/>
      <c r="E16" s="65"/>
      <c r="F16" s="61"/>
      <c r="G16" s="62"/>
      <c r="H16" s="62"/>
      <c r="I16" s="62"/>
      <c r="J16" s="62"/>
      <c r="K16" s="61"/>
      <c r="L16" s="60"/>
      <c r="M16" s="60"/>
      <c r="N16" s="60"/>
      <c r="O16" s="63"/>
    </row>
    <row r="17" spans="1:23" x14ac:dyDescent="0.6">
      <c r="A17" s="30" t="s">
        <v>29</v>
      </c>
      <c r="B17" s="65">
        <f>B14</f>
        <v>99985.44115247349</v>
      </c>
      <c r="C17" s="65">
        <f>C14</f>
        <v>0</v>
      </c>
      <c r="D17" s="65">
        <f>D14</f>
        <v>0</v>
      </c>
      <c r="E17" s="65">
        <f>SUM(B17:D17)</f>
        <v>99985.44115247349</v>
      </c>
      <c r="F17" s="61"/>
      <c r="G17" s="62">
        <v>10914.192441335043</v>
      </c>
      <c r="H17" s="62">
        <v>0</v>
      </c>
      <c r="I17" s="62">
        <v>0</v>
      </c>
      <c r="J17" s="62">
        <f>SUM(G17:I17)</f>
        <v>10914.192441335043</v>
      </c>
      <c r="K17" s="61"/>
      <c r="L17" s="25">
        <f t="shared" ref="L17:O19" si="6">IF(B17&lt;&gt;0,G17/B17,"--")</f>
        <v>0.1091578165334228</v>
      </c>
      <c r="M17" s="25" t="str">
        <f t="shared" si="6"/>
        <v>--</v>
      </c>
      <c r="N17" s="25" t="str">
        <f t="shared" si="6"/>
        <v>--</v>
      </c>
      <c r="O17" s="26">
        <f t="shared" si="6"/>
        <v>0.1091578165334228</v>
      </c>
      <c r="Q17">
        <v>38</v>
      </c>
      <c r="U17">
        <f>$U$8</f>
        <v>0</v>
      </c>
      <c r="V17">
        <f>$V$8</f>
        <v>22</v>
      </c>
      <c r="W17">
        <f>$W$8</f>
        <v>44</v>
      </c>
    </row>
    <row r="18" spans="1:23" x14ac:dyDescent="0.6">
      <c r="A18" s="30" t="s">
        <v>30</v>
      </c>
      <c r="B18" s="76">
        <v>0</v>
      </c>
      <c r="C18" s="76">
        <v>0</v>
      </c>
      <c r="D18" s="76">
        <v>0</v>
      </c>
      <c r="E18" s="65">
        <f>SUM(B18:D18)</f>
        <v>0</v>
      </c>
      <c r="F18" s="61"/>
      <c r="G18" s="62">
        <v>0</v>
      </c>
      <c r="H18" s="62">
        <v>0</v>
      </c>
      <c r="I18" s="62">
        <v>0</v>
      </c>
      <c r="J18" s="62">
        <f>SUM(G18:I18)</f>
        <v>0</v>
      </c>
      <c r="K18" s="61"/>
      <c r="L18" s="25" t="str">
        <f t="shared" si="6"/>
        <v>--</v>
      </c>
      <c r="M18" s="25" t="str">
        <f t="shared" si="6"/>
        <v>--</v>
      </c>
      <c r="N18" s="25" t="str">
        <f t="shared" si="6"/>
        <v>--</v>
      </c>
      <c r="O18" s="26" t="str">
        <f t="shared" si="6"/>
        <v>--</v>
      </c>
      <c r="Q18">
        <v>39</v>
      </c>
      <c r="U18">
        <f>$U$8</f>
        <v>0</v>
      </c>
      <c r="V18">
        <f>$V$8</f>
        <v>22</v>
      </c>
      <c r="W18">
        <f>$W$8</f>
        <v>44</v>
      </c>
    </row>
    <row r="19" spans="1:23" x14ac:dyDescent="0.6">
      <c r="A19" s="21" t="s">
        <v>17</v>
      </c>
      <c r="B19" s="65">
        <f>B17</f>
        <v>99985.44115247349</v>
      </c>
      <c r="C19" s="65">
        <f>C17</f>
        <v>0</v>
      </c>
      <c r="D19" s="65">
        <f>D17</f>
        <v>0</v>
      </c>
      <c r="E19" s="65">
        <f>E17</f>
        <v>99985.44115247349</v>
      </c>
      <c r="F19" s="61"/>
      <c r="G19" s="62">
        <f>SUM(G17:G18)</f>
        <v>10914.192441335043</v>
      </c>
      <c r="H19" s="62">
        <f>SUM(H17:H18)</f>
        <v>0</v>
      </c>
      <c r="I19" s="62">
        <f>SUM(I17:I18)</f>
        <v>0</v>
      </c>
      <c r="J19" s="62">
        <f>SUM(J17:J18)</f>
        <v>10914.192441335043</v>
      </c>
      <c r="K19" s="61"/>
      <c r="L19" s="25">
        <f t="shared" si="6"/>
        <v>0.1091578165334228</v>
      </c>
      <c r="M19" s="25" t="str">
        <f t="shared" si="6"/>
        <v>--</v>
      </c>
      <c r="N19" s="25" t="str">
        <f t="shared" si="6"/>
        <v>--</v>
      </c>
      <c r="O19" s="26">
        <f t="shared" si="6"/>
        <v>0.1091578165334228</v>
      </c>
    </row>
    <row r="20" spans="1:23" ht="5.15" customHeight="1" x14ac:dyDescent="0.6">
      <c r="A20" s="21"/>
      <c r="B20" s="65"/>
      <c r="C20" s="65"/>
      <c r="D20" s="65"/>
      <c r="E20" s="65"/>
      <c r="F20" s="61"/>
      <c r="G20" s="62"/>
      <c r="H20" s="62"/>
      <c r="I20" s="62"/>
      <c r="J20" s="62"/>
      <c r="K20" s="61"/>
      <c r="L20" s="60"/>
      <c r="M20" s="60"/>
      <c r="N20" s="60"/>
      <c r="O20" s="63"/>
    </row>
    <row r="21" spans="1:23" x14ac:dyDescent="0.6">
      <c r="A21" s="21" t="s">
        <v>31</v>
      </c>
      <c r="B21" s="65">
        <f>B19</f>
        <v>99985.44115247349</v>
      </c>
      <c r="C21" s="65">
        <f>C19</f>
        <v>0</v>
      </c>
      <c r="D21" s="65">
        <f>D19</f>
        <v>0</v>
      </c>
      <c r="E21" s="65">
        <f>E19</f>
        <v>99985.44115247349</v>
      </c>
      <c r="F21" s="61"/>
      <c r="G21" s="62">
        <f>SUM(G14,G19)</f>
        <v>23654.494924123195</v>
      </c>
      <c r="H21" s="62">
        <f>SUM(H14,H19)</f>
        <v>0</v>
      </c>
      <c r="I21" s="62">
        <f>SUM(I14,I19)</f>
        <v>0</v>
      </c>
      <c r="J21" s="62">
        <f>SUM(J14,J19)</f>
        <v>23654.494924123195</v>
      </c>
      <c r="K21" s="61"/>
      <c r="L21" s="25">
        <f>IF(B21&lt;&gt;0,G21/B21,"--")</f>
        <v>0.23657939247426144</v>
      </c>
      <c r="M21" s="25" t="str">
        <f>IF(C21&lt;&gt;0,H21/C21,"--")</f>
        <v>--</v>
      </c>
      <c r="N21" s="25" t="str">
        <f>IF(D21&lt;&gt;0,I21/D21,"--")</f>
        <v>--</v>
      </c>
      <c r="O21" s="26">
        <f>IF(E21&lt;&gt;0,J21/E21,"--")</f>
        <v>0.23657939247426144</v>
      </c>
    </row>
    <row r="22" spans="1:23" ht="5.15" customHeight="1" x14ac:dyDescent="0.6">
      <c r="A22" s="14"/>
      <c r="B22" s="65"/>
      <c r="C22" s="65"/>
      <c r="D22" s="65"/>
      <c r="E22" s="65"/>
      <c r="F22" s="61"/>
      <c r="G22" s="62"/>
      <c r="H22" s="62"/>
      <c r="I22" s="62"/>
      <c r="J22" s="62"/>
      <c r="K22" s="61"/>
      <c r="L22" s="60"/>
      <c r="M22" s="60"/>
      <c r="N22" s="60"/>
      <c r="O22" s="63"/>
    </row>
    <row r="23" spans="1:23" x14ac:dyDescent="0.6">
      <c r="A23" s="95" t="s">
        <v>32</v>
      </c>
      <c r="B23" s="65"/>
      <c r="C23" s="65"/>
      <c r="D23" s="65"/>
      <c r="E23" s="65"/>
      <c r="F23" s="61"/>
      <c r="G23" s="62"/>
      <c r="H23" s="62"/>
      <c r="I23" s="62"/>
      <c r="J23" s="62"/>
      <c r="K23" s="61"/>
      <c r="L23" s="60"/>
      <c r="M23" s="60"/>
      <c r="N23" s="60"/>
      <c r="O23" s="63"/>
    </row>
    <row r="24" spans="1:23" x14ac:dyDescent="0.6">
      <c r="A24" s="19" t="s">
        <v>94</v>
      </c>
      <c r="B24" s="76"/>
      <c r="C24" s="76"/>
      <c r="D24" s="76"/>
      <c r="E24" s="76"/>
      <c r="F24" s="61"/>
      <c r="G24" s="62"/>
      <c r="H24" s="62"/>
      <c r="I24" s="62"/>
      <c r="J24" s="62"/>
      <c r="K24" s="61"/>
      <c r="L24" s="61"/>
      <c r="M24" s="61"/>
      <c r="N24" s="61"/>
      <c r="O24" s="64"/>
    </row>
    <row r="25" spans="1:23" x14ac:dyDescent="0.6">
      <c r="A25" s="21" t="s">
        <v>13</v>
      </c>
      <c r="B25" s="76">
        <v>5767.2588946711758</v>
      </c>
      <c r="C25" s="76">
        <v>294.60755997236481</v>
      </c>
      <c r="D25" s="76">
        <v>54.264742809860529</v>
      </c>
      <c r="E25" s="65">
        <f>SUM(B25:D25)</f>
        <v>6116.131197453401</v>
      </c>
      <c r="F25" s="61"/>
      <c r="G25" s="62">
        <v>379.89474167989323</v>
      </c>
      <c r="H25" s="62">
        <v>30.056717034436573</v>
      </c>
      <c r="I25" s="62">
        <v>92.278661837414262</v>
      </c>
      <c r="J25" s="62">
        <f>SUM(G25:I25)</f>
        <v>502.23012055174411</v>
      </c>
      <c r="K25" s="61"/>
      <c r="L25" s="25">
        <f t="shared" ref="L25:O28" si="7">IF(B25&lt;&gt;0,G25/B25,"--")</f>
        <v>6.5870936023161339E-2</v>
      </c>
      <c r="M25" s="25">
        <f t="shared" si="7"/>
        <v>0.10202289797741781</v>
      </c>
      <c r="N25" s="25">
        <f t="shared" si="7"/>
        <v>1.7005270284013245</v>
      </c>
      <c r="O25" s="26">
        <f t="shared" si="7"/>
        <v>8.2115655197334506E-2</v>
      </c>
      <c r="Q25">
        <v>1</v>
      </c>
      <c r="U25">
        <f>$U$8</f>
        <v>0</v>
      </c>
      <c r="V25">
        <f>$V$8</f>
        <v>22</v>
      </c>
      <c r="W25">
        <f>$W$8</f>
        <v>44</v>
      </c>
    </row>
    <row r="26" spans="1:23" x14ac:dyDescent="0.6">
      <c r="A26" s="30" t="s">
        <v>95</v>
      </c>
      <c r="B26" s="76">
        <v>5767.2588946711776</v>
      </c>
      <c r="C26" s="76">
        <v>294.60755997236481</v>
      </c>
      <c r="D26" s="76">
        <v>54.264742809860529</v>
      </c>
      <c r="E26" s="65">
        <f>SUM(B26:D26)</f>
        <v>6116.1311974534028</v>
      </c>
      <c r="F26" s="61"/>
      <c r="G26" s="62">
        <v>583.09222439639132</v>
      </c>
      <c r="H26" s="62">
        <v>103.91642677010199</v>
      </c>
      <c r="I26" s="62">
        <v>31.574715416682544</v>
      </c>
      <c r="J26" s="62">
        <f>SUM(G26:I26)</f>
        <v>718.58336658317592</v>
      </c>
      <c r="K26" s="61"/>
      <c r="L26" s="25">
        <f t="shared" si="7"/>
        <v>0.10110387534971872</v>
      </c>
      <c r="M26" s="25">
        <f t="shared" si="7"/>
        <v>0.35272831009445144</v>
      </c>
      <c r="N26" s="25">
        <f t="shared" si="7"/>
        <v>0.58186427838270438</v>
      </c>
      <c r="O26" s="26">
        <f t="shared" si="7"/>
        <v>0.1174898548419588</v>
      </c>
      <c r="Q26">
        <v>2</v>
      </c>
      <c r="U26">
        <f>$U$8</f>
        <v>0</v>
      </c>
      <c r="V26">
        <f>$V$8</f>
        <v>22</v>
      </c>
      <c r="W26">
        <f>$W$8</f>
        <v>44</v>
      </c>
    </row>
    <row r="27" spans="1:23" x14ac:dyDescent="0.6">
      <c r="A27" s="21" t="s">
        <v>14</v>
      </c>
      <c r="B27" s="76">
        <v>0</v>
      </c>
      <c r="C27" s="76">
        <v>0</v>
      </c>
      <c r="D27" s="76">
        <v>0</v>
      </c>
      <c r="E27" s="65">
        <f>SUM(B27:D27)</f>
        <v>0</v>
      </c>
      <c r="F27" s="61"/>
      <c r="G27" s="62">
        <v>0</v>
      </c>
      <c r="H27" s="62">
        <v>0</v>
      </c>
      <c r="I27" s="62">
        <v>0</v>
      </c>
      <c r="J27" s="62">
        <f>SUM(G27:I27)</f>
        <v>0</v>
      </c>
      <c r="K27" s="61"/>
      <c r="L27" s="25" t="str">
        <f t="shared" si="7"/>
        <v>--</v>
      </c>
      <c r="M27" s="25" t="str">
        <f t="shared" si="7"/>
        <v>--</v>
      </c>
      <c r="N27" s="25" t="str">
        <f t="shared" si="7"/>
        <v>--</v>
      </c>
      <c r="O27" s="26" t="str">
        <f t="shared" si="7"/>
        <v>--</v>
      </c>
      <c r="Q27">
        <v>5</v>
      </c>
      <c r="U27">
        <f>$U$8</f>
        <v>0</v>
      </c>
      <c r="V27">
        <f>$V$8</f>
        <v>22</v>
      </c>
      <c r="W27">
        <f>$W$8</f>
        <v>44</v>
      </c>
    </row>
    <row r="28" spans="1:23" x14ac:dyDescent="0.6">
      <c r="A28" s="21" t="s">
        <v>15</v>
      </c>
      <c r="B28" s="76">
        <f>B25</f>
        <v>5767.2588946711758</v>
      </c>
      <c r="C28" s="76">
        <f>C25</f>
        <v>294.60755997236481</v>
      </c>
      <c r="D28" s="76">
        <f>D25</f>
        <v>54.264742809860529</v>
      </c>
      <c r="E28" s="76">
        <f>E25</f>
        <v>6116.131197453401</v>
      </c>
      <c r="F28" s="61"/>
      <c r="G28" s="62">
        <f>SUM(G25:G27)</f>
        <v>962.98696607628449</v>
      </c>
      <c r="H28" s="62">
        <f>SUM(H25:H27)</f>
        <v>133.97314380453855</v>
      </c>
      <c r="I28" s="62">
        <f>SUM(I25:I27)</f>
        <v>123.85337725409681</v>
      </c>
      <c r="J28" s="62">
        <f>SUM(J25:J27)</f>
        <v>1220.81348713492</v>
      </c>
      <c r="K28" s="61"/>
      <c r="L28" s="25">
        <f t="shared" si="7"/>
        <v>0.16697481137288009</v>
      </c>
      <c r="M28" s="25">
        <f t="shared" si="7"/>
        <v>0.4547512080718692</v>
      </c>
      <c r="N28" s="25">
        <f t="shared" si="7"/>
        <v>2.2823913067840289</v>
      </c>
      <c r="O28" s="26">
        <f t="shared" si="7"/>
        <v>0.19960551003929333</v>
      </c>
    </row>
    <row r="29" spans="1:23" ht="5.15" customHeight="1" x14ac:dyDescent="0.6">
      <c r="A29" s="14"/>
      <c r="B29" s="76"/>
      <c r="C29" s="76"/>
      <c r="D29" s="76"/>
      <c r="E29" s="76"/>
      <c r="F29" s="61"/>
      <c r="G29" s="62"/>
      <c r="H29" s="62"/>
      <c r="I29" s="62"/>
      <c r="J29" s="62"/>
      <c r="K29" s="61"/>
      <c r="L29" s="68"/>
      <c r="M29" s="68"/>
      <c r="N29" s="68"/>
      <c r="O29" s="69"/>
    </row>
    <row r="30" spans="1:23" x14ac:dyDescent="0.6">
      <c r="A30" s="31" t="s">
        <v>96</v>
      </c>
      <c r="B30" s="76"/>
      <c r="C30" s="76"/>
      <c r="D30" s="76"/>
      <c r="E30" s="76"/>
      <c r="F30" s="61"/>
      <c r="G30" s="62"/>
      <c r="H30" s="62"/>
      <c r="I30" s="62"/>
      <c r="J30" s="62"/>
      <c r="K30" s="61"/>
      <c r="L30" s="68"/>
      <c r="M30" s="68"/>
      <c r="N30" s="68"/>
      <c r="O30" s="69"/>
    </row>
    <row r="31" spans="1:23" x14ac:dyDescent="0.6">
      <c r="A31" s="21" t="s">
        <v>13</v>
      </c>
      <c r="B31" s="76">
        <v>0</v>
      </c>
      <c r="C31" s="76">
        <v>2363.1679328310943</v>
      </c>
      <c r="D31" s="76">
        <v>129.89734519285176</v>
      </c>
      <c r="E31" s="65">
        <f>SUM(B31:D31)</f>
        <v>2493.0652780239461</v>
      </c>
      <c r="F31" s="61"/>
      <c r="G31" s="62">
        <v>0</v>
      </c>
      <c r="H31" s="62">
        <v>163.79090772800453</v>
      </c>
      <c r="I31" s="62">
        <v>16.479181154955953</v>
      </c>
      <c r="J31" s="62">
        <f>SUM(G31:I31)</f>
        <v>180.27008888296047</v>
      </c>
      <c r="K31" s="61"/>
      <c r="L31" s="25" t="str">
        <f t="shared" ref="L31:O34" si="8">IF(B31&lt;&gt;0,G31/B31,"--")</f>
        <v>--</v>
      </c>
      <c r="M31" s="25">
        <f t="shared" si="8"/>
        <v>6.9309889260295479E-2</v>
      </c>
      <c r="N31" s="25">
        <f t="shared" si="8"/>
        <v>0.12686310971552328</v>
      </c>
      <c r="O31" s="26">
        <f t="shared" si="8"/>
        <v>7.2308611600353345E-2</v>
      </c>
      <c r="Q31">
        <v>0</v>
      </c>
      <c r="U31">
        <f>$U$8</f>
        <v>0</v>
      </c>
      <c r="V31">
        <f>$V$8</f>
        <v>22</v>
      </c>
      <c r="W31">
        <f>$W$8</f>
        <v>44</v>
      </c>
    </row>
    <row r="32" spans="1:23" x14ac:dyDescent="0.6">
      <c r="A32" s="30" t="s">
        <v>97</v>
      </c>
      <c r="B32" s="76">
        <v>0</v>
      </c>
      <c r="C32" s="76">
        <v>2363.1679328310943</v>
      </c>
      <c r="D32" s="76">
        <v>129.89734519285173</v>
      </c>
      <c r="E32" s="65">
        <f>SUM(B32:D32)</f>
        <v>2493.0652780239461</v>
      </c>
      <c r="F32" s="61"/>
      <c r="G32" s="62">
        <v>0</v>
      </c>
      <c r="H32" s="62">
        <v>669.61914772085106</v>
      </c>
      <c r="I32" s="62">
        <v>36.807265523036165</v>
      </c>
      <c r="J32" s="62">
        <f>SUM(G32:I32)</f>
        <v>706.42641324388728</v>
      </c>
      <c r="K32" s="61"/>
      <c r="L32" s="25" t="str">
        <f t="shared" si="8"/>
        <v>--</v>
      </c>
      <c r="M32" s="25">
        <f t="shared" si="8"/>
        <v>0.28335656489661398</v>
      </c>
      <c r="N32" s="25">
        <f t="shared" si="8"/>
        <v>0.28335656489661404</v>
      </c>
      <c r="O32" s="26">
        <f t="shared" si="8"/>
        <v>0.28335656489661398</v>
      </c>
      <c r="Q32">
        <v>3</v>
      </c>
      <c r="U32">
        <f>$U$8</f>
        <v>0</v>
      </c>
      <c r="V32">
        <f>$V$8</f>
        <v>22</v>
      </c>
      <c r="W32">
        <f>$W$8</f>
        <v>44</v>
      </c>
    </row>
    <row r="33" spans="1:23" x14ac:dyDescent="0.6">
      <c r="A33" s="30" t="s">
        <v>16</v>
      </c>
      <c r="B33" s="76">
        <v>0</v>
      </c>
      <c r="C33" s="76">
        <v>0</v>
      </c>
      <c r="D33" s="76">
        <v>0</v>
      </c>
      <c r="E33" s="65">
        <f>SUM(B33:D33)</f>
        <v>0</v>
      </c>
      <c r="F33" s="61"/>
      <c r="G33" s="62">
        <v>0</v>
      </c>
      <c r="H33" s="62">
        <v>0</v>
      </c>
      <c r="I33" s="62">
        <v>0</v>
      </c>
      <c r="J33" s="62">
        <f>SUM(G33:I33)</f>
        <v>0</v>
      </c>
      <c r="K33" s="61"/>
      <c r="L33" s="25" t="str">
        <f t="shared" si="8"/>
        <v>--</v>
      </c>
      <c r="M33" s="25" t="str">
        <f t="shared" si="8"/>
        <v>--</v>
      </c>
      <c r="N33" s="25" t="str">
        <f t="shared" si="8"/>
        <v>--</v>
      </c>
      <c r="O33" s="26" t="str">
        <f t="shared" si="8"/>
        <v>--</v>
      </c>
      <c r="Q33">
        <v>6</v>
      </c>
      <c r="U33">
        <f>$U$8</f>
        <v>0</v>
      </c>
      <c r="V33">
        <f>$V$8</f>
        <v>22</v>
      </c>
      <c r="W33">
        <f>$W$8</f>
        <v>44</v>
      </c>
    </row>
    <row r="34" spans="1:23" x14ac:dyDescent="0.6">
      <c r="A34" s="21" t="s">
        <v>15</v>
      </c>
      <c r="B34" s="76">
        <f>B31</f>
        <v>0</v>
      </c>
      <c r="C34" s="76">
        <f>C31</f>
        <v>2363.1679328310943</v>
      </c>
      <c r="D34" s="76">
        <f>D31</f>
        <v>129.89734519285176</v>
      </c>
      <c r="E34" s="76">
        <f>E31</f>
        <v>2493.0652780239461</v>
      </c>
      <c r="F34" s="61"/>
      <c r="G34" s="62">
        <f>SUM(G31:G33)</f>
        <v>0</v>
      </c>
      <c r="H34" s="62">
        <f>SUM(H31:H33)</f>
        <v>833.41005544885559</v>
      </c>
      <c r="I34" s="62">
        <f>SUM(I31:I33)</f>
        <v>53.286446677992117</v>
      </c>
      <c r="J34" s="62">
        <f>SUM(J31:J33)</f>
        <v>886.69650212684769</v>
      </c>
      <c r="K34" s="61"/>
      <c r="L34" s="25" t="str">
        <f t="shared" si="8"/>
        <v>--</v>
      </c>
      <c r="M34" s="25">
        <f t="shared" si="8"/>
        <v>0.35266645415690945</v>
      </c>
      <c r="N34" s="25">
        <f t="shared" si="8"/>
        <v>0.41021967461213721</v>
      </c>
      <c r="O34" s="26">
        <f t="shared" si="8"/>
        <v>0.35566517649696733</v>
      </c>
    </row>
    <row r="35" spans="1:23" ht="5.15" customHeight="1" x14ac:dyDescent="0.6">
      <c r="A35" s="14"/>
      <c r="B35" s="76"/>
      <c r="C35" s="76"/>
      <c r="D35" s="76"/>
      <c r="E35" s="76"/>
      <c r="F35" s="61"/>
      <c r="G35" s="62"/>
      <c r="H35" s="62"/>
      <c r="I35" s="62"/>
      <c r="J35" s="62"/>
      <c r="K35" s="61"/>
      <c r="L35" s="68"/>
      <c r="M35" s="68"/>
      <c r="N35" s="68"/>
      <c r="O35" s="69"/>
    </row>
    <row r="36" spans="1:23" x14ac:dyDescent="0.6">
      <c r="A36" s="31" t="s">
        <v>28</v>
      </c>
      <c r="B36" s="76"/>
      <c r="C36" s="76"/>
      <c r="D36" s="76"/>
      <c r="E36" s="76"/>
      <c r="F36" s="61"/>
      <c r="G36" s="62"/>
      <c r="H36" s="62"/>
      <c r="I36" s="62"/>
      <c r="J36" s="62"/>
      <c r="K36" s="61"/>
      <c r="L36" s="66"/>
      <c r="M36" s="66"/>
      <c r="N36" s="66"/>
      <c r="O36" s="67"/>
    </row>
    <row r="37" spans="1:23" ht="12.75" customHeight="1" x14ac:dyDescent="0.6">
      <c r="A37" s="30" t="s">
        <v>29</v>
      </c>
      <c r="B37" s="76">
        <f>B28+B34</f>
        <v>5767.2588946711758</v>
      </c>
      <c r="C37" s="76">
        <f>C28+C34</f>
        <v>2657.7754928034592</v>
      </c>
      <c r="D37" s="76">
        <f>D28+D34</f>
        <v>184.1620880027123</v>
      </c>
      <c r="E37" s="65">
        <f>SUM(B37:D37)</f>
        <v>8609.1964754773489</v>
      </c>
      <c r="F37" s="61"/>
      <c r="G37" s="62">
        <v>1101.4652007183638</v>
      </c>
      <c r="H37" s="62">
        <v>984.22865175774757</v>
      </c>
      <c r="I37" s="62">
        <v>554.39583761873723</v>
      </c>
      <c r="J37" s="62">
        <f>SUM(G37:I37)</f>
        <v>2640.0896900948483</v>
      </c>
      <c r="K37" s="61"/>
      <c r="L37" s="25">
        <f t="shared" ref="L37:O39" si="9">IF(B37&lt;&gt;0,G37/B37,"--")</f>
        <v>0.19098591216983413</v>
      </c>
      <c r="M37" s="25">
        <f t="shared" si="9"/>
        <v>0.37032046326816315</v>
      </c>
      <c r="N37" s="25">
        <f t="shared" si="9"/>
        <v>3.0103689832761464</v>
      </c>
      <c r="O37" s="26">
        <f t="shared" si="9"/>
        <v>0.30665924486854795</v>
      </c>
      <c r="Q37">
        <v>7</v>
      </c>
      <c r="U37">
        <f>$U$8</f>
        <v>0</v>
      </c>
      <c r="V37">
        <f>$V$8</f>
        <v>22</v>
      </c>
      <c r="W37">
        <f>$W$8</f>
        <v>44</v>
      </c>
    </row>
    <row r="38" spans="1:23" ht="12.75" customHeight="1" x14ac:dyDescent="0.6">
      <c r="A38" s="30" t="s">
        <v>30</v>
      </c>
      <c r="B38" s="76">
        <v>0</v>
      </c>
      <c r="C38" s="76">
        <v>0</v>
      </c>
      <c r="D38" s="76">
        <v>0</v>
      </c>
      <c r="E38" s="65">
        <f>SUM(B38:D38)</f>
        <v>0</v>
      </c>
      <c r="F38" s="61"/>
      <c r="G38" s="62">
        <v>0</v>
      </c>
      <c r="H38" s="62">
        <v>0</v>
      </c>
      <c r="I38" s="62">
        <v>0</v>
      </c>
      <c r="J38" s="62">
        <f>SUM(G38:I38)</f>
        <v>0</v>
      </c>
      <c r="K38" s="61"/>
      <c r="L38" s="25" t="str">
        <f t="shared" si="9"/>
        <v>--</v>
      </c>
      <c r="M38" s="25" t="str">
        <f t="shared" si="9"/>
        <v>--</v>
      </c>
      <c r="N38" s="25" t="str">
        <f t="shared" si="9"/>
        <v>--</v>
      </c>
      <c r="O38" s="26" t="str">
        <f t="shared" si="9"/>
        <v>--</v>
      </c>
      <c r="Q38">
        <v>8</v>
      </c>
      <c r="U38">
        <f>$U$8</f>
        <v>0</v>
      </c>
      <c r="V38">
        <f>$V$8</f>
        <v>22</v>
      </c>
      <c r="W38">
        <f>$W$8</f>
        <v>44</v>
      </c>
    </row>
    <row r="39" spans="1:23" x14ac:dyDescent="0.6">
      <c r="A39" s="21" t="s">
        <v>17</v>
      </c>
      <c r="B39" s="76">
        <f>B37</f>
        <v>5767.2588946711758</v>
      </c>
      <c r="C39" s="76">
        <f>C37</f>
        <v>2657.7754928034592</v>
      </c>
      <c r="D39" s="76">
        <f>D37</f>
        <v>184.1620880027123</v>
      </c>
      <c r="E39" s="76">
        <f>E37</f>
        <v>8609.1964754773489</v>
      </c>
      <c r="F39" s="61"/>
      <c r="G39" s="62">
        <f>SUM(G37:G38)</f>
        <v>1101.4652007183638</v>
      </c>
      <c r="H39" s="62">
        <f>SUM(H37:H38)</f>
        <v>984.22865175774757</v>
      </c>
      <c r="I39" s="62">
        <f>SUM(I37:I38)</f>
        <v>554.39583761873723</v>
      </c>
      <c r="J39" s="62">
        <f>SUM(J37:J38)</f>
        <v>2640.0896900948483</v>
      </c>
      <c r="K39" s="61"/>
      <c r="L39" s="25">
        <f t="shared" si="9"/>
        <v>0.19098591216983413</v>
      </c>
      <c r="M39" s="25">
        <f t="shared" si="9"/>
        <v>0.37032046326816315</v>
      </c>
      <c r="N39" s="25">
        <f t="shared" si="9"/>
        <v>3.0103689832761464</v>
      </c>
      <c r="O39" s="26">
        <f t="shared" si="9"/>
        <v>0.30665924486854795</v>
      </c>
    </row>
    <row r="40" spans="1:23" ht="5.15" customHeight="1" x14ac:dyDescent="0.6">
      <c r="A40" s="21"/>
      <c r="B40" s="76"/>
      <c r="C40" s="76"/>
      <c r="D40" s="76"/>
      <c r="E40" s="65"/>
      <c r="F40" s="61"/>
      <c r="G40" s="62"/>
      <c r="H40" s="62"/>
      <c r="I40" s="62"/>
      <c r="J40" s="62"/>
      <c r="K40" s="61"/>
      <c r="L40" s="66"/>
      <c r="M40" s="66"/>
      <c r="N40" s="66"/>
      <c r="O40" s="67"/>
    </row>
    <row r="41" spans="1:23" x14ac:dyDescent="0.6">
      <c r="A41" s="96" t="s">
        <v>33</v>
      </c>
      <c r="B41" s="83">
        <f>B39</f>
        <v>5767.2588946711758</v>
      </c>
      <c r="C41" s="83">
        <f>C39</f>
        <v>2657.7754928034592</v>
      </c>
      <c r="D41" s="83">
        <f>D39</f>
        <v>184.1620880027123</v>
      </c>
      <c r="E41" s="70">
        <f>SUM(B41:D41)</f>
        <v>8609.1964754773489</v>
      </c>
      <c r="F41" s="71"/>
      <c r="G41" s="84">
        <f>SUM(G28,G34,G39)</f>
        <v>2064.4521667946483</v>
      </c>
      <c r="H41" s="84">
        <f>SUM(H28,H34,H39)</f>
        <v>1951.6118510111419</v>
      </c>
      <c r="I41" s="84">
        <f>SUM(I28,I34,I39)</f>
        <v>731.53566155082615</v>
      </c>
      <c r="J41" s="84">
        <f>SUM(J28,J34,J39)</f>
        <v>4747.5996793566155</v>
      </c>
      <c r="K41" s="71"/>
      <c r="L41" s="35">
        <f t="shared" ref="L41:O42" si="10">IF(B41&lt;&gt;0,G41/B41,"--")</f>
        <v>0.35796072354271419</v>
      </c>
      <c r="M41" s="35">
        <f t="shared" si="10"/>
        <v>0.73430274915830229</v>
      </c>
      <c r="N41" s="35">
        <f t="shared" si="10"/>
        <v>3.9722380946291849</v>
      </c>
      <c r="O41" s="36">
        <f t="shared" si="10"/>
        <v>0.55145676984835901</v>
      </c>
    </row>
    <row r="42" spans="1:23" ht="13.75" thickBot="1" x14ac:dyDescent="0.75">
      <c r="A42" s="37" t="s">
        <v>17</v>
      </c>
      <c r="B42" s="97">
        <f>B21+B41</f>
        <v>105752.70004714467</v>
      </c>
      <c r="C42" s="97">
        <f>C21+C41</f>
        <v>2657.7754928034592</v>
      </c>
      <c r="D42" s="97">
        <f>D21+D41</f>
        <v>184.1620880027123</v>
      </c>
      <c r="E42" s="97">
        <f>E21+E41</f>
        <v>108594.63762795084</v>
      </c>
      <c r="F42" s="38"/>
      <c r="G42" s="98">
        <f>SUM(G21,G41)</f>
        <v>25718.947090917842</v>
      </c>
      <c r="H42" s="98">
        <f>SUM(H21,H41)</f>
        <v>1951.6118510111419</v>
      </c>
      <c r="I42" s="98">
        <f>SUM(I21,I41)</f>
        <v>731.53566155082615</v>
      </c>
      <c r="J42" s="98">
        <f>SUM(J21,J41)</f>
        <v>28402.094603479811</v>
      </c>
      <c r="K42" s="38"/>
      <c r="L42" s="47">
        <f t="shared" si="10"/>
        <v>0.24319896399290333</v>
      </c>
      <c r="M42" s="47">
        <f t="shared" si="10"/>
        <v>0.73430274915830229</v>
      </c>
      <c r="N42" s="47">
        <f t="shared" si="10"/>
        <v>3.9722380946291849</v>
      </c>
      <c r="O42" s="48">
        <f t="shared" si="10"/>
        <v>0.26154233048584236</v>
      </c>
    </row>
    <row r="43" spans="1:23" ht="5.15" customHeight="1" thickBot="1" x14ac:dyDescent="0.75">
      <c r="A43" s="16"/>
      <c r="B43" s="77"/>
      <c r="C43" s="77"/>
      <c r="D43" s="77"/>
      <c r="E43" s="77"/>
      <c r="F43" s="16"/>
      <c r="G43" s="62"/>
      <c r="H43" s="62"/>
      <c r="I43" s="62"/>
      <c r="J43" s="62"/>
      <c r="K43" s="16"/>
      <c r="L43" s="16"/>
      <c r="M43" s="16"/>
      <c r="N43" s="16"/>
      <c r="O43" s="16"/>
    </row>
    <row r="44" spans="1:23" ht="15.5" x14ac:dyDescent="0.7">
      <c r="A44" s="4" t="s">
        <v>18</v>
      </c>
      <c r="B44" s="121" t="s">
        <v>1</v>
      </c>
      <c r="C44" s="128"/>
      <c r="D44" s="128"/>
      <c r="E44" s="128"/>
      <c r="F44" s="6"/>
      <c r="G44" s="121" t="s">
        <v>2</v>
      </c>
      <c r="H44" s="122"/>
      <c r="I44" s="122"/>
      <c r="J44" s="122"/>
      <c r="K44" s="6"/>
      <c r="L44" s="121" t="s">
        <v>3</v>
      </c>
      <c r="M44" s="122"/>
      <c r="N44" s="122"/>
      <c r="O44" s="123"/>
    </row>
    <row r="45" spans="1:23" ht="12.75" customHeight="1" x14ac:dyDescent="0.6">
      <c r="A45" s="94" t="s">
        <v>23</v>
      </c>
      <c r="B45" s="15" t="s">
        <v>4</v>
      </c>
      <c r="C45" s="15" t="s">
        <v>5</v>
      </c>
      <c r="D45" s="15" t="s">
        <v>6</v>
      </c>
      <c r="E45" s="15" t="s">
        <v>173</v>
      </c>
      <c r="F45" s="16"/>
      <c r="G45" s="15" t="s">
        <v>4</v>
      </c>
      <c r="H45" s="15" t="s">
        <v>5</v>
      </c>
      <c r="I45" s="15" t="s">
        <v>6</v>
      </c>
      <c r="J45" s="15" t="s">
        <v>173</v>
      </c>
      <c r="K45" s="16"/>
      <c r="L45" s="15" t="s">
        <v>4</v>
      </c>
      <c r="M45" s="15" t="s">
        <v>5</v>
      </c>
      <c r="N45" s="15" t="s">
        <v>6</v>
      </c>
      <c r="O45" s="17" t="s">
        <v>173</v>
      </c>
    </row>
    <row r="46" spans="1:23" ht="12.75" customHeight="1" x14ac:dyDescent="0.6">
      <c r="A46" s="21" t="s">
        <v>19</v>
      </c>
      <c r="B46" s="78">
        <v>139.92483761753658</v>
      </c>
      <c r="C46" s="78">
        <v>0</v>
      </c>
      <c r="D46" s="78">
        <v>0</v>
      </c>
      <c r="E46" s="65">
        <f>SUM(B46:D46)</f>
        <v>139.92483761753658</v>
      </c>
      <c r="F46" s="40"/>
      <c r="G46" s="62">
        <v>7.6834100932822293</v>
      </c>
      <c r="H46" s="62">
        <v>0</v>
      </c>
      <c r="I46" s="62">
        <v>0</v>
      </c>
      <c r="J46" s="62">
        <f>SUM(G46:I46)</f>
        <v>7.6834100932822293</v>
      </c>
      <c r="K46" s="42"/>
      <c r="L46" s="25">
        <f t="shared" ref="L46:O48" si="11">IF(B46&lt;&gt;0,G46/B46,"--")</f>
        <v>5.4910980953100486E-2</v>
      </c>
      <c r="M46" s="25" t="str">
        <f t="shared" si="11"/>
        <v>--</v>
      </c>
      <c r="N46" s="25" t="str">
        <f t="shared" si="11"/>
        <v>--</v>
      </c>
      <c r="O46" s="26">
        <f t="shared" si="11"/>
        <v>5.4910980953100486E-2</v>
      </c>
      <c r="Q46">
        <v>118</v>
      </c>
      <c r="U46">
        <f>$U$8</f>
        <v>0</v>
      </c>
      <c r="V46">
        <f>$V$8</f>
        <v>22</v>
      </c>
      <c r="W46">
        <f>$W$8</f>
        <v>44</v>
      </c>
    </row>
    <row r="47" spans="1:23" ht="12.75" customHeight="1" x14ac:dyDescent="0.6">
      <c r="A47" s="21" t="s">
        <v>20</v>
      </c>
      <c r="B47" s="78">
        <v>3251.4229809864692</v>
      </c>
      <c r="C47" s="78">
        <v>0</v>
      </c>
      <c r="D47" s="78">
        <v>0</v>
      </c>
      <c r="E47" s="65">
        <f>SUM(B47:D47)</f>
        <v>3251.4229809864692</v>
      </c>
      <c r="F47" s="40"/>
      <c r="G47" s="62">
        <v>2181.2405150268701</v>
      </c>
      <c r="H47" s="62">
        <v>0</v>
      </c>
      <c r="I47" s="62">
        <v>0</v>
      </c>
      <c r="J47" s="62">
        <f>SUM(G47:I47)</f>
        <v>2181.2405150268701</v>
      </c>
      <c r="K47" s="42"/>
      <c r="L47" s="25">
        <f t="shared" si="11"/>
        <v>0.67085719938077393</v>
      </c>
      <c r="M47" s="25" t="str">
        <f t="shared" si="11"/>
        <v>--</v>
      </c>
      <c r="N47" s="25" t="str">
        <f t="shared" si="11"/>
        <v>--</v>
      </c>
      <c r="O47" s="26">
        <f t="shared" si="11"/>
        <v>0.67085719938077393</v>
      </c>
      <c r="Q47">
        <v>120</v>
      </c>
      <c r="U47">
        <f>$U$8</f>
        <v>0</v>
      </c>
      <c r="V47">
        <f>$V$8</f>
        <v>22</v>
      </c>
      <c r="W47">
        <f>$W$8</f>
        <v>44</v>
      </c>
    </row>
    <row r="48" spans="1:23" ht="12.75" customHeight="1" x14ac:dyDescent="0.6">
      <c r="A48" s="21" t="s">
        <v>31</v>
      </c>
      <c r="B48" s="78">
        <f>SUM(B46:B47)</f>
        <v>3391.3478186040056</v>
      </c>
      <c r="C48" s="78">
        <f>SUM(C46:C47)</f>
        <v>0</v>
      </c>
      <c r="D48" s="78">
        <f>SUM(D46:D47)</f>
        <v>0</v>
      </c>
      <c r="E48" s="78">
        <f>SUM(E46:E47)</f>
        <v>3391.3478186040056</v>
      </c>
      <c r="F48" s="40"/>
      <c r="G48" s="62">
        <f>SUM(G46:G47)</f>
        <v>2188.9239251201525</v>
      </c>
      <c r="H48" s="62">
        <f>SUM(H46:H47)</f>
        <v>0</v>
      </c>
      <c r="I48" s="62">
        <f>SUM(I46:I47)</f>
        <v>0</v>
      </c>
      <c r="J48" s="62">
        <f>SUM(J46:J47)</f>
        <v>2188.9239251201525</v>
      </c>
      <c r="K48" s="42"/>
      <c r="L48" s="25">
        <f t="shared" si="11"/>
        <v>0.64544365314354224</v>
      </c>
      <c r="M48" s="25" t="str">
        <f t="shared" si="11"/>
        <v>--</v>
      </c>
      <c r="N48" s="25" t="str">
        <f t="shared" si="11"/>
        <v>--</v>
      </c>
      <c r="O48" s="26">
        <f t="shared" si="11"/>
        <v>0.64544365314354224</v>
      </c>
    </row>
    <row r="49" spans="1:23" ht="12.75" customHeight="1" x14ac:dyDescent="0.6">
      <c r="A49" s="95" t="s">
        <v>32</v>
      </c>
      <c r="B49" s="78"/>
      <c r="C49" s="78"/>
      <c r="D49" s="78"/>
      <c r="E49" s="80"/>
      <c r="F49" s="40"/>
      <c r="G49" s="62"/>
      <c r="H49" s="62"/>
      <c r="I49" s="62"/>
      <c r="J49" s="62"/>
      <c r="K49" s="42"/>
      <c r="L49" s="42"/>
      <c r="M49" s="40"/>
      <c r="N49" s="41"/>
      <c r="O49" s="20"/>
    </row>
    <row r="50" spans="1:23" ht="12.75" customHeight="1" x14ac:dyDescent="0.6">
      <c r="A50" s="21" t="s">
        <v>19</v>
      </c>
      <c r="B50" s="76">
        <v>0</v>
      </c>
      <c r="C50" s="76">
        <v>0</v>
      </c>
      <c r="D50" s="76">
        <v>0</v>
      </c>
      <c r="E50" s="23">
        <f>SUM(B50:D50)</f>
        <v>0</v>
      </c>
      <c r="F50" s="40"/>
      <c r="G50" s="62">
        <v>0</v>
      </c>
      <c r="H50" s="62">
        <v>0</v>
      </c>
      <c r="I50" s="62">
        <v>0</v>
      </c>
      <c r="J50" s="62">
        <f>SUM(G50:I50)</f>
        <v>0</v>
      </c>
      <c r="K50" s="42"/>
      <c r="L50" s="25" t="str">
        <f t="shared" ref="L50:O53" si="12">IF(B50&lt;&gt;0,G50/B50,"--")</f>
        <v>--</v>
      </c>
      <c r="M50" s="25" t="str">
        <f t="shared" si="12"/>
        <v>--</v>
      </c>
      <c r="N50" s="25" t="str">
        <f t="shared" si="12"/>
        <v>--</v>
      </c>
      <c r="O50" s="26" t="str">
        <f t="shared" si="12"/>
        <v>--</v>
      </c>
      <c r="Q50">
        <v>95</v>
      </c>
      <c r="U50">
        <f>$U$8</f>
        <v>0</v>
      </c>
      <c r="V50">
        <f>$V$8</f>
        <v>22</v>
      </c>
      <c r="W50">
        <f>$W$8</f>
        <v>44</v>
      </c>
    </row>
    <row r="51" spans="1:23" x14ac:dyDescent="0.6">
      <c r="A51" s="21" t="s">
        <v>20</v>
      </c>
      <c r="B51" s="76">
        <v>0</v>
      </c>
      <c r="C51" s="76">
        <v>43.981818140642659</v>
      </c>
      <c r="D51" s="76">
        <v>0</v>
      </c>
      <c r="E51" s="23">
        <f>SUM(B51:D51)</f>
        <v>43.981818140642659</v>
      </c>
      <c r="F51" s="40"/>
      <c r="G51" s="62">
        <v>0</v>
      </c>
      <c r="H51" s="62">
        <v>67.423119706637991</v>
      </c>
      <c r="I51" s="62">
        <v>0</v>
      </c>
      <c r="J51" s="62">
        <f>SUM(G51:I51)</f>
        <v>67.423119706637991</v>
      </c>
      <c r="K51" s="42"/>
      <c r="L51" s="25" t="str">
        <f t="shared" si="12"/>
        <v>--</v>
      </c>
      <c r="M51" s="25">
        <f t="shared" si="12"/>
        <v>1.5329770927394593</v>
      </c>
      <c r="N51" s="25" t="str">
        <f t="shared" si="12"/>
        <v>--</v>
      </c>
      <c r="O51" s="26">
        <f t="shared" si="12"/>
        <v>1.5329770927394593</v>
      </c>
      <c r="Q51">
        <v>97</v>
      </c>
      <c r="U51">
        <f>$U$8</f>
        <v>0</v>
      </c>
      <c r="V51">
        <f>$V$8</f>
        <v>22</v>
      </c>
      <c r="W51">
        <f>$W$8</f>
        <v>44</v>
      </c>
    </row>
    <row r="52" spans="1:23" x14ac:dyDescent="0.6">
      <c r="A52" s="96" t="s">
        <v>33</v>
      </c>
      <c r="B52" s="126">
        <f>SUM(B50:B51)</f>
        <v>0</v>
      </c>
      <c r="C52" s="126">
        <f>SUM(C50:C51)</f>
        <v>43.981818140642659</v>
      </c>
      <c r="D52" s="126">
        <f>SUM(D50:D51)</f>
        <v>0</v>
      </c>
      <c r="E52" s="126">
        <f>SUM(E50:E51)</f>
        <v>43.981818140642659</v>
      </c>
      <c r="F52" s="124"/>
      <c r="G52" s="84">
        <f>SUM(G50:G51)</f>
        <v>0</v>
      </c>
      <c r="H52" s="84">
        <f>SUM(H50:H51)</f>
        <v>67.423119706637991</v>
      </c>
      <c r="I52" s="84">
        <f>SUM(I50:I51)</f>
        <v>0</v>
      </c>
      <c r="J52" s="84">
        <f>SUM(J50:J51)</f>
        <v>67.423119706637991</v>
      </c>
      <c r="K52" s="125"/>
      <c r="L52" s="35" t="str">
        <f>IF(B52&lt;&gt;0,G52/B52,"--")</f>
        <v>--</v>
      </c>
      <c r="M52" s="35">
        <f>IF(C52&lt;&gt;0,H52/C52,"--")</f>
        <v>1.5329770927394593</v>
      </c>
      <c r="N52" s="35" t="str">
        <f>IF(D52&lt;&gt;0,I52/D52,"--")</f>
        <v>--</v>
      </c>
      <c r="O52" s="36">
        <f>IF(E52&lt;&gt;0,J52/E52,"--")</f>
        <v>1.5329770927394593</v>
      </c>
    </row>
    <row r="53" spans="1:23" ht="13.75" thickBot="1" x14ac:dyDescent="0.75">
      <c r="A53" s="43" t="s">
        <v>17</v>
      </c>
      <c r="B53" s="99">
        <f>SUM(B48,B52)</f>
        <v>3391.3478186040056</v>
      </c>
      <c r="C53" s="99">
        <f>SUM(C48,C52)</f>
        <v>43.981818140642659</v>
      </c>
      <c r="D53" s="99">
        <f>SUM(D48,D52)</f>
        <v>0</v>
      </c>
      <c r="E53" s="99">
        <f>SUM(E48,E52)</f>
        <v>3435.3296367446483</v>
      </c>
      <c r="F53" s="45"/>
      <c r="G53" s="98">
        <f>SUM(G48,G52)</f>
        <v>2188.9239251201525</v>
      </c>
      <c r="H53" s="98">
        <f>SUM(H48,H52)</f>
        <v>67.423119706637991</v>
      </c>
      <c r="I53" s="98">
        <f>SUM(I48,I52)</f>
        <v>0</v>
      </c>
      <c r="J53" s="98">
        <f>SUM(J48,J52)</f>
        <v>2256.3470448267904</v>
      </c>
      <c r="K53" s="44"/>
      <c r="L53" s="47">
        <f t="shared" si="12"/>
        <v>0.64544365314354224</v>
      </c>
      <c r="M53" s="47">
        <f t="shared" si="12"/>
        <v>1.5329770927394593</v>
      </c>
      <c r="N53" s="47" t="str">
        <f t="shared" si="12"/>
        <v>--</v>
      </c>
      <c r="O53" s="48">
        <f t="shared" si="12"/>
        <v>0.65680656106263113</v>
      </c>
    </row>
    <row r="54" spans="1:23" ht="5.15" customHeight="1" x14ac:dyDescent="0.6">
      <c r="A54" s="49"/>
      <c r="B54" s="78"/>
      <c r="C54" s="78"/>
      <c r="D54" s="78"/>
      <c r="E54" s="81"/>
      <c r="F54" s="40"/>
      <c r="G54" s="62"/>
      <c r="H54" s="62"/>
      <c r="I54" s="62"/>
      <c r="J54" s="62"/>
      <c r="K54" s="42"/>
      <c r="L54" s="42"/>
      <c r="M54" s="40"/>
      <c r="N54" s="41"/>
    </row>
    <row r="55" spans="1:23" x14ac:dyDescent="0.6">
      <c r="A55" s="49" t="s">
        <v>21</v>
      </c>
      <c r="B55" s="78">
        <f>B42</f>
        <v>105752.70004714467</v>
      </c>
      <c r="C55" s="78">
        <f>C42</f>
        <v>2657.7754928034592</v>
      </c>
      <c r="D55" s="78">
        <f>D42</f>
        <v>184.1620880027123</v>
      </c>
      <c r="E55" s="78">
        <f>E42</f>
        <v>108594.63762795084</v>
      </c>
      <c r="F55" s="49"/>
      <c r="G55" s="62">
        <f>G42+G53</f>
        <v>27907.871016037992</v>
      </c>
      <c r="H55" s="62">
        <f>H42+H53</f>
        <v>2019.03497071778</v>
      </c>
      <c r="I55" s="62">
        <f>I42+I53</f>
        <v>731.53566155082615</v>
      </c>
      <c r="J55" s="62">
        <f>J42+J53</f>
        <v>30658.441648306602</v>
      </c>
      <c r="K55" s="42"/>
      <c r="L55" s="25">
        <f>IF(B55&lt;&gt;0,G55/B55,"--")</f>
        <v>0.26389747972010769</v>
      </c>
      <c r="M55" s="25">
        <f>IF(C55&lt;&gt;0,H55/C55,"--")</f>
        <v>0.75967100162703105</v>
      </c>
      <c r="N55" s="25">
        <f>IF(D55&lt;&gt;0,I55/D55,"--")</f>
        <v>3.9722380946291849</v>
      </c>
      <c r="O55" s="25">
        <f>IF(E55&lt;&gt;0,J55/E55,"--")</f>
        <v>0.28232003271969591</v>
      </c>
    </row>
    <row r="56" spans="1:23" hidden="1" x14ac:dyDescent="0.6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</row>
    <row r="57" spans="1:23" hidden="1" x14ac:dyDescent="0.6">
      <c r="A57" s="107" t="s">
        <v>115</v>
      </c>
      <c r="B57" s="72">
        <f>B10-SUM(B11:B13)</f>
        <v>0</v>
      </c>
      <c r="C57" s="72">
        <f>C10-SUM(C11:C13)</f>
        <v>0</v>
      </c>
      <c r="D57" s="72">
        <f>D10-SUM(D11:D13)</f>
        <v>0</v>
      </c>
      <c r="E57" s="87"/>
      <c r="G57" s="72">
        <v>0</v>
      </c>
      <c r="H57" s="72">
        <v>0</v>
      </c>
      <c r="I57" s="72">
        <v>0</v>
      </c>
      <c r="K57" s="53"/>
      <c r="L57" s="72">
        <v>0</v>
      </c>
      <c r="M57" s="72">
        <v>0</v>
      </c>
      <c r="N57" s="72">
        <v>0</v>
      </c>
      <c r="Q57">
        <v>117</v>
      </c>
      <c r="U57">
        <f>$U$8</f>
        <v>0</v>
      </c>
      <c r="V57">
        <f>$V$8</f>
        <v>22</v>
      </c>
      <c r="W57">
        <f>$W$8</f>
        <v>44</v>
      </c>
    </row>
    <row r="58" spans="1:23" hidden="1" x14ac:dyDescent="0.6">
      <c r="G58" s="72">
        <v>0</v>
      </c>
      <c r="H58" s="72">
        <v>0</v>
      </c>
      <c r="I58" s="72">
        <v>0</v>
      </c>
      <c r="K58" s="53"/>
      <c r="L58" s="72">
        <v>0</v>
      </c>
      <c r="M58" s="72">
        <v>0</v>
      </c>
      <c r="N58" s="72">
        <v>0</v>
      </c>
      <c r="Q58">
        <v>94</v>
      </c>
      <c r="U58">
        <f>$U$8</f>
        <v>0</v>
      </c>
      <c r="V58">
        <f>$V$8</f>
        <v>22</v>
      </c>
      <c r="W58">
        <f>$W$8</f>
        <v>44</v>
      </c>
    </row>
    <row r="59" spans="1:23" hidden="1" x14ac:dyDescent="0.6">
      <c r="B59" s="50"/>
      <c r="G59" s="72">
        <v>0</v>
      </c>
      <c r="H59" s="72">
        <v>0</v>
      </c>
      <c r="I59" s="72">
        <v>0</v>
      </c>
      <c r="L59" s="72">
        <v>5.5511151231257827E-17</v>
      </c>
      <c r="M59" s="72">
        <v>-1.1102230246251565E-16</v>
      </c>
      <c r="N59" s="72">
        <v>0</v>
      </c>
      <c r="Q59">
        <v>47</v>
      </c>
      <c r="S59">
        <v>31</v>
      </c>
      <c r="U59">
        <f>$U$8</f>
        <v>0</v>
      </c>
      <c r="V59">
        <f>$V$8</f>
        <v>22</v>
      </c>
      <c r="W59">
        <f>$W$8</f>
        <v>44</v>
      </c>
    </row>
    <row r="60" spans="1:23" x14ac:dyDescent="0.6">
      <c r="A60" s="33"/>
      <c r="B60" s="33"/>
      <c r="C60" s="33"/>
      <c r="D60" s="33"/>
      <c r="E60" s="33"/>
    </row>
    <row r="61" spans="1:23" x14ac:dyDescent="0.6">
      <c r="A61" s="54" t="s">
        <v>22</v>
      </c>
      <c r="K61" s="53"/>
      <c r="L61" s="52"/>
      <c r="M61" s="52"/>
      <c r="N61" s="52"/>
    </row>
    <row r="62" spans="1:23" x14ac:dyDescent="0.6">
      <c r="A62" s="109" t="s">
        <v>264</v>
      </c>
      <c r="K62" s="53"/>
      <c r="L62" s="52"/>
      <c r="M62" s="52"/>
      <c r="N62" s="52"/>
    </row>
    <row r="63" spans="1:23" x14ac:dyDescent="0.6">
      <c r="A63" s="56" t="s">
        <v>107</v>
      </c>
      <c r="K63" s="53"/>
      <c r="L63" s="52"/>
      <c r="M63" s="52"/>
      <c r="N63" s="52"/>
    </row>
    <row r="64" spans="1:23" x14ac:dyDescent="0.6">
      <c r="A64" s="55" t="s">
        <v>98</v>
      </c>
    </row>
    <row r="65" spans="1:6" x14ac:dyDescent="0.6">
      <c r="A65" s="55" t="s">
        <v>99</v>
      </c>
    </row>
    <row r="66" spans="1:6" x14ac:dyDescent="0.6">
      <c r="A66" s="56" t="s">
        <v>100</v>
      </c>
    </row>
    <row r="67" spans="1:6" x14ac:dyDescent="0.6">
      <c r="A67" s="55" t="s">
        <v>101</v>
      </c>
    </row>
    <row r="68" spans="1:6" x14ac:dyDescent="0.6">
      <c r="A68" s="55"/>
    </row>
    <row r="69" spans="1:6" x14ac:dyDescent="0.6">
      <c r="A69" s="56"/>
    </row>
    <row r="70" spans="1:6" x14ac:dyDescent="0.6">
      <c r="A70" s="55"/>
    </row>
    <row r="71" spans="1:6" x14ac:dyDescent="0.6">
      <c r="A71" s="55"/>
      <c r="B71" s="41"/>
      <c r="C71" s="41"/>
      <c r="D71" s="41"/>
      <c r="E71" s="41"/>
      <c r="F71" s="41"/>
    </row>
    <row r="72" spans="1:6" x14ac:dyDescent="0.6">
      <c r="A72" s="56"/>
      <c r="B72" s="41"/>
      <c r="C72" s="41"/>
      <c r="D72" s="41"/>
      <c r="E72" s="41"/>
      <c r="F72" s="41"/>
    </row>
    <row r="73" spans="1:6" x14ac:dyDescent="0.6">
      <c r="A73" s="56"/>
    </row>
    <row r="75" spans="1:6" x14ac:dyDescent="0.6">
      <c r="A75" s="16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43" max="14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0"/>
  <dimension ref="A1:Y75"/>
  <sheetViews>
    <sheetView zoomScale="70" zoomScaleNormal="70" workbookViewId="0"/>
  </sheetViews>
  <sheetFormatPr defaultRowHeight="13" x14ac:dyDescent="0.6"/>
  <cols>
    <col min="1" max="1" width="36.86328125" customWidth="1"/>
    <col min="2" max="5" width="10.6796875" customWidth="1"/>
    <col min="6" max="6" width="2.6796875" customWidth="1"/>
    <col min="7" max="10" width="10.6796875" customWidth="1"/>
    <col min="11" max="11" width="2.6796875" customWidth="1"/>
    <col min="12" max="15" width="8.6796875" customWidth="1"/>
    <col min="17" max="23" width="0" hidden="1" customWidth="1"/>
    <col min="24" max="24" width="3.6796875" hidden="1" customWidth="1"/>
    <col min="25" max="25" width="0" hidden="1" customWidth="1"/>
  </cols>
  <sheetData>
    <row r="1" spans="1:25" s="3" customFormat="1" ht="15.5" x14ac:dyDescent="0.7">
      <c r="A1" s="1" t="str">
        <f>VLOOKUP(Y6,TabName,5,FALSE)</f>
        <v>Table 4.38 - Cost of Forwarded UAA Mail -- Package Services, Bound Printed Matter (1), PARS Environment, FY 21</v>
      </c>
      <c r="B1" s="2"/>
      <c r="C1" s="2"/>
      <c r="D1" s="2"/>
      <c r="E1" s="2"/>
    </row>
    <row r="2" spans="1:25" s="3" customFormat="1" ht="8.15" customHeight="1" thickBot="1" x14ac:dyDescent="0.85">
      <c r="A2" s="1"/>
      <c r="B2" s="2"/>
      <c r="C2" s="2"/>
      <c r="D2" s="2"/>
      <c r="E2" s="2"/>
    </row>
    <row r="3" spans="1:25" s="3" customFormat="1" ht="15.5" x14ac:dyDescent="0.7">
      <c r="A3" s="4" t="s">
        <v>0</v>
      </c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7"/>
    </row>
    <row r="4" spans="1:25" s="3" customFormat="1" ht="12.75" customHeight="1" x14ac:dyDescent="0.6">
      <c r="A4" s="8"/>
      <c r="B4" s="9" t="s">
        <v>1</v>
      </c>
      <c r="C4" s="10"/>
      <c r="D4" s="10"/>
      <c r="E4" s="10"/>
      <c r="F4" s="11"/>
      <c r="G4" s="9" t="s">
        <v>2</v>
      </c>
      <c r="H4" s="12"/>
      <c r="I4" s="12"/>
      <c r="J4" s="12"/>
      <c r="K4" s="11"/>
      <c r="L4" s="9" t="s">
        <v>3</v>
      </c>
      <c r="M4" s="12"/>
      <c r="N4" s="12"/>
      <c r="O4" s="13"/>
      <c r="Q4"/>
      <c r="R4"/>
      <c r="S4" t="s">
        <v>37</v>
      </c>
      <c r="T4" t="s">
        <v>37</v>
      </c>
      <c r="U4" s="18" t="s">
        <v>8</v>
      </c>
      <c r="V4" s="18" t="s">
        <v>9</v>
      </c>
      <c r="W4" s="18" t="s">
        <v>10</v>
      </c>
      <c r="X4"/>
    </row>
    <row r="5" spans="1:25" ht="25.5" customHeight="1" x14ac:dyDescent="0.6">
      <c r="A5" s="14"/>
      <c r="B5" s="15" t="s">
        <v>4</v>
      </c>
      <c r="C5" s="15" t="s">
        <v>5</v>
      </c>
      <c r="D5" s="15" t="s">
        <v>6</v>
      </c>
      <c r="E5" s="15" t="s">
        <v>7</v>
      </c>
      <c r="F5" s="16"/>
      <c r="G5" s="15" t="s">
        <v>4</v>
      </c>
      <c r="H5" s="15" t="s">
        <v>5</v>
      </c>
      <c r="I5" s="15" t="s">
        <v>6</v>
      </c>
      <c r="J5" s="15" t="s">
        <v>7</v>
      </c>
      <c r="K5" s="16"/>
      <c r="L5" s="15" t="s">
        <v>4</v>
      </c>
      <c r="M5" s="15" t="s">
        <v>5</v>
      </c>
      <c r="N5" s="15" t="s">
        <v>6</v>
      </c>
      <c r="O5" s="17" t="s">
        <v>7</v>
      </c>
      <c r="Q5" s="56" t="s">
        <v>35</v>
      </c>
      <c r="R5" s="56" t="s">
        <v>36</v>
      </c>
      <c r="S5" s="56" t="s">
        <v>35</v>
      </c>
      <c r="T5" s="56" t="s">
        <v>36</v>
      </c>
      <c r="U5" t="s">
        <v>12</v>
      </c>
      <c r="V5" t="s">
        <v>12</v>
      </c>
      <c r="W5" t="s">
        <v>12</v>
      </c>
      <c r="Y5" s="18" t="s">
        <v>11</v>
      </c>
    </row>
    <row r="6" spans="1:25" x14ac:dyDescent="0.6">
      <c r="A6" s="94" t="s">
        <v>23</v>
      </c>
      <c r="B6" s="15"/>
      <c r="C6" s="15"/>
      <c r="D6" s="15"/>
      <c r="E6" s="15"/>
      <c r="F6" s="16"/>
      <c r="G6" s="15"/>
      <c r="H6" s="15"/>
      <c r="I6" s="15"/>
      <c r="J6" s="15"/>
      <c r="K6" s="16"/>
      <c r="L6" s="15"/>
      <c r="M6" s="15"/>
      <c r="N6" s="15"/>
      <c r="O6" s="17"/>
      <c r="Y6">
        <v>38</v>
      </c>
    </row>
    <row r="7" spans="1:25" x14ac:dyDescent="0.6">
      <c r="A7" s="31" t="s">
        <v>102</v>
      </c>
      <c r="B7" s="15"/>
      <c r="C7" s="15"/>
      <c r="D7" s="15"/>
      <c r="E7" s="15"/>
      <c r="F7" s="16"/>
      <c r="G7" s="15"/>
      <c r="H7" s="15"/>
      <c r="I7" s="15"/>
      <c r="J7" s="15"/>
      <c r="K7" s="16"/>
      <c r="L7" s="15"/>
      <c r="M7" s="15"/>
      <c r="N7" s="15"/>
      <c r="O7" s="17"/>
    </row>
    <row r="8" spans="1:25" x14ac:dyDescent="0.6">
      <c r="A8" s="21" t="s">
        <v>13</v>
      </c>
      <c r="B8" s="76">
        <v>0</v>
      </c>
      <c r="C8" s="76">
        <v>0</v>
      </c>
      <c r="D8" s="76">
        <v>0</v>
      </c>
      <c r="E8" s="65">
        <f t="shared" ref="E8:E13" si="0">SUM(B8:D8)</f>
        <v>0</v>
      </c>
      <c r="F8" s="61"/>
      <c r="G8" s="62">
        <v>0</v>
      </c>
      <c r="H8" s="62">
        <v>0</v>
      </c>
      <c r="I8" s="62">
        <v>0</v>
      </c>
      <c r="J8" s="62">
        <f t="shared" ref="J8:J13" si="1">SUM(G8:I8)</f>
        <v>0</v>
      </c>
      <c r="K8" s="61"/>
      <c r="L8" s="25" t="str">
        <f t="shared" ref="L8:O14" si="2">IF(B8&lt;&gt;0,G8/B8,"--")</f>
        <v>--</v>
      </c>
      <c r="M8" s="25" t="str">
        <f t="shared" si="2"/>
        <v>--</v>
      </c>
      <c r="N8" s="25" t="str">
        <f t="shared" si="2"/>
        <v>--</v>
      </c>
      <c r="O8" s="26" t="str">
        <f t="shared" si="2"/>
        <v>--</v>
      </c>
      <c r="Q8">
        <v>28</v>
      </c>
      <c r="U8" s="27">
        <f>VLOOKUP($Y$6,FMap,5,FALSE)</f>
        <v>14</v>
      </c>
      <c r="V8" s="28">
        <f>VLOOKUP($Y$6,FMap,6,FALSE)</f>
        <v>36</v>
      </c>
      <c r="W8" s="29">
        <f>VLOOKUP($Y$6,FMap,7,FALSE)</f>
        <v>58</v>
      </c>
    </row>
    <row r="9" spans="1:25" x14ac:dyDescent="0.6">
      <c r="A9" s="30" t="s">
        <v>24</v>
      </c>
      <c r="B9" s="76">
        <v>0</v>
      </c>
      <c r="C9" s="76">
        <v>0</v>
      </c>
      <c r="D9" s="76">
        <v>0</v>
      </c>
      <c r="E9" s="65">
        <f t="shared" si="0"/>
        <v>0</v>
      </c>
      <c r="F9" s="61"/>
      <c r="G9" s="62">
        <v>0</v>
      </c>
      <c r="H9" s="62">
        <v>0</v>
      </c>
      <c r="I9" s="62">
        <v>0</v>
      </c>
      <c r="J9" s="62">
        <f t="shared" si="1"/>
        <v>0</v>
      </c>
      <c r="K9" s="61"/>
      <c r="L9" s="25" t="str">
        <f t="shared" si="2"/>
        <v>--</v>
      </c>
      <c r="M9" s="25" t="str">
        <f t="shared" si="2"/>
        <v>--</v>
      </c>
      <c r="N9" s="25" t="str">
        <f t="shared" si="2"/>
        <v>--</v>
      </c>
      <c r="O9" s="26" t="str">
        <f t="shared" si="2"/>
        <v>--</v>
      </c>
      <c r="Q9">
        <v>29</v>
      </c>
      <c r="U9">
        <f>$U$8</f>
        <v>14</v>
      </c>
      <c r="V9">
        <f>$V$8</f>
        <v>36</v>
      </c>
      <c r="W9">
        <f>$W$8</f>
        <v>58</v>
      </c>
    </row>
    <row r="10" spans="1:25" x14ac:dyDescent="0.6">
      <c r="A10" s="21" t="s">
        <v>25</v>
      </c>
      <c r="B10" s="65">
        <v>0</v>
      </c>
      <c r="C10" s="65">
        <v>0</v>
      </c>
      <c r="D10" s="65">
        <v>0</v>
      </c>
      <c r="E10" s="65">
        <f t="shared" si="0"/>
        <v>0</v>
      </c>
      <c r="F10" s="61"/>
      <c r="G10" s="62">
        <v>0</v>
      </c>
      <c r="H10" s="62">
        <v>0</v>
      </c>
      <c r="I10" s="62">
        <v>0</v>
      </c>
      <c r="J10" s="62">
        <f t="shared" si="1"/>
        <v>0</v>
      </c>
      <c r="K10" s="61"/>
      <c r="L10" s="25" t="str">
        <f t="shared" si="2"/>
        <v>--</v>
      </c>
      <c r="M10" s="25" t="str">
        <f t="shared" si="2"/>
        <v>--</v>
      </c>
      <c r="N10" s="25" t="str">
        <f t="shared" si="2"/>
        <v>--</v>
      </c>
      <c r="O10" s="26" t="str">
        <f t="shared" si="2"/>
        <v>--</v>
      </c>
      <c r="Q10">
        <v>30</v>
      </c>
      <c r="S10">
        <v>10</v>
      </c>
      <c r="U10">
        <f>$U$8</f>
        <v>14</v>
      </c>
      <c r="V10">
        <f>$V$8</f>
        <v>36</v>
      </c>
      <c r="W10">
        <f>$W$8</f>
        <v>58</v>
      </c>
    </row>
    <row r="11" spans="1:25" x14ac:dyDescent="0.6">
      <c r="A11" s="21" t="s">
        <v>26</v>
      </c>
      <c r="B11" s="65">
        <v>0</v>
      </c>
      <c r="C11" s="65">
        <v>0</v>
      </c>
      <c r="D11" s="65">
        <v>0</v>
      </c>
      <c r="E11" s="65">
        <f t="shared" si="0"/>
        <v>0</v>
      </c>
      <c r="F11" s="61"/>
      <c r="G11" s="62">
        <v>0</v>
      </c>
      <c r="H11" s="62">
        <v>0</v>
      </c>
      <c r="I11" s="62">
        <v>0</v>
      </c>
      <c r="J11" s="62">
        <f t="shared" si="1"/>
        <v>0</v>
      </c>
      <c r="K11" s="61"/>
      <c r="L11" s="25" t="str">
        <f t="shared" si="2"/>
        <v>--</v>
      </c>
      <c r="M11" s="25" t="str">
        <f t="shared" si="2"/>
        <v>--</v>
      </c>
      <c r="N11" s="25" t="str">
        <f t="shared" si="2"/>
        <v>--</v>
      </c>
      <c r="O11" s="26" t="str">
        <f t="shared" si="2"/>
        <v>--</v>
      </c>
      <c r="Q11">
        <v>31</v>
      </c>
      <c r="S11">
        <v>10</v>
      </c>
      <c r="U11">
        <f>$U$8</f>
        <v>14</v>
      </c>
      <c r="V11">
        <f>$V$8</f>
        <v>36</v>
      </c>
      <c r="W11">
        <f>$W$8</f>
        <v>58</v>
      </c>
    </row>
    <row r="12" spans="1:25" x14ac:dyDescent="0.6">
      <c r="A12" s="30" t="s">
        <v>92</v>
      </c>
      <c r="B12" s="65">
        <v>0</v>
      </c>
      <c r="C12" s="65">
        <v>0</v>
      </c>
      <c r="D12" s="65">
        <v>0</v>
      </c>
      <c r="E12" s="65">
        <f t="shared" si="0"/>
        <v>0</v>
      </c>
      <c r="F12" s="61"/>
      <c r="G12" s="62">
        <v>0</v>
      </c>
      <c r="H12" s="62">
        <v>0</v>
      </c>
      <c r="I12" s="62">
        <v>0</v>
      </c>
      <c r="J12" s="62">
        <f t="shared" si="1"/>
        <v>0</v>
      </c>
      <c r="K12" s="61"/>
      <c r="L12" s="25" t="str">
        <f t="shared" si="2"/>
        <v>--</v>
      </c>
      <c r="M12" s="25" t="str">
        <f t="shared" si="2"/>
        <v>--</v>
      </c>
      <c r="N12" s="25" t="str">
        <f t="shared" si="2"/>
        <v>--</v>
      </c>
      <c r="O12" s="26" t="str">
        <f t="shared" si="2"/>
        <v>--</v>
      </c>
      <c r="Q12">
        <f>Q11+1</f>
        <v>32</v>
      </c>
      <c r="R12">
        <v>33</v>
      </c>
      <c r="S12">
        <v>10</v>
      </c>
      <c r="U12">
        <f>$U$8</f>
        <v>14</v>
      </c>
      <c r="V12">
        <f>$V$8</f>
        <v>36</v>
      </c>
      <c r="W12">
        <f>$W$8</f>
        <v>58</v>
      </c>
    </row>
    <row r="13" spans="1:25" x14ac:dyDescent="0.6">
      <c r="A13" s="30" t="s">
        <v>93</v>
      </c>
      <c r="B13" s="65">
        <v>0</v>
      </c>
      <c r="C13" s="65">
        <v>0</v>
      </c>
      <c r="D13" s="65">
        <v>0</v>
      </c>
      <c r="E13" s="65">
        <f t="shared" si="0"/>
        <v>0</v>
      </c>
      <c r="F13" s="61"/>
      <c r="G13" s="62">
        <v>0</v>
      </c>
      <c r="H13" s="62">
        <v>0</v>
      </c>
      <c r="I13" s="62">
        <v>0</v>
      </c>
      <c r="J13" s="62">
        <f t="shared" si="1"/>
        <v>0</v>
      </c>
      <c r="K13" s="61"/>
      <c r="L13" s="25" t="str">
        <f t="shared" si="2"/>
        <v>--</v>
      </c>
      <c r="M13" s="25" t="str">
        <f t="shared" si="2"/>
        <v>--</v>
      </c>
      <c r="N13" s="25" t="str">
        <f t="shared" si="2"/>
        <v>--</v>
      </c>
      <c r="O13" s="26" t="str">
        <f t="shared" si="2"/>
        <v>--</v>
      </c>
      <c r="Q13">
        <v>35</v>
      </c>
      <c r="S13">
        <v>10</v>
      </c>
      <c r="U13">
        <f>$U$8</f>
        <v>14</v>
      </c>
      <c r="V13">
        <f>$V$8</f>
        <v>36</v>
      </c>
      <c r="W13">
        <f>$W$8</f>
        <v>58</v>
      </c>
    </row>
    <row r="14" spans="1:25" x14ac:dyDescent="0.6">
      <c r="A14" s="21" t="s">
        <v>17</v>
      </c>
      <c r="B14" s="65">
        <f>B10</f>
        <v>0</v>
      </c>
      <c r="C14" s="65">
        <f>C10</f>
        <v>0</v>
      </c>
      <c r="D14" s="65">
        <f>D10</f>
        <v>0</v>
      </c>
      <c r="E14" s="65">
        <f>E10</f>
        <v>0</v>
      </c>
      <c r="F14" s="61"/>
      <c r="G14" s="62">
        <f>SUM(G8:G13)</f>
        <v>0</v>
      </c>
      <c r="H14" s="62">
        <f>SUM(H8:H13)</f>
        <v>0</v>
      </c>
      <c r="I14" s="62">
        <f>SUM(I8:I13)</f>
        <v>0</v>
      </c>
      <c r="J14" s="62">
        <f>SUM(J8:J13)</f>
        <v>0</v>
      </c>
      <c r="K14" s="61"/>
      <c r="L14" s="25" t="str">
        <f t="shared" si="2"/>
        <v>--</v>
      </c>
      <c r="M14" s="25" t="str">
        <f t="shared" si="2"/>
        <v>--</v>
      </c>
      <c r="N14" s="25" t="str">
        <f t="shared" si="2"/>
        <v>--</v>
      </c>
      <c r="O14" s="26" t="str">
        <f t="shared" si="2"/>
        <v>--</v>
      </c>
    </row>
    <row r="15" spans="1:25" ht="5.15" customHeight="1" x14ac:dyDescent="0.6">
      <c r="A15" s="21"/>
      <c r="B15" s="65"/>
      <c r="C15" s="65"/>
      <c r="D15" s="65"/>
      <c r="E15" s="65"/>
      <c r="F15" s="61"/>
      <c r="G15" s="62"/>
      <c r="H15" s="62"/>
      <c r="I15" s="62"/>
      <c r="J15" s="62"/>
      <c r="K15" s="61"/>
      <c r="L15" s="60"/>
      <c r="M15" s="60"/>
      <c r="N15" s="60"/>
      <c r="O15" s="63"/>
    </row>
    <row r="16" spans="1:25" x14ac:dyDescent="0.6">
      <c r="A16" s="31" t="s">
        <v>28</v>
      </c>
      <c r="B16" s="65"/>
      <c r="C16" s="65"/>
      <c r="D16" s="65"/>
      <c r="E16" s="65"/>
      <c r="F16" s="61"/>
      <c r="G16" s="62"/>
      <c r="H16" s="62"/>
      <c r="I16" s="62"/>
      <c r="J16" s="62"/>
      <c r="K16" s="61"/>
      <c r="L16" s="60"/>
      <c r="M16" s="60"/>
      <c r="N16" s="60"/>
      <c r="O16" s="63"/>
    </row>
    <row r="17" spans="1:23" x14ac:dyDescent="0.6">
      <c r="A17" s="30" t="s">
        <v>29</v>
      </c>
      <c r="B17" s="65">
        <f>B14</f>
        <v>0</v>
      </c>
      <c r="C17" s="65">
        <f>C14</f>
        <v>0</v>
      </c>
      <c r="D17" s="65">
        <f>D14</f>
        <v>0</v>
      </c>
      <c r="E17" s="65">
        <f>SUM(B17:D17)</f>
        <v>0</v>
      </c>
      <c r="F17" s="61"/>
      <c r="G17" s="62">
        <v>0</v>
      </c>
      <c r="H17" s="62">
        <v>0</v>
      </c>
      <c r="I17" s="62">
        <v>0</v>
      </c>
      <c r="J17" s="62">
        <f>SUM(G17:I17)</f>
        <v>0</v>
      </c>
      <c r="K17" s="61"/>
      <c r="L17" s="25" t="str">
        <f t="shared" ref="L17:O19" si="3">IF(B17&lt;&gt;0,G17/B17,"--")</f>
        <v>--</v>
      </c>
      <c r="M17" s="25" t="str">
        <f t="shared" si="3"/>
        <v>--</v>
      </c>
      <c r="N17" s="25" t="str">
        <f t="shared" si="3"/>
        <v>--</v>
      </c>
      <c r="O17" s="26" t="str">
        <f t="shared" si="3"/>
        <v>--</v>
      </c>
      <c r="Q17">
        <v>38</v>
      </c>
      <c r="U17">
        <f>$U$8</f>
        <v>14</v>
      </c>
      <c r="V17">
        <f>$V$8</f>
        <v>36</v>
      </c>
      <c r="W17">
        <f>$W$8</f>
        <v>58</v>
      </c>
    </row>
    <row r="18" spans="1:23" x14ac:dyDescent="0.6">
      <c r="A18" s="30" t="s">
        <v>30</v>
      </c>
      <c r="B18" s="76">
        <v>0</v>
      </c>
      <c r="C18" s="76">
        <v>0</v>
      </c>
      <c r="D18" s="76">
        <v>0</v>
      </c>
      <c r="E18" s="65">
        <f>SUM(B18:D18)</f>
        <v>0</v>
      </c>
      <c r="F18" s="61"/>
      <c r="G18" s="62">
        <v>0</v>
      </c>
      <c r="H18" s="62">
        <v>0</v>
      </c>
      <c r="I18" s="62">
        <v>0</v>
      </c>
      <c r="J18" s="62">
        <f>SUM(G18:I18)</f>
        <v>0</v>
      </c>
      <c r="K18" s="61"/>
      <c r="L18" s="25" t="str">
        <f t="shared" si="3"/>
        <v>--</v>
      </c>
      <c r="M18" s="25" t="str">
        <f t="shared" si="3"/>
        <v>--</v>
      </c>
      <c r="N18" s="25" t="str">
        <f t="shared" si="3"/>
        <v>--</v>
      </c>
      <c r="O18" s="26" t="str">
        <f t="shared" si="3"/>
        <v>--</v>
      </c>
      <c r="Q18">
        <v>39</v>
      </c>
      <c r="U18">
        <f>$U$8</f>
        <v>14</v>
      </c>
      <c r="V18">
        <f>$V$8</f>
        <v>36</v>
      </c>
      <c r="W18">
        <f>$W$8</f>
        <v>58</v>
      </c>
    </row>
    <row r="19" spans="1:23" x14ac:dyDescent="0.6">
      <c r="A19" s="21" t="s">
        <v>17</v>
      </c>
      <c r="B19" s="65">
        <f>B17</f>
        <v>0</v>
      </c>
      <c r="C19" s="65">
        <f>C17</f>
        <v>0</v>
      </c>
      <c r="D19" s="65">
        <f>D17</f>
        <v>0</v>
      </c>
      <c r="E19" s="65">
        <f>E17</f>
        <v>0</v>
      </c>
      <c r="F19" s="61"/>
      <c r="G19" s="62">
        <f>SUM(G17:G18)</f>
        <v>0</v>
      </c>
      <c r="H19" s="62">
        <f>SUM(H17:H18)</f>
        <v>0</v>
      </c>
      <c r="I19" s="62">
        <f>SUM(I17:I18)</f>
        <v>0</v>
      </c>
      <c r="J19" s="62">
        <f>SUM(J17:J18)</f>
        <v>0</v>
      </c>
      <c r="K19" s="61"/>
      <c r="L19" s="25" t="str">
        <f t="shared" si="3"/>
        <v>--</v>
      </c>
      <c r="M19" s="25" t="str">
        <f t="shared" si="3"/>
        <v>--</v>
      </c>
      <c r="N19" s="25" t="str">
        <f t="shared" si="3"/>
        <v>--</v>
      </c>
      <c r="O19" s="26" t="str">
        <f t="shared" si="3"/>
        <v>--</v>
      </c>
    </row>
    <row r="20" spans="1:23" ht="5.15" customHeight="1" x14ac:dyDescent="0.6">
      <c r="A20" s="21"/>
      <c r="B20" s="65"/>
      <c r="C20" s="65"/>
      <c r="D20" s="65"/>
      <c r="E20" s="65"/>
      <c r="F20" s="61"/>
      <c r="G20" s="62"/>
      <c r="H20" s="62"/>
      <c r="I20" s="62"/>
      <c r="J20" s="62"/>
      <c r="K20" s="61"/>
      <c r="L20" s="60"/>
      <c r="M20" s="60"/>
      <c r="N20" s="60"/>
      <c r="O20" s="63"/>
    </row>
    <row r="21" spans="1:23" x14ac:dyDescent="0.6">
      <c r="A21" s="21" t="s">
        <v>31</v>
      </c>
      <c r="B21" s="65">
        <f>B19</f>
        <v>0</v>
      </c>
      <c r="C21" s="65">
        <f>C19</f>
        <v>0</v>
      </c>
      <c r="D21" s="65">
        <f>D19</f>
        <v>0</v>
      </c>
      <c r="E21" s="65">
        <f>E19</f>
        <v>0</v>
      </c>
      <c r="F21" s="61"/>
      <c r="G21" s="62">
        <f>SUM(G14,G19)</f>
        <v>0</v>
      </c>
      <c r="H21" s="62">
        <f>SUM(H14,H19)</f>
        <v>0</v>
      </c>
      <c r="I21" s="62">
        <f>SUM(I14,I19)</f>
        <v>0</v>
      </c>
      <c r="J21" s="62">
        <f>SUM(J14,J19)</f>
        <v>0</v>
      </c>
      <c r="K21" s="61"/>
      <c r="L21" s="25" t="str">
        <f>IF(B21&lt;&gt;0,G21/B21,"--")</f>
        <v>--</v>
      </c>
      <c r="M21" s="25" t="str">
        <f>IF(C21&lt;&gt;0,H21/C21,"--")</f>
        <v>--</v>
      </c>
      <c r="N21" s="25" t="str">
        <f>IF(D21&lt;&gt;0,I21/D21,"--")</f>
        <v>--</v>
      </c>
      <c r="O21" s="26" t="str">
        <f>IF(E21&lt;&gt;0,J21/E21,"--")</f>
        <v>--</v>
      </c>
    </row>
    <row r="22" spans="1:23" ht="5.15" customHeight="1" x14ac:dyDescent="0.6">
      <c r="A22" s="14"/>
      <c r="B22" s="65"/>
      <c r="C22" s="65"/>
      <c r="D22" s="65"/>
      <c r="E22" s="65"/>
      <c r="F22" s="61"/>
      <c r="G22" s="62"/>
      <c r="H22" s="62"/>
      <c r="I22" s="62"/>
      <c r="J22" s="62"/>
      <c r="K22" s="61"/>
      <c r="L22" s="60"/>
      <c r="M22" s="60"/>
      <c r="N22" s="60"/>
      <c r="O22" s="63"/>
    </row>
    <row r="23" spans="1:23" x14ac:dyDescent="0.6">
      <c r="A23" s="95" t="s">
        <v>32</v>
      </c>
      <c r="B23" s="65"/>
      <c r="C23" s="65"/>
      <c r="D23" s="65"/>
      <c r="E23" s="65"/>
      <c r="F23" s="61"/>
      <c r="G23" s="62"/>
      <c r="H23" s="62"/>
      <c r="I23" s="62"/>
      <c r="J23" s="62"/>
      <c r="K23" s="61"/>
      <c r="L23" s="60"/>
      <c r="M23" s="60"/>
      <c r="N23" s="60"/>
      <c r="O23" s="63"/>
    </row>
    <row r="24" spans="1:23" x14ac:dyDescent="0.6">
      <c r="A24" s="19" t="s">
        <v>94</v>
      </c>
      <c r="B24" s="76"/>
      <c r="C24" s="76"/>
      <c r="D24" s="76"/>
      <c r="E24" s="76"/>
      <c r="F24" s="61"/>
      <c r="G24" s="62"/>
      <c r="H24" s="62"/>
      <c r="I24" s="62"/>
      <c r="J24" s="62"/>
      <c r="K24" s="61"/>
      <c r="L24" s="61"/>
      <c r="M24" s="61"/>
      <c r="N24" s="61"/>
      <c r="O24" s="64"/>
    </row>
    <row r="25" spans="1:23" x14ac:dyDescent="0.6">
      <c r="A25" s="21" t="s">
        <v>13</v>
      </c>
      <c r="B25" s="76">
        <v>0</v>
      </c>
      <c r="C25" s="76">
        <v>0</v>
      </c>
      <c r="D25" s="76">
        <v>0</v>
      </c>
      <c r="E25" s="65">
        <f>SUM(B25:D25)</f>
        <v>0</v>
      </c>
      <c r="F25" s="61"/>
      <c r="G25" s="62">
        <v>0</v>
      </c>
      <c r="H25" s="62">
        <v>0</v>
      </c>
      <c r="I25" s="62">
        <v>0</v>
      </c>
      <c r="J25" s="62">
        <f>SUM(G25:I25)</f>
        <v>0</v>
      </c>
      <c r="K25" s="61"/>
      <c r="L25" s="25" t="str">
        <f t="shared" ref="L25:O28" si="4">IF(B25&lt;&gt;0,G25/B25,"--")</f>
        <v>--</v>
      </c>
      <c r="M25" s="25" t="str">
        <f t="shared" si="4"/>
        <v>--</v>
      </c>
      <c r="N25" s="25" t="str">
        <f t="shared" si="4"/>
        <v>--</v>
      </c>
      <c r="O25" s="26" t="str">
        <f t="shared" si="4"/>
        <v>--</v>
      </c>
      <c r="Q25">
        <v>1</v>
      </c>
      <c r="U25">
        <f>$U$8</f>
        <v>14</v>
      </c>
      <c r="V25">
        <f>$V$8</f>
        <v>36</v>
      </c>
      <c r="W25">
        <f>$W$8</f>
        <v>58</v>
      </c>
    </row>
    <row r="26" spans="1:23" x14ac:dyDescent="0.6">
      <c r="A26" s="30" t="s">
        <v>95</v>
      </c>
      <c r="B26" s="76">
        <v>0</v>
      </c>
      <c r="C26" s="76">
        <v>0</v>
      </c>
      <c r="D26" s="76">
        <v>0</v>
      </c>
      <c r="E26" s="65">
        <f>SUM(B26:D26)</f>
        <v>0</v>
      </c>
      <c r="F26" s="61"/>
      <c r="G26" s="62">
        <v>0</v>
      </c>
      <c r="H26" s="62">
        <v>0</v>
      </c>
      <c r="I26" s="62">
        <v>0</v>
      </c>
      <c r="J26" s="62">
        <f>SUM(G26:I26)</f>
        <v>0</v>
      </c>
      <c r="K26" s="61"/>
      <c r="L26" s="25" t="str">
        <f t="shared" si="4"/>
        <v>--</v>
      </c>
      <c r="M26" s="25" t="str">
        <f t="shared" si="4"/>
        <v>--</v>
      </c>
      <c r="N26" s="25" t="str">
        <f t="shared" si="4"/>
        <v>--</v>
      </c>
      <c r="O26" s="26" t="str">
        <f t="shared" si="4"/>
        <v>--</v>
      </c>
      <c r="Q26">
        <v>2</v>
      </c>
      <c r="U26">
        <f>$U$8</f>
        <v>14</v>
      </c>
      <c r="V26">
        <f>$V$8</f>
        <v>36</v>
      </c>
      <c r="W26">
        <f>$W$8</f>
        <v>58</v>
      </c>
    </row>
    <row r="27" spans="1:23" x14ac:dyDescent="0.6">
      <c r="A27" s="21" t="s">
        <v>14</v>
      </c>
      <c r="B27" s="76">
        <v>0</v>
      </c>
      <c r="C27" s="76">
        <v>0</v>
      </c>
      <c r="D27" s="76">
        <v>0</v>
      </c>
      <c r="E27" s="65">
        <f>SUM(B27:D27)</f>
        <v>0</v>
      </c>
      <c r="F27" s="61"/>
      <c r="G27" s="62">
        <v>0</v>
      </c>
      <c r="H27" s="62">
        <v>0</v>
      </c>
      <c r="I27" s="62">
        <v>0</v>
      </c>
      <c r="J27" s="62">
        <f>SUM(G27:I27)</f>
        <v>0</v>
      </c>
      <c r="K27" s="61"/>
      <c r="L27" s="25" t="str">
        <f t="shared" si="4"/>
        <v>--</v>
      </c>
      <c r="M27" s="25" t="str">
        <f t="shared" si="4"/>
        <v>--</v>
      </c>
      <c r="N27" s="25" t="str">
        <f t="shared" si="4"/>
        <v>--</v>
      </c>
      <c r="O27" s="26" t="str">
        <f t="shared" si="4"/>
        <v>--</v>
      </c>
      <c r="Q27">
        <v>5</v>
      </c>
      <c r="U27">
        <f>$U$8</f>
        <v>14</v>
      </c>
      <c r="V27">
        <f>$V$8</f>
        <v>36</v>
      </c>
      <c r="W27">
        <f>$W$8</f>
        <v>58</v>
      </c>
    </row>
    <row r="28" spans="1:23" x14ac:dyDescent="0.6">
      <c r="A28" s="21" t="s">
        <v>15</v>
      </c>
      <c r="B28" s="76">
        <f>B25</f>
        <v>0</v>
      </c>
      <c r="C28" s="76">
        <f>C25</f>
        <v>0</v>
      </c>
      <c r="D28" s="76">
        <f>D25</f>
        <v>0</v>
      </c>
      <c r="E28" s="76">
        <f>E25</f>
        <v>0</v>
      </c>
      <c r="F28" s="61"/>
      <c r="G28" s="62">
        <f>SUM(G25:G27)</f>
        <v>0</v>
      </c>
      <c r="H28" s="62">
        <f>SUM(H25:H27)</f>
        <v>0</v>
      </c>
      <c r="I28" s="62">
        <f>SUM(I25:I27)</f>
        <v>0</v>
      </c>
      <c r="J28" s="62">
        <f>SUM(J25:J27)</f>
        <v>0</v>
      </c>
      <c r="K28" s="61"/>
      <c r="L28" s="25" t="str">
        <f t="shared" si="4"/>
        <v>--</v>
      </c>
      <c r="M28" s="25" t="str">
        <f t="shared" si="4"/>
        <v>--</v>
      </c>
      <c r="N28" s="25" t="str">
        <f t="shared" si="4"/>
        <v>--</v>
      </c>
      <c r="O28" s="26" t="str">
        <f t="shared" si="4"/>
        <v>--</v>
      </c>
    </row>
    <row r="29" spans="1:23" ht="5.15" customHeight="1" x14ac:dyDescent="0.6">
      <c r="A29" s="14"/>
      <c r="B29" s="76"/>
      <c r="C29" s="76"/>
      <c r="D29" s="76"/>
      <c r="E29" s="76"/>
      <c r="F29" s="61"/>
      <c r="G29" s="62"/>
      <c r="H29" s="62"/>
      <c r="I29" s="62"/>
      <c r="J29" s="62"/>
      <c r="K29" s="61"/>
      <c r="L29" s="68"/>
      <c r="M29" s="68"/>
      <c r="N29" s="68"/>
      <c r="O29" s="69"/>
    </row>
    <row r="30" spans="1:23" x14ac:dyDescent="0.6">
      <c r="A30" s="31" t="s">
        <v>96</v>
      </c>
      <c r="B30" s="76"/>
      <c r="C30" s="76"/>
      <c r="D30" s="76"/>
      <c r="E30" s="76"/>
      <c r="F30" s="61"/>
      <c r="G30" s="62"/>
      <c r="H30" s="62"/>
      <c r="I30" s="62"/>
      <c r="J30" s="62"/>
      <c r="K30" s="61"/>
      <c r="L30" s="68"/>
      <c r="M30" s="68"/>
      <c r="N30" s="68"/>
      <c r="O30" s="69"/>
    </row>
    <row r="31" spans="1:23" x14ac:dyDescent="0.6">
      <c r="A31" s="21" t="s">
        <v>13</v>
      </c>
      <c r="B31" s="76">
        <v>0</v>
      </c>
      <c r="C31" s="76">
        <v>154.19975428705078</v>
      </c>
      <c r="D31" s="76">
        <v>26.248745673872904</v>
      </c>
      <c r="E31" s="65">
        <f>SUM(B31:D31)</f>
        <v>180.4484999609237</v>
      </c>
      <c r="F31" s="61"/>
      <c r="G31" s="62">
        <v>0</v>
      </c>
      <c r="H31" s="62">
        <v>10.974299511833292</v>
      </c>
      <c r="I31" s="62">
        <v>19.876637580614975</v>
      </c>
      <c r="J31" s="62">
        <f>SUM(G31:I31)</f>
        <v>30.85093709244827</v>
      </c>
      <c r="K31" s="61"/>
      <c r="L31" s="25" t="str">
        <f t="shared" ref="L31:O34" si="5">IF(B31&lt;&gt;0,G31/B31,"--")</f>
        <v>--</v>
      </c>
      <c r="M31" s="25">
        <f t="shared" si="5"/>
        <v>7.1169370940786778E-2</v>
      </c>
      <c r="N31" s="25">
        <f t="shared" si="5"/>
        <v>0.75724142507881798</v>
      </c>
      <c r="O31" s="26">
        <f t="shared" si="5"/>
        <v>0.17096809948062228</v>
      </c>
      <c r="Q31">
        <v>0</v>
      </c>
      <c r="U31">
        <f>$U$8</f>
        <v>14</v>
      </c>
      <c r="V31">
        <f>$V$8</f>
        <v>36</v>
      </c>
      <c r="W31">
        <f>$W$8</f>
        <v>58</v>
      </c>
    </row>
    <row r="32" spans="1:23" x14ac:dyDescent="0.6">
      <c r="A32" s="30" t="s">
        <v>97</v>
      </c>
      <c r="B32" s="76">
        <v>0</v>
      </c>
      <c r="C32" s="76">
        <v>154.19975428705078</v>
      </c>
      <c r="D32" s="76">
        <v>26.248745673872904</v>
      </c>
      <c r="E32" s="65">
        <f>SUM(B32:D32)</f>
        <v>180.4484999609237</v>
      </c>
      <c r="F32" s="61"/>
      <c r="G32" s="62">
        <v>0</v>
      </c>
      <c r="H32" s="62">
        <v>43.693512682680627</v>
      </c>
      <c r="I32" s="62">
        <v>7.4377544069934842</v>
      </c>
      <c r="J32" s="62">
        <f>SUM(G32:I32)</f>
        <v>51.131267089674111</v>
      </c>
      <c r="K32" s="61"/>
      <c r="L32" s="25" t="str">
        <f t="shared" si="5"/>
        <v>--</v>
      </c>
      <c r="M32" s="25">
        <f t="shared" si="5"/>
        <v>0.28335656489661393</v>
      </c>
      <c r="N32" s="25">
        <f t="shared" si="5"/>
        <v>0.28335656489661404</v>
      </c>
      <c r="O32" s="26">
        <f t="shared" si="5"/>
        <v>0.28335656489661393</v>
      </c>
      <c r="Q32">
        <v>3</v>
      </c>
      <c r="U32">
        <f>$U$8</f>
        <v>14</v>
      </c>
      <c r="V32">
        <f>$V$8</f>
        <v>36</v>
      </c>
      <c r="W32">
        <f>$W$8</f>
        <v>58</v>
      </c>
    </row>
    <row r="33" spans="1:23" x14ac:dyDescent="0.6">
      <c r="A33" s="30" t="s">
        <v>16</v>
      </c>
      <c r="B33" s="76">
        <v>0</v>
      </c>
      <c r="C33" s="76">
        <v>91.843705307461633</v>
      </c>
      <c r="D33" s="76">
        <v>15.634149830575579</v>
      </c>
      <c r="E33" s="65">
        <f>SUM(B33:D33)</f>
        <v>107.47785513803721</v>
      </c>
      <c r="F33" s="61"/>
      <c r="G33" s="62">
        <v>0</v>
      </c>
      <c r="H33" s="62">
        <v>34.428836831636538</v>
      </c>
      <c r="I33" s="62">
        <v>5.8606694026151684</v>
      </c>
      <c r="J33" s="62">
        <f>SUM(G33:I33)</f>
        <v>40.289506234251704</v>
      </c>
      <c r="K33" s="61"/>
      <c r="L33" s="25" t="str">
        <f t="shared" si="5"/>
        <v>--</v>
      </c>
      <c r="M33" s="25">
        <f t="shared" si="5"/>
        <v>0.37486332586844628</v>
      </c>
      <c r="N33" s="25">
        <f t="shared" si="5"/>
        <v>0.37486332586844634</v>
      </c>
      <c r="O33" s="26">
        <f t="shared" si="5"/>
        <v>0.37486332586844623</v>
      </c>
      <c r="Q33">
        <v>6</v>
      </c>
      <c r="U33">
        <f>$U$8</f>
        <v>14</v>
      </c>
      <c r="V33">
        <f>$V$8</f>
        <v>36</v>
      </c>
      <c r="W33">
        <f>$W$8</f>
        <v>58</v>
      </c>
    </row>
    <row r="34" spans="1:23" x14ac:dyDescent="0.6">
      <c r="A34" s="21" t="s">
        <v>15</v>
      </c>
      <c r="B34" s="76">
        <f>B31</f>
        <v>0</v>
      </c>
      <c r="C34" s="76">
        <f>C31</f>
        <v>154.19975428705078</v>
      </c>
      <c r="D34" s="76">
        <f>D31</f>
        <v>26.248745673872904</v>
      </c>
      <c r="E34" s="76">
        <f>E31</f>
        <v>180.4484999609237</v>
      </c>
      <c r="F34" s="61"/>
      <c r="G34" s="62">
        <f>SUM(G31:G33)</f>
        <v>0</v>
      </c>
      <c r="H34" s="62">
        <f>SUM(H31:H33)</f>
        <v>89.096649026150459</v>
      </c>
      <c r="I34" s="62">
        <f>SUM(I31:I33)</f>
        <v>33.175061390223625</v>
      </c>
      <c r="J34" s="62">
        <f>SUM(J31:J33)</f>
        <v>122.27171041637409</v>
      </c>
      <c r="K34" s="61"/>
      <c r="L34" s="25" t="str">
        <f t="shared" si="5"/>
        <v>--</v>
      </c>
      <c r="M34" s="25">
        <f t="shared" si="5"/>
        <v>0.57780020103204877</v>
      </c>
      <c r="N34" s="25">
        <f t="shared" si="5"/>
        <v>1.2638722551700798</v>
      </c>
      <c r="O34" s="26">
        <f t="shared" si="5"/>
        <v>0.67759892957188428</v>
      </c>
    </row>
    <row r="35" spans="1:23" ht="5.15" customHeight="1" x14ac:dyDescent="0.6">
      <c r="A35" s="14"/>
      <c r="B35" s="76"/>
      <c r="C35" s="76"/>
      <c r="D35" s="76"/>
      <c r="E35" s="76"/>
      <c r="F35" s="61"/>
      <c r="G35" s="62"/>
      <c r="H35" s="62"/>
      <c r="I35" s="62"/>
      <c r="J35" s="62"/>
      <c r="K35" s="61"/>
      <c r="L35" s="68"/>
      <c r="M35" s="68"/>
      <c r="N35" s="68"/>
      <c r="O35" s="69"/>
    </row>
    <row r="36" spans="1:23" x14ac:dyDescent="0.6">
      <c r="A36" s="31" t="s">
        <v>28</v>
      </c>
      <c r="B36" s="76"/>
      <c r="C36" s="76"/>
      <c r="D36" s="76"/>
      <c r="E36" s="76"/>
      <c r="F36" s="61"/>
      <c r="G36" s="62"/>
      <c r="H36" s="62"/>
      <c r="I36" s="62"/>
      <c r="J36" s="62"/>
      <c r="K36" s="61"/>
      <c r="L36" s="66"/>
      <c r="M36" s="66"/>
      <c r="N36" s="66"/>
      <c r="O36" s="67"/>
    </row>
    <row r="37" spans="1:23" ht="12.75" customHeight="1" x14ac:dyDescent="0.6">
      <c r="A37" s="30" t="s">
        <v>29</v>
      </c>
      <c r="B37" s="76">
        <f>B28+B34</f>
        <v>0</v>
      </c>
      <c r="C37" s="76">
        <f>C28+C34</f>
        <v>154.19975428705078</v>
      </c>
      <c r="D37" s="76">
        <f>D28+D34</f>
        <v>26.248745673872904</v>
      </c>
      <c r="E37" s="65">
        <f>SUM(B37:D37)</f>
        <v>180.4484999609237</v>
      </c>
      <c r="F37" s="61"/>
      <c r="G37" s="62">
        <v>0</v>
      </c>
      <c r="H37" s="62">
        <v>57.10332444341757</v>
      </c>
      <c r="I37" s="62">
        <v>80.650074545795235</v>
      </c>
      <c r="J37" s="62">
        <f>SUM(G37:I37)</f>
        <v>137.7533989892128</v>
      </c>
      <c r="K37" s="61"/>
      <c r="L37" s="25" t="str">
        <f t="shared" ref="L37:O39" si="6">IF(B37&lt;&gt;0,G37/B37,"--")</f>
        <v>--</v>
      </c>
      <c r="M37" s="25">
        <f t="shared" si="6"/>
        <v>0.37032046326816315</v>
      </c>
      <c r="N37" s="25">
        <f t="shared" si="6"/>
        <v>3.0725306095700997</v>
      </c>
      <c r="O37" s="26">
        <f t="shared" si="6"/>
        <v>0.76339453649680344</v>
      </c>
      <c r="Q37">
        <v>7</v>
      </c>
      <c r="U37">
        <f>$U$8</f>
        <v>14</v>
      </c>
      <c r="V37">
        <f>$V$8</f>
        <v>36</v>
      </c>
      <c r="W37">
        <f>$W$8</f>
        <v>58</v>
      </c>
    </row>
    <row r="38" spans="1:23" ht="12.75" customHeight="1" x14ac:dyDescent="0.6">
      <c r="A38" s="30" t="s">
        <v>30</v>
      </c>
      <c r="B38" s="76">
        <v>0</v>
      </c>
      <c r="C38" s="76">
        <v>91.843705307461619</v>
      </c>
      <c r="D38" s="76">
        <v>15.634149830575579</v>
      </c>
      <c r="E38" s="65">
        <f>SUM(B38:D38)</f>
        <v>107.4778551380372</v>
      </c>
      <c r="F38" s="61"/>
      <c r="G38" s="62">
        <v>0</v>
      </c>
      <c r="H38" s="62">
        <v>603.53262038312573</v>
      </c>
      <c r="I38" s="62">
        <v>103.95513825306367</v>
      </c>
      <c r="J38" s="62">
        <f>SUM(G38:I38)</f>
        <v>707.48775863618937</v>
      </c>
      <c r="K38" s="61"/>
      <c r="L38" s="25" t="str">
        <f t="shared" si="6"/>
        <v>--</v>
      </c>
      <c r="M38" s="25">
        <f t="shared" si="6"/>
        <v>6.5713008677372384</v>
      </c>
      <c r="N38" s="25">
        <f t="shared" si="6"/>
        <v>6.6492351282037383</v>
      </c>
      <c r="O38" s="26">
        <f t="shared" si="6"/>
        <v>6.5826374905559897</v>
      </c>
      <c r="Q38">
        <v>8</v>
      </c>
      <c r="U38">
        <f>$U$8</f>
        <v>14</v>
      </c>
      <c r="V38">
        <f>$V$8</f>
        <v>36</v>
      </c>
      <c r="W38">
        <f>$W$8</f>
        <v>58</v>
      </c>
    </row>
    <row r="39" spans="1:23" x14ac:dyDescent="0.6">
      <c r="A39" s="21" t="s">
        <v>17</v>
      </c>
      <c r="B39" s="76">
        <f>B37</f>
        <v>0</v>
      </c>
      <c r="C39" s="76">
        <f>C37</f>
        <v>154.19975428705078</v>
      </c>
      <c r="D39" s="76">
        <f>D37</f>
        <v>26.248745673872904</v>
      </c>
      <c r="E39" s="76">
        <f>E37</f>
        <v>180.4484999609237</v>
      </c>
      <c r="F39" s="61"/>
      <c r="G39" s="62">
        <f>SUM(G37:G38)</f>
        <v>0</v>
      </c>
      <c r="H39" s="62">
        <f>SUM(H37:H38)</f>
        <v>660.63594482654332</v>
      </c>
      <c r="I39" s="62">
        <f>SUM(I37:I38)</f>
        <v>184.6052127988589</v>
      </c>
      <c r="J39" s="62">
        <f>SUM(J37:J38)</f>
        <v>845.24115762540214</v>
      </c>
      <c r="K39" s="61"/>
      <c r="L39" s="25" t="str">
        <f t="shared" si="6"/>
        <v>--</v>
      </c>
      <c r="M39" s="25">
        <f t="shared" si="6"/>
        <v>4.2842866247162465</v>
      </c>
      <c r="N39" s="25">
        <f t="shared" si="6"/>
        <v>7.0329155949957851</v>
      </c>
      <c r="O39" s="26">
        <f t="shared" si="6"/>
        <v>4.6841129619167789</v>
      </c>
    </row>
    <row r="40" spans="1:23" ht="5.15" customHeight="1" x14ac:dyDescent="0.6">
      <c r="A40" s="21"/>
      <c r="B40" s="76"/>
      <c r="C40" s="76"/>
      <c r="D40" s="76"/>
      <c r="E40" s="65"/>
      <c r="F40" s="61"/>
      <c r="G40" s="62"/>
      <c r="H40" s="62"/>
      <c r="I40" s="62"/>
      <c r="J40" s="62"/>
      <c r="K40" s="61"/>
      <c r="L40" s="66"/>
      <c r="M40" s="66"/>
      <c r="N40" s="66"/>
      <c r="O40" s="67"/>
    </row>
    <row r="41" spans="1:23" x14ac:dyDescent="0.6">
      <c r="A41" s="96" t="s">
        <v>33</v>
      </c>
      <c r="B41" s="83">
        <f>B39</f>
        <v>0</v>
      </c>
      <c r="C41" s="83">
        <f>C39</f>
        <v>154.19975428705078</v>
      </c>
      <c r="D41" s="83">
        <f>D39</f>
        <v>26.248745673872904</v>
      </c>
      <c r="E41" s="70">
        <f>SUM(B41:D41)</f>
        <v>180.4484999609237</v>
      </c>
      <c r="F41" s="71"/>
      <c r="G41" s="84">
        <f>SUM(G28,G34,G39)</f>
        <v>0</v>
      </c>
      <c r="H41" s="84">
        <f>SUM(H28,H34,H39)</f>
        <v>749.73259385269375</v>
      </c>
      <c r="I41" s="84">
        <f>SUM(I28,I34,I39)</f>
        <v>217.78027418908252</v>
      </c>
      <c r="J41" s="84">
        <f>SUM(J28,J34,J39)</f>
        <v>967.51286804177619</v>
      </c>
      <c r="K41" s="71"/>
      <c r="L41" s="35" t="str">
        <f t="shared" ref="L41:O42" si="7">IF(B41&lt;&gt;0,G41/B41,"--")</f>
        <v>--</v>
      </c>
      <c r="M41" s="35">
        <f t="shared" si="7"/>
        <v>4.8620868257482952</v>
      </c>
      <c r="N41" s="35">
        <f t="shared" si="7"/>
        <v>8.296787850165865</v>
      </c>
      <c r="O41" s="36">
        <f t="shared" si="7"/>
        <v>5.361711891488663</v>
      </c>
    </row>
    <row r="42" spans="1:23" ht="13.75" thickBot="1" x14ac:dyDescent="0.75">
      <c r="A42" s="37" t="s">
        <v>17</v>
      </c>
      <c r="B42" s="97">
        <f>B21+B41</f>
        <v>0</v>
      </c>
      <c r="C42" s="97">
        <f>C21+C41</f>
        <v>154.19975428705078</v>
      </c>
      <c r="D42" s="97">
        <f>D21+D41</f>
        <v>26.248745673872904</v>
      </c>
      <c r="E42" s="97">
        <f>E21+E41</f>
        <v>180.4484999609237</v>
      </c>
      <c r="F42" s="38"/>
      <c r="G42" s="98">
        <f>SUM(G21,G41)</f>
        <v>0</v>
      </c>
      <c r="H42" s="98">
        <f>SUM(H21,H41)</f>
        <v>749.73259385269375</v>
      </c>
      <c r="I42" s="98">
        <f>SUM(I21,I41)</f>
        <v>217.78027418908252</v>
      </c>
      <c r="J42" s="98">
        <f>SUM(J21,J41)</f>
        <v>967.51286804177619</v>
      </c>
      <c r="K42" s="38"/>
      <c r="L42" s="47" t="str">
        <f t="shared" si="7"/>
        <v>--</v>
      </c>
      <c r="M42" s="47">
        <f t="shared" si="7"/>
        <v>4.8620868257482952</v>
      </c>
      <c r="N42" s="47">
        <f t="shared" si="7"/>
        <v>8.296787850165865</v>
      </c>
      <c r="O42" s="48">
        <f t="shared" si="7"/>
        <v>5.361711891488663</v>
      </c>
    </row>
    <row r="43" spans="1:23" ht="5.15" customHeight="1" thickBot="1" x14ac:dyDescent="0.75">
      <c r="A43" s="16"/>
      <c r="B43" s="77"/>
      <c r="C43" s="77"/>
      <c r="D43" s="77"/>
      <c r="E43" s="77"/>
      <c r="F43" s="16"/>
      <c r="G43" s="62"/>
      <c r="H43" s="62"/>
      <c r="I43" s="62"/>
      <c r="J43" s="62"/>
      <c r="K43" s="16"/>
      <c r="L43" s="16"/>
      <c r="M43" s="16"/>
      <c r="N43" s="16"/>
      <c r="O43" s="16"/>
    </row>
    <row r="44" spans="1:23" ht="15.5" x14ac:dyDescent="0.7">
      <c r="A44" s="4" t="s">
        <v>18</v>
      </c>
      <c r="B44" s="121" t="s">
        <v>1</v>
      </c>
      <c r="C44" s="128"/>
      <c r="D44" s="128"/>
      <c r="E44" s="128"/>
      <c r="F44" s="6"/>
      <c r="G44" s="121" t="s">
        <v>2</v>
      </c>
      <c r="H44" s="122"/>
      <c r="I44" s="122"/>
      <c r="J44" s="122"/>
      <c r="K44" s="6"/>
      <c r="L44" s="121" t="s">
        <v>3</v>
      </c>
      <c r="M44" s="122"/>
      <c r="N44" s="122"/>
      <c r="O44" s="123"/>
    </row>
    <row r="45" spans="1:23" ht="12.75" customHeight="1" x14ac:dyDescent="0.6">
      <c r="A45" s="94" t="s">
        <v>23</v>
      </c>
      <c r="B45" s="15" t="s">
        <v>4</v>
      </c>
      <c r="C45" s="15" t="s">
        <v>5</v>
      </c>
      <c r="D45" s="15" t="s">
        <v>6</v>
      </c>
      <c r="E45" s="15" t="s">
        <v>173</v>
      </c>
      <c r="F45" s="16"/>
      <c r="G45" s="15" t="s">
        <v>4</v>
      </c>
      <c r="H45" s="15" t="s">
        <v>5</v>
      </c>
      <c r="I45" s="15" t="s">
        <v>6</v>
      </c>
      <c r="J45" s="15" t="s">
        <v>173</v>
      </c>
      <c r="K45" s="16"/>
      <c r="L45" s="15" t="s">
        <v>4</v>
      </c>
      <c r="M45" s="15" t="s">
        <v>5</v>
      </c>
      <c r="N45" s="15" t="s">
        <v>6</v>
      </c>
      <c r="O45" s="17" t="s">
        <v>173</v>
      </c>
    </row>
    <row r="46" spans="1:23" x14ac:dyDescent="0.6">
      <c r="A46" s="21" t="s">
        <v>19</v>
      </c>
      <c r="B46" s="78">
        <v>0</v>
      </c>
      <c r="C46" s="78">
        <v>0</v>
      </c>
      <c r="D46" s="78">
        <v>0</v>
      </c>
      <c r="E46" s="65">
        <f>SUM(B46:D46)</f>
        <v>0</v>
      </c>
      <c r="F46" s="40"/>
      <c r="G46" s="62">
        <v>0</v>
      </c>
      <c r="H46" s="62">
        <v>0</v>
      </c>
      <c r="I46" s="62">
        <v>0</v>
      </c>
      <c r="J46" s="62">
        <f>SUM(G46:I46)</f>
        <v>0</v>
      </c>
      <c r="K46" s="42"/>
      <c r="L46" s="25" t="str">
        <f t="shared" ref="L46:O48" si="8">IF(B46&lt;&gt;0,G46/B46,"--")</f>
        <v>--</v>
      </c>
      <c r="M46" s="25" t="str">
        <f t="shared" si="8"/>
        <v>--</v>
      </c>
      <c r="N46" s="25" t="str">
        <f t="shared" si="8"/>
        <v>--</v>
      </c>
      <c r="O46" s="26" t="str">
        <f t="shared" si="8"/>
        <v>--</v>
      </c>
      <c r="Q46">
        <v>118</v>
      </c>
      <c r="U46">
        <f>$U$8</f>
        <v>14</v>
      </c>
      <c r="V46">
        <f>$V$8</f>
        <v>36</v>
      </c>
      <c r="W46">
        <f>$W$8</f>
        <v>58</v>
      </c>
    </row>
    <row r="47" spans="1:23" ht="12.75" customHeight="1" x14ac:dyDescent="0.6">
      <c r="A47" s="21" t="s">
        <v>20</v>
      </c>
      <c r="B47" s="78">
        <v>0</v>
      </c>
      <c r="C47" s="78">
        <v>0</v>
      </c>
      <c r="D47" s="78">
        <v>0</v>
      </c>
      <c r="E47" s="65">
        <f>SUM(B47:D47)</f>
        <v>0</v>
      </c>
      <c r="F47" s="40"/>
      <c r="G47" s="62">
        <v>0</v>
      </c>
      <c r="H47" s="62">
        <v>0</v>
      </c>
      <c r="I47" s="62">
        <v>0</v>
      </c>
      <c r="J47" s="62">
        <f>SUM(G47:I47)</f>
        <v>0</v>
      </c>
      <c r="K47" s="42"/>
      <c r="L47" s="25" t="str">
        <f t="shared" si="8"/>
        <v>--</v>
      </c>
      <c r="M47" s="25" t="str">
        <f t="shared" si="8"/>
        <v>--</v>
      </c>
      <c r="N47" s="25" t="str">
        <f t="shared" si="8"/>
        <v>--</v>
      </c>
      <c r="O47" s="26" t="str">
        <f t="shared" si="8"/>
        <v>--</v>
      </c>
      <c r="Q47">
        <v>120</v>
      </c>
      <c r="U47">
        <f>$U$8</f>
        <v>14</v>
      </c>
      <c r="V47">
        <f>$V$8</f>
        <v>36</v>
      </c>
      <c r="W47">
        <f>$W$8</f>
        <v>58</v>
      </c>
    </row>
    <row r="48" spans="1:23" ht="12.75" customHeight="1" x14ac:dyDescent="0.6">
      <c r="A48" s="21" t="s">
        <v>31</v>
      </c>
      <c r="B48" s="78">
        <f>SUM(B46:B47)</f>
        <v>0</v>
      </c>
      <c r="C48" s="78">
        <f>SUM(C46:C47)</f>
        <v>0</v>
      </c>
      <c r="D48" s="78">
        <f>SUM(D46:D47)</f>
        <v>0</v>
      </c>
      <c r="E48" s="78">
        <f>SUM(E46:E47)</f>
        <v>0</v>
      </c>
      <c r="F48" s="40"/>
      <c r="G48" s="62">
        <f>SUM(G46:G47)</f>
        <v>0</v>
      </c>
      <c r="H48" s="62">
        <f>SUM(H46:H47)</f>
        <v>0</v>
      </c>
      <c r="I48" s="62">
        <f>SUM(I46:I47)</f>
        <v>0</v>
      </c>
      <c r="J48" s="62">
        <f>SUM(J46:J47)</f>
        <v>0</v>
      </c>
      <c r="K48" s="42"/>
      <c r="L48" s="25" t="str">
        <f t="shared" si="8"/>
        <v>--</v>
      </c>
      <c r="M48" s="25" t="str">
        <f t="shared" si="8"/>
        <v>--</v>
      </c>
      <c r="N48" s="25" t="str">
        <f t="shared" si="8"/>
        <v>--</v>
      </c>
      <c r="O48" s="26" t="str">
        <f t="shared" si="8"/>
        <v>--</v>
      </c>
    </row>
    <row r="49" spans="1:23" ht="12.75" customHeight="1" x14ac:dyDescent="0.6">
      <c r="A49" s="95" t="s">
        <v>32</v>
      </c>
      <c r="B49" s="78"/>
      <c r="C49" s="78"/>
      <c r="D49" s="78"/>
      <c r="E49" s="80"/>
      <c r="F49" s="40"/>
      <c r="G49" s="62"/>
      <c r="H49" s="62"/>
      <c r="I49" s="62"/>
      <c r="J49" s="62"/>
      <c r="K49" s="42"/>
      <c r="L49" s="42"/>
      <c r="M49" s="40"/>
      <c r="N49" s="41"/>
      <c r="O49" s="20"/>
    </row>
    <row r="50" spans="1:23" x14ac:dyDescent="0.6">
      <c r="A50" s="21" t="s">
        <v>19</v>
      </c>
      <c r="B50" s="76">
        <v>0</v>
      </c>
      <c r="C50" s="76">
        <v>25.872702128299604</v>
      </c>
      <c r="D50" s="76">
        <v>26.248745673872904</v>
      </c>
      <c r="E50" s="23">
        <f>SUM(B50:D50)</f>
        <v>52.121447802172511</v>
      </c>
      <c r="F50" s="40"/>
      <c r="G50" s="62">
        <v>0</v>
      </c>
      <c r="H50" s="62">
        <v>13.481438150881067</v>
      </c>
      <c r="I50" s="62">
        <v>13.677382423595411</v>
      </c>
      <c r="J50" s="62">
        <f>SUM(G50:I50)</f>
        <v>27.158820574476479</v>
      </c>
      <c r="K50" s="42"/>
      <c r="L50" s="25" t="str">
        <f t="shared" ref="L50:O53" si="9">IF(B50&lt;&gt;0,G50/B50,"--")</f>
        <v>--</v>
      </c>
      <c r="M50" s="25">
        <f t="shared" si="9"/>
        <v>0.52106803858476947</v>
      </c>
      <c r="N50" s="25">
        <f t="shared" si="9"/>
        <v>0.52106803858476958</v>
      </c>
      <c r="O50" s="26">
        <f t="shared" si="9"/>
        <v>0.52106803858476958</v>
      </c>
      <c r="Q50">
        <v>95</v>
      </c>
      <c r="U50">
        <f>$U$8</f>
        <v>14</v>
      </c>
      <c r="V50">
        <f>$V$8</f>
        <v>36</v>
      </c>
      <c r="W50">
        <f>$W$8</f>
        <v>58</v>
      </c>
    </row>
    <row r="51" spans="1:23" x14ac:dyDescent="0.6">
      <c r="A51" s="21" t="s">
        <v>20</v>
      </c>
      <c r="B51" s="76">
        <v>0</v>
      </c>
      <c r="C51" s="76">
        <v>17.451002407556572</v>
      </c>
      <c r="D51" s="76">
        <v>0</v>
      </c>
      <c r="E51" s="23">
        <f>SUM(B51:D51)</f>
        <v>17.451002407556572</v>
      </c>
      <c r="F51" s="40"/>
      <c r="G51" s="62">
        <v>0</v>
      </c>
      <c r="H51" s="62">
        <v>26.75198693612538</v>
      </c>
      <c r="I51" s="62">
        <v>0</v>
      </c>
      <c r="J51" s="62">
        <f>SUM(G51:I51)</f>
        <v>26.75198693612538</v>
      </c>
      <c r="K51" s="42"/>
      <c r="L51" s="25" t="str">
        <f t="shared" si="9"/>
        <v>--</v>
      </c>
      <c r="M51" s="25">
        <f t="shared" si="9"/>
        <v>1.5329770927394593</v>
      </c>
      <c r="N51" s="25" t="str">
        <f t="shared" si="9"/>
        <v>--</v>
      </c>
      <c r="O51" s="26">
        <f t="shared" si="9"/>
        <v>1.5329770927394593</v>
      </c>
      <c r="Q51">
        <v>97</v>
      </c>
      <c r="U51">
        <f>$U$8</f>
        <v>14</v>
      </c>
      <c r="V51">
        <f>$V$8</f>
        <v>36</v>
      </c>
      <c r="W51">
        <f>$W$8</f>
        <v>58</v>
      </c>
    </row>
    <row r="52" spans="1:23" x14ac:dyDescent="0.6">
      <c r="A52" s="96" t="s">
        <v>33</v>
      </c>
      <c r="B52" s="126">
        <f>SUM(B50:B51)</f>
        <v>0</v>
      </c>
      <c r="C52" s="126">
        <f>SUM(C50:C51)</f>
        <v>43.32370453585618</v>
      </c>
      <c r="D52" s="126">
        <f>SUM(D50:D51)</f>
        <v>26.248745673872904</v>
      </c>
      <c r="E52" s="126">
        <f>SUM(E50:E51)</f>
        <v>69.572450209729084</v>
      </c>
      <c r="F52" s="124"/>
      <c r="G52" s="84">
        <f>SUM(G50:G51)</f>
        <v>0</v>
      </c>
      <c r="H52" s="84">
        <f>SUM(H50:H51)</f>
        <v>40.233425087006445</v>
      </c>
      <c r="I52" s="84">
        <f>SUM(I50:I51)</f>
        <v>13.677382423595411</v>
      </c>
      <c r="J52" s="84">
        <f>SUM(J50:J51)</f>
        <v>53.910807510601856</v>
      </c>
      <c r="K52" s="125"/>
      <c r="L52" s="35" t="str">
        <f t="shared" si="9"/>
        <v>--</v>
      </c>
      <c r="M52" s="35">
        <f t="shared" si="9"/>
        <v>0.92867000913340381</v>
      </c>
      <c r="N52" s="35">
        <f t="shared" si="9"/>
        <v>0.52106803858476958</v>
      </c>
      <c r="O52" s="36">
        <f t="shared" si="9"/>
        <v>0.77488729156563341</v>
      </c>
    </row>
    <row r="53" spans="1:23" ht="13.75" thickBot="1" x14ac:dyDescent="0.75">
      <c r="A53" s="43" t="s">
        <v>17</v>
      </c>
      <c r="B53" s="99">
        <f>SUM(B48,B52)</f>
        <v>0</v>
      </c>
      <c r="C53" s="99">
        <f>SUM(C48,C52)</f>
        <v>43.32370453585618</v>
      </c>
      <c r="D53" s="99">
        <f>SUM(D48,D52)</f>
        <v>26.248745673872904</v>
      </c>
      <c r="E53" s="99">
        <f>SUM(E48,E52)</f>
        <v>69.572450209729084</v>
      </c>
      <c r="F53" s="45"/>
      <c r="G53" s="98">
        <f>SUM(G48,G52)</f>
        <v>0</v>
      </c>
      <c r="H53" s="98">
        <f>SUM(H48,H52)</f>
        <v>40.233425087006445</v>
      </c>
      <c r="I53" s="98">
        <f>SUM(I48,I52)</f>
        <v>13.677382423595411</v>
      </c>
      <c r="J53" s="98">
        <f>SUM(J48,J52)</f>
        <v>53.910807510601856</v>
      </c>
      <c r="K53" s="44"/>
      <c r="L53" s="47" t="str">
        <f t="shared" si="9"/>
        <v>--</v>
      </c>
      <c r="M53" s="47">
        <f t="shared" si="9"/>
        <v>0.92867000913340381</v>
      </c>
      <c r="N53" s="47">
        <f t="shared" si="9"/>
        <v>0.52106803858476958</v>
      </c>
      <c r="O53" s="48">
        <f t="shared" si="9"/>
        <v>0.77488729156563341</v>
      </c>
    </row>
    <row r="54" spans="1:23" ht="5.15" customHeight="1" x14ac:dyDescent="0.6">
      <c r="A54" s="49"/>
      <c r="B54" s="78"/>
      <c r="C54" s="78"/>
      <c r="D54" s="78"/>
      <c r="E54" s="81"/>
      <c r="F54" s="40"/>
      <c r="G54" s="62"/>
      <c r="H54" s="62"/>
      <c r="I54" s="62"/>
      <c r="J54" s="62"/>
      <c r="K54" s="42"/>
      <c r="L54" s="42"/>
      <c r="M54" s="40"/>
      <c r="N54" s="41"/>
    </row>
    <row r="55" spans="1:23" x14ac:dyDescent="0.6">
      <c r="A55" s="49" t="s">
        <v>21</v>
      </c>
      <c r="B55" s="78">
        <f>B42</f>
        <v>0</v>
      </c>
      <c r="C55" s="78">
        <f>C42</f>
        <v>154.19975428705078</v>
      </c>
      <c r="D55" s="78">
        <f>D42</f>
        <v>26.248745673872904</v>
      </c>
      <c r="E55" s="78">
        <f>E42</f>
        <v>180.4484999609237</v>
      </c>
      <c r="F55" s="49"/>
      <c r="G55" s="62">
        <f>G42+G53</f>
        <v>0</v>
      </c>
      <c r="H55" s="62">
        <f>H42+H53</f>
        <v>789.96601893970023</v>
      </c>
      <c r="I55" s="62">
        <f>I42+I53</f>
        <v>231.45765661267794</v>
      </c>
      <c r="J55" s="62">
        <f>J42+J53</f>
        <v>1021.4236755523781</v>
      </c>
      <c r="K55" s="42"/>
      <c r="L55" s="25" t="str">
        <f>IF(B55&lt;&gt;0,G55/B55,"--")</f>
        <v>--</v>
      </c>
      <c r="M55" s="25">
        <f>IF(C55&lt;&gt;0,H55/C55,"--")</f>
        <v>5.1230043951246369</v>
      </c>
      <c r="N55" s="25">
        <f>IF(D55&lt;&gt;0,I55/D55,"--")</f>
        <v>8.8178558887506355</v>
      </c>
      <c r="O55" s="25">
        <f>IF(E55&lt;&gt;0,J55/E55,"--")</f>
        <v>5.6604719672015475</v>
      </c>
    </row>
    <row r="56" spans="1:23" hidden="1" x14ac:dyDescent="0.6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</row>
    <row r="57" spans="1:23" hidden="1" x14ac:dyDescent="0.6">
      <c r="A57" s="107" t="s">
        <v>115</v>
      </c>
      <c r="B57" s="72">
        <f>B10-SUM(B11:B13)</f>
        <v>0</v>
      </c>
      <c r="C57" s="72">
        <f>C10-SUM(C11:C13)</f>
        <v>0</v>
      </c>
      <c r="D57" s="72">
        <f>D10-SUM(D11:D13)</f>
        <v>0</v>
      </c>
      <c r="E57" s="87"/>
      <c r="G57" s="72">
        <v>0</v>
      </c>
      <c r="H57" s="72">
        <v>0</v>
      </c>
      <c r="I57" s="72">
        <v>0</v>
      </c>
      <c r="K57" s="53"/>
      <c r="L57" s="72">
        <v>0</v>
      </c>
      <c r="M57" s="72">
        <v>0</v>
      </c>
      <c r="N57" s="72">
        <v>0</v>
      </c>
      <c r="Q57">
        <v>117</v>
      </c>
      <c r="U57">
        <f>$U$8</f>
        <v>14</v>
      </c>
      <c r="V57">
        <f>$V$8</f>
        <v>36</v>
      </c>
      <c r="W57">
        <f>$W$8</f>
        <v>58</v>
      </c>
    </row>
    <row r="58" spans="1:23" hidden="1" x14ac:dyDescent="0.6">
      <c r="G58" s="72">
        <v>0</v>
      </c>
      <c r="H58" s="72">
        <v>0</v>
      </c>
      <c r="I58" s="72">
        <v>0</v>
      </c>
      <c r="K58" s="53"/>
      <c r="L58" s="72">
        <v>0</v>
      </c>
      <c r="M58" s="72">
        <v>0</v>
      </c>
      <c r="N58" s="72">
        <v>0</v>
      </c>
      <c r="Q58">
        <v>94</v>
      </c>
      <c r="U58">
        <f>$U$8</f>
        <v>14</v>
      </c>
      <c r="V58">
        <f>$V$8</f>
        <v>36</v>
      </c>
      <c r="W58">
        <f>$W$8</f>
        <v>58</v>
      </c>
    </row>
    <row r="59" spans="1:23" hidden="1" x14ac:dyDescent="0.6">
      <c r="B59" s="50"/>
      <c r="G59" s="72">
        <v>0</v>
      </c>
      <c r="H59" s="72">
        <v>0</v>
      </c>
      <c r="I59" s="72">
        <v>0</v>
      </c>
      <c r="L59" s="72">
        <v>0</v>
      </c>
      <c r="M59" s="72">
        <v>0</v>
      </c>
      <c r="N59" s="72">
        <v>0</v>
      </c>
      <c r="Q59">
        <v>47</v>
      </c>
      <c r="S59">
        <v>31</v>
      </c>
      <c r="U59">
        <f>$U$8</f>
        <v>14</v>
      </c>
      <c r="V59">
        <f>$V$8</f>
        <v>36</v>
      </c>
      <c r="W59">
        <f>$W$8</f>
        <v>58</v>
      </c>
    </row>
    <row r="60" spans="1:23" x14ac:dyDescent="0.6">
      <c r="A60" s="33"/>
      <c r="B60" s="33"/>
      <c r="C60" s="33"/>
      <c r="D60" s="33"/>
      <c r="E60" s="33"/>
    </row>
    <row r="61" spans="1:23" x14ac:dyDescent="0.6">
      <c r="A61" s="54" t="s">
        <v>22</v>
      </c>
      <c r="K61" s="53"/>
      <c r="L61" s="52"/>
      <c r="M61" s="52"/>
      <c r="N61" s="52"/>
    </row>
    <row r="62" spans="1:23" x14ac:dyDescent="0.6">
      <c r="A62" s="109" t="s">
        <v>264</v>
      </c>
      <c r="K62" s="53"/>
      <c r="L62" s="52"/>
      <c r="M62" s="52"/>
      <c r="N62" s="52"/>
    </row>
    <row r="63" spans="1:23" x14ac:dyDescent="0.6">
      <c r="A63" s="56" t="s">
        <v>107</v>
      </c>
      <c r="K63" s="53"/>
      <c r="L63" s="52"/>
      <c r="M63" s="52"/>
      <c r="N63" s="52"/>
    </row>
    <row r="64" spans="1:23" x14ac:dyDescent="0.6">
      <c r="A64" s="55" t="s">
        <v>98</v>
      </c>
    </row>
    <row r="65" spans="1:6" x14ac:dyDescent="0.6">
      <c r="A65" s="55" t="s">
        <v>99</v>
      </c>
    </row>
    <row r="66" spans="1:6" x14ac:dyDescent="0.6">
      <c r="A66" s="56" t="s">
        <v>100</v>
      </c>
    </row>
    <row r="67" spans="1:6" x14ac:dyDescent="0.6">
      <c r="A67" s="55" t="s">
        <v>101</v>
      </c>
    </row>
    <row r="68" spans="1:6" x14ac:dyDescent="0.6">
      <c r="A68" s="55"/>
    </row>
    <row r="69" spans="1:6" x14ac:dyDescent="0.6">
      <c r="A69" s="56"/>
    </row>
    <row r="70" spans="1:6" x14ac:dyDescent="0.6">
      <c r="A70" s="55"/>
    </row>
    <row r="71" spans="1:6" x14ac:dyDescent="0.6">
      <c r="A71" s="55"/>
      <c r="B71" s="41"/>
      <c r="C71" s="41"/>
      <c r="D71" s="41"/>
      <c r="E71" s="41"/>
      <c r="F71" s="41"/>
    </row>
    <row r="72" spans="1:6" x14ac:dyDescent="0.6">
      <c r="A72" s="56"/>
      <c r="B72" s="41"/>
      <c r="C72" s="41"/>
      <c r="D72" s="41"/>
      <c r="E72" s="41"/>
      <c r="F72" s="41"/>
    </row>
    <row r="73" spans="1:6" x14ac:dyDescent="0.6">
      <c r="A73" s="56"/>
    </row>
    <row r="75" spans="1:6" x14ac:dyDescent="0.6">
      <c r="A75" s="16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43" max="14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1"/>
  <dimension ref="A1:AD87"/>
  <sheetViews>
    <sheetView zoomScale="70" zoomScaleNormal="70" workbookViewId="0"/>
  </sheetViews>
  <sheetFormatPr defaultRowHeight="13" x14ac:dyDescent="0.6"/>
  <cols>
    <col min="1" max="1" width="36.86328125" customWidth="1"/>
    <col min="2" max="5" width="10.6796875" customWidth="1"/>
    <col min="6" max="6" width="2.6796875" customWidth="1"/>
    <col min="7" max="10" width="10.6796875" customWidth="1"/>
    <col min="11" max="11" width="2.6796875" customWidth="1"/>
    <col min="12" max="15" width="8.6796875" customWidth="1"/>
    <col min="17" max="32" width="0" hidden="1" customWidth="1"/>
  </cols>
  <sheetData>
    <row r="1" spans="1:25" s="3" customFormat="1" ht="15.5" x14ac:dyDescent="0.7">
      <c r="A1" s="1" t="str">
        <f>VLOOKUP(Y6,TabName,5,FALSE)</f>
        <v>Table 4.39 - Cost of Returned-to-Sender UAA Mail -- Package Services, Bound Printed Matter (1), PARS Environment, FY 21</v>
      </c>
    </row>
    <row r="2" spans="1:25" ht="8.15" customHeight="1" thickBot="1" x14ac:dyDescent="0.75"/>
    <row r="3" spans="1:25" ht="15.5" x14ac:dyDescent="0.7">
      <c r="A3" s="4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39"/>
    </row>
    <row r="4" spans="1:25" ht="12.75" customHeight="1" x14ac:dyDescent="0.6">
      <c r="A4" s="14"/>
      <c r="B4" s="9" t="s">
        <v>1</v>
      </c>
      <c r="C4" s="10"/>
      <c r="D4" s="10"/>
      <c r="E4" s="10"/>
      <c r="F4" s="11"/>
      <c r="G4" s="9" t="s">
        <v>2</v>
      </c>
      <c r="H4" s="12"/>
      <c r="I4" s="12"/>
      <c r="J4" s="12"/>
      <c r="K4" s="11"/>
      <c r="L4" s="9" t="s">
        <v>3</v>
      </c>
      <c r="M4" s="12"/>
      <c r="N4" s="12"/>
      <c r="O4" s="13"/>
      <c r="S4" t="s">
        <v>37</v>
      </c>
      <c r="T4" t="s">
        <v>37</v>
      </c>
      <c r="U4" s="18" t="s">
        <v>8</v>
      </c>
      <c r="V4" s="18" t="s">
        <v>9</v>
      </c>
      <c r="W4" s="18" t="s">
        <v>10</v>
      </c>
      <c r="Y4" s="3"/>
    </row>
    <row r="5" spans="1:25" ht="25.5" customHeight="1" x14ac:dyDescent="0.6">
      <c r="A5" s="14"/>
      <c r="B5" s="15" t="s">
        <v>4</v>
      </c>
      <c r="C5" s="15" t="s">
        <v>5</v>
      </c>
      <c r="D5" s="15" t="s">
        <v>6</v>
      </c>
      <c r="E5" s="15" t="s">
        <v>7</v>
      </c>
      <c r="F5" s="16"/>
      <c r="G5" s="15" t="s">
        <v>4</v>
      </c>
      <c r="H5" s="15" t="s">
        <v>5</v>
      </c>
      <c r="I5" s="15" t="s">
        <v>6</v>
      </c>
      <c r="J5" s="15" t="s">
        <v>7</v>
      </c>
      <c r="K5" s="16"/>
      <c r="L5" s="15" t="s">
        <v>4</v>
      </c>
      <c r="M5" s="15" t="s">
        <v>5</v>
      </c>
      <c r="N5" s="15" t="s">
        <v>6</v>
      </c>
      <c r="O5" s="17" t="s">
        <v>7</v>
      </c>
      <c r="Q5" s="56" t="s">
        <v>35</v>
      </c>
      <c r="R5" s="56" t="s">
        <v>36</v>
      </c>
      <c r="S5" s="56" t="s">
        <v>35</v>
      </c>
      <c r="T5" s="56" t="s">
        <v>36</v>
      </c>
      <c r="U5" t="s">
        <v>12</v>
      </c>
      <c r="V5" t="s">
        <v>12</v>
      </c>
      <c r="W5" t="s">
        <v>12</v>
      </c>
      <c r="Y5" s="18" t="s">
        <v>11</v>
      </c>
    </row>
    <row r="6" spans="1:25" ht="12.75" customHeight="1" x14ac:dyDescent="0.6">
      <c r="A6" s="94" t="s">
        <v>23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20"/>
      <c r="Y6">
        <v>39</v>
      </c>
    </row>
    <row r="7" spans="1:25" ht="12.75" customHeight="1" x14ac:dyDescent="0.6">
      <c r="A7" s="31" t="s">
        <v>103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20"/>
    </row>
    <row r="8" spans="1:25" ht="12.75" customHeight="1" x14ac:dyDescent="0.6">
      <c r="A8" s="21" t="s">
        <v>13</v>
      </c>
      <c r="B8" s="22">
        <v>0</v>
      </c>
      <c r="C8" s="22">
        <v>0</v>
      </c>
      <c r="D8" s="22">
        <v>0</v>
      </c>
      <c r="E8" s="22">
        <f t="shared" ref="E8:E13" si="0">SUM(B8:D8)</f>
        <v>0</v>
      </c>
      <c r="F8" s="16"/>
      <c r="G8" s="62">
        <v>0</v>
      </c>
      <c r="H8" s="62">
        <v>0</v>
      </c>
      <c r="I8" s="62">
        <v>0</v>
      </c>
      <c r="J8" s="24">
        <f t="shared" ref="J8:J13" si="1">SUM(G8:I8)</f>
        <v>0</v>
      </c>
      <c r="K8" s="16"/>
      <c r="L8" s="25" t="str">
        <f t="shared" ref="L8:O14" si="2">IF(B8&lt;&gt;0,G8/B8,"--")</f>
        <v>--</v>
      </c>
      <c r="M8" s="25" t="str">
        <f t="shared" si="2"/>
        <v>--</v>
      </c>
      <c r="N8" s="25" t="str">
        <f t="shared" si="2"/>
        <v>--</v>
      </c>
      <c r="O8" s="26" t="str">
        <f t="shared" si="2"/>
        <v>--</v>
      </c>
      <c r="Q8">
        <v>38</v>
      </c>
      <c r="U8" s="27">
        <f>VLOOKUP($Y$6,RMap,4,FALSE)</f>
        <v>14</v>
      </c>
      <c r="V8" s="28">
        <f>VLOOKUP($Y$6,RMap,5,FALSE)</f>
        <v>36</v>
      </c>
      <c r="W8" s="29">
        <f>VLOOKUP($Y$6,RMap,6,FALSE)</f>
        <v>58</v>
      </c>
    </row>
    <row r="9" spans="1:25" ht="12.75" customHeight="1" x14ac:dyDescent="0.6">
      <c r="A9" s="30" t="s">
        <v>24</v>
      </c>
      <c r="B9" s="22">
        <v>0</v>
      </c>
      <c r="C9" s="22">
        <v>0</v>
      </c>
      <c r="D9" s="22">
        <v>0</v>
      </c>
      <c r="E9" s="22">
        <f t="shared" si="0"/>
        <v>0</v>
      </c>
      <c r="F9" s="16"/>
      <c r="G9" s="62">
        <v>0</v>
      </c>
      <c r="H9" s="62">
        <v>0</v>
      </c>
      <c r="I9" s="62">
        <v>0</v>
      </c>
      <c r="J9" s="24">
        <f t="shared" si="1"/>
        <v>0</v>
      </c>
      <c r="K9" s="16"/>
      <c r="L9" s="25" t="str">
        <f t="shared" si="2"/>
        <v>--</v>
      </c>
      <c r="M9" s="25" t="str">
        <f t="shared" si="2"/>
        <v>--</v>
      </c>
      <c r="N9" s="25" t="str">
        <f t="shared" si="2"/>
        <v>--</v>
      </c>
      <c r="O9" s="26" t="str">
        <f t="shared" si="2"/>
        <v>--</v>
      </c>
      <c r="Q9">
        <v>39</v>
      </c>
      <c r="U9">
        <f>$U$8</f>
        <v>14</v>
      </c>
      <c r="V9">
        <f>$V$8</f>
        <v>36</v>
      </c>
      <c r="W9">
        <f>$W$8</f>
        <v>58</v>
      </c>
    </row>
    <row r="10" spans="1:25" ht="12.75" customHeight="1" x14ac:dyDescent="0.6">
      <c r="A10" s="21" t="s">
        <v>25</v>
      </c>
      <c r="B10" s="22">
        <v>0</v>
      </c>
      <c r="C10" s="22">
        <v>0</v>
      </c>
      <c r="D10" s="22">
        <v>0</v>
      </c>
      <c r="E10" s="22">
        <f t="shared" si="0"/>
        <v>0</v>
      </c>
      <c r="F10" s="16"/>
      <c r="G10" s="62">
        <v>0</v>
      </c>
      <c r="H10" s="62">
        <v>0</v>
      </c>
      <c r="I10" s="62">
        <v>0</v>
      </c>
      <c r="J10" s="24">
        <f t="shared" si="1"/>
        <v>0</v>
      </c>
      <c r="K10" s="16"/>
      <c r="L10" s="25" t="str">
        <f t="shared" si="2"/>
        <v>--</v>
      </c>
      <c r="M10" s="25" t="str">
        <f t="shared" si="2"/>
        <v>--</v>
      </c>
      <c r="N10" s="25" t="str">
        <f t="shared" si="2"/>
        <v>--</v>
      </c>
      <c r="O10" s="26" t="str">
        <f t="shared" si="2"/>
        <v>--</v>
      </c>
      <c r="Q10">
        <v>40</v>
      </c>
      <c r="S10">
        <v>10</v>
      </c>
      <c r="U10">
        <f>$U$8</f>
        <v>14</v>
      </c>
      <c r="V10">
        <f>$V$8</f>
        <v>36</v>
      </c>
      <c r="W10">
        <f>$W$8</f>
        <v>58</v>
      </c>
    </row>
    <row r="11" spans="1:25" ht="12.75" customHeight="1" x14ac:dyDescent="0.6">
      <c r="A11" s="21" t="s">
        <v>26</v>
      </c>
      <c r="B11" s="22">
        <v>0</v>
      </c>
      <c r="C11" s="22">
        <v>0</v>
      </c>
      <c r="D11" s="22">
        <v>0</v>
      </c>
      <c r="E11" s="22">
        <f t="shared" si="0"/>
        <v>0</v>
      </c>
      <c r="F11" s="16"/>
      <c r="G11" s="62">
        <v>0</v>
      </c>
      <c r="H11" s="62">
        <v>0</v>
      </c>
      <c r="I11" s="62">
        <v>0</v>
      </c>
      <c r="J11" s="24">
        <f t="shared" si="1"/>
        <v>0</v>
      </c>
      <c r="K11" s="16"/>
      <c r="L11" s="25" t="str">
        <f t="shared" si="2"/>
        <v>--</v>
      </c>
      <c r="M11" s="25" t="str">
        <f t="shared" si="2"/>
        <v>--</v>
      </c>
      <c r="N11" s="25" t="str">
        <f t="shared" si="2"/>
        <v>--</v>
      </c>
      <c r="O11" s="26" t="str">
        <f t="shared" si="2"/>
        <v>--</v>
      </c>
      <c r="Q11">
        <v>41</v>
      </c>
      <c r="S11">
        <v>10</v>
      </c>
      <c r="U11">
        <f>$U$8</f>
        <v>14</v>
      </c>
      <c r="V11">
        <f>$V$8</f>
        <v>36</v>
      </c>
      <c r="W11">
        <f>$W$8</f>
        <v>58</v>
      </c>
    </row>
    <row r="12" spans="1:25" ht="12.75" customHeight="1" x14ac:dyDescent="0.6">
      <c r="A12" s="30" t="s">
        <v>92</v>
      </c>
      <c r="B12" s="22">
        <v>0</v>
      </c>
      <c r="C12" s="22">
        <v>0</v>
      </c>
      <c r="D12" s="22">
        <v>0</v>
      </c>
      <c r="E12" s="22">
        <f t="shared" si="0"/>
        <v>0</v>
      </c>
      <c r="F12" s="16"/>
      <c r="G12" s="62">
        <v>0</v>
      </c>
      <c r="H12" s="62">
        <v>0</v>
      </c>
      <c r="I12" s="62">
        <v>0</v>
      </c>
      <c r="J12" s="24">
        <f t="shared" si="1"/>
        <v>0</v>
      </c>
      <c r="K12" s="16"/>
      <c r="L12" s="25" t="str">
        <f t="shared" si="2"/>
        <v>--</v>
      </c>
      <c r="M12" s="25" t="str">
        <f t="shared" si="2"/>
        <v>--</v>
      </c>
      <c r="N12" s="25" t="str">
        <f t="shared" si="2"/>
        <v>--</v>
      </c>
      <c r="O12" s="26" t="str">
        <f t="shared" si="2"/>
        <v>--</v>
      </c>
      <c r="Q12">
        <v>42</v>
      </c>
      <c r="R12">
        <v>43</v>
      </c>
      <c r="S12">
        <v>10</v>
      </c>
      <c r="U12">
        <f>$U$8</f>
        <v>14</v>
      </c>
      <c r="V12">
        <f>$V$8</f>
        <v>36</v>
      </c>
      <c r="W12">
        <f>$W$8</f>
        <v>58</v>
      </c>
    </row>
    <row r="13" spans="1:25" ht="12.75" customHeight="1" x14ac:dyDescent="0.6">
      <c r="A13" s="30" t="s">
        <v>104</v>
      </c>
      <c r="B13" s="22">
        <v>0</v>
      </c>
      <c r="C13" s="22">
        <v>0</v>
      </c>
      <c r="D13" s="22">
        <v>0</v>
      </c>
      <c r="E13" s="22">
        <f t="shared" si="0"/>
        <v>0</v>
      </c>
      <c r="F13" s="16"/>
      <c r="G13" s="62">
        <v>0</v>
      </c>
      <c r="H13" s="62">
        <v>0</v>
      </c>
      <c r="I13" s="62">
        <v>0</v>
      </c>
      <c r="J13" s="24">
        <f t="shared" si="1"/>
        <v>0</v>
      </c>
      <c r="K13" s="16"/>
      <c r="L13" s="25" t="str">
        <f t="shared" si="2"/>
        <v>--</v>
      </c>
      <c r="M13" s="25" t="str">
        <f t="shared" si="2"/>
        <v>--</v>
      </c>
      <c r="N13" s="25" t="str">
        <f t="shared" si="2"/>
        <v>--</v>
      </c>
      <c r="O13" s="26" t="str">
        <f t="shared" si="2"/>
        <v>--</v>
      </c>
      <c r="Q13">
        <v>45</v>
      </c>
      <c r="S13">
        <v>10</v>
      </c>
      <c r="U13">
        <f>$U$8</f>
        <v>14</v>
      </c>
      <c r="V13">
        <f>$V$8</f>
        <v>36</v>
      </c>
      <c r="W13">
        <f>$W$8</f>
        <v>58</v>
      </c>
    </row>
    <row r="14" spans="1:25" ht="12.75" customHeight="1" x14ac:dyDescent="0.6">
      <c r="A14" s="21" t="s">
        <v>17</v>
      </c>
      <c r="B14" s="22">
        <f>B10</f>
        <v>0</v>
      </c>
      <c r="C14" s="22">
        <f>C10</f>
        <v>0</v>
      </c>
      <c r="D14" s="22">
        <f>D10</f>
        <v>0</v>
      </c>
      <c r="E14" s="22">
        <f>E10</f>
        <v>0</v>
      </c>
      <c r="F14" s="16"/>
      <c r="G14" s="24">
        <f>SUM(G8:G13)</f>
        <v>0</v>
      </c>
      <c r="H14" s="24">
        <f>SUM(H8:H13)</f>
        <v>0</v>
      </c>
      <c r="I14" s="24">
        <f>SUM(I8:I13)</f>
        <v>0</v>
      </c>
      <c r="J14" s="24">
        <f>SUM(J8:J13)</f>
        <v>0</v>
      </c>
      <c r="K14" s="16"/>
      <c r="L14" s="25" t="str">
        <f t="shared" si="2"/>
        <v>--</v>
      </c>
      <c r="M14" s="25" t="str">
        <f t="shared" si="2"/>
        <v>--</v>
      </c>
      <c r="N14" s="25" t="str">
        <f t="shared" si="2"/>
        <v>--</v>
      </c>
      <c r="O14" s="26" t="str">
        <f t="shared" si="2"/>
        <v>--</v>
      </c>
    </row>
    <row r="15" spans="1:25" ht="5.15" customHeight="1" x14ac:dyDescent="0.6">
      <c r="A15" s="21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20"/>
    </row>
    <row r="16" spans="1:25" ht="12.75" customHeight="1" x14ac:dyDescent="0.6">
      <c r="A16" s="31" t="s">
        <v>105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20"/>
    </row>
    <row r="17" spans="1:30" ht="12.75" customHeight="1" x14ac:dyDescent="0.6">
      <c r="A17" s="21" t="s">
        <v>13</v>
      </c>
      <c r="B17" s="22">
        <v>0</v>
      </c>
      <c r="C17" s="22">
        <v>0</v>
      </c>
      <c r="D17" s="22">
        <v>0</v>
      </c>
      <c r="E17" s="22">
        <f t="shared" ref="E17:E22" si="3">SUM(B17:D17)</f>
        <v>0</v>
      </c>
      <c r="F17" s="16"/>
      <c r="G17" s="62">
        <v>0</v>
      </c>
      <c r="H17" s="62">
        <v>0</v>
      </c>
      <c r="I17" s="62">
        <v>0</v>
      </c>
      <c r="J17" s="24">
        <f t="shared" ref="J17:J22" si="4">SUM(G17:I17)</f>
        <v>0</v>
      </c>
      <c r="K17" s="16"/>
      <c r="L17" s="25" t="str">
        <f t="shared" ref="L17:O23" si="5">IF(B17&lt;&gt;0,G17/B17,"--")</f>
        <v>--</v>
      </c>
      <c r="M17" s="25" t="str">
        <f t="shared" si="5"/>
        <v>--</v>
      </c>
      <c r="N17" s="25" t="str">
        <f t="shared" si="5"/>
        <v>--</v>
      </c>
      <c r="O17" s="26" t="str">
        <f t="shared" si="5"/>
        <v>--</v>
      </c>
      <c r="Q17">
        <v>48</v>
      </c>
      <c r="R17">
        <v>65</v>
      </c>
      <c r="U17">
        <f t="shared" ref="U17:U22" si="6">$U$8</f>
        <v>14</v>
      </c>
      <c r="V17">
        <f t="shared" ref="V17:V22" si="7">$V$8</f>
        <v>36</v>
      </c>
      <c r="W17">
        <f t="shared" ref="W17:W22" si="8">$W$8</f>
        <v>58</v>
      </c>
    </row>
    <row r="18" spans="1:30" ht="12.75" customHeight="1" x14ac:dyDescent="0.6">
      <c r="A18" s="30" t="s">
        <v>24</v>
      </c>
      <c r="B18" s="22">
        <v>0</v>
      </c>
      <c r="C18" s="22">
        <v>0</v>
      </c>
      <c r="D18" s="22">
        <v>0</v>
      </c>
      <c r="E18" s="22">
        <f t="shared" si="3"/>
        <v>0</v>
      </c>
      <c r="F18" s="16"/>
      <c r="G18" s="62">
        <v>0</v>
      </c>
      <c r="H18" s="62">
        <v>0</v>
      </c>
      <c r="I18" s="62">
        <v>0</v>
      </c>
      <c r="J18" s="24">
        <f t="shared" si="4"/>
        <v>0</v>
      </c>
      <c r="K18" s="16"/>
      <c r="L18" s="25" t="str">
        <f t="shared" si="5"/>
        <v>--</v>
      </c>
      <c r="M18" s="25" t="str">
        <f t="shared" si="5"/>
        <v>--</v>
      </c>
      <c r="N18" s="25" t="str">
        <f t="shared" si="5"/>
        <v>--</v>
      </c>
      <c r="O18" s="26" t="str">
        <f t="shared" si="5"/>
        <v>--</v>
      </c>
      <c r="Q18">
        <v>49</v>
      </c>
      <c r="R18">
        <v>66</v>
      </c>
      <c r="U18">
        <f t="shared" si="6"/>
        <v>14</v>
      </c>
      <c r="V18">
        <f t="shared" si="7"/>
        <v>36</v>
      </c>
      <c r="W18">
        <f t="shared" si="8"/>
        <v>58</v>
      </c>
    </row>
    <row r="19" spans="1:30" ht="12.75" customHeight="1" x14ac:dyDescent="0.6">
      <c r="A19" s="21" t="s">
        <v>25</v>
      </c>
      <c r="B19" s="22">
        <v>0</v>
      </c>
      <c r="C19" s="22">
        <v>0</v>
      </c>
      <c r="D19" s="22">
        <v>0</v>
      </c>
      <c r="E19" s="22">
        <f t="shared" si="3"/>
        <v>0</v>
      </c>
      <c r="F19" s="16"/>
      <c r="G19" s="62">
        <v>0</v>
      </c>
      <c r="H19" s="62">
        <v>0</v>
      </c>
      <c r="I19" s="62">
        <v>0</v>
      </c>
      <c r="J19" s="24">
        <f t="shared" si="4"/>
        <v>0</v>
      </c>
      <c r="K19" s="16"/>
      <c r="L19" s="25" t="str">
        <f t="shared" si="5"/>
        <v>--</v>
      </c>
      <c r="M19" s="25" t="str">
        <f t="shared" si="5"/>
        <v>--</v>
      </c>
      <c r="N19" s="25" t="str">
        <f t="shared" si="5"/>
        <v>--</v>
      </c>
      <c r="O19" s="26" t="str">
        <f t="shared" si="5"/>
        <v>--</v>
      </c>
      <c r="Q19">
        <v>50</v>
      </c>
      <c r="R19">
        <v>67</v>
      </c>
      <c r="S19">
        <v>27</v>
      </c>
      <c r="T19">
        <v>10</v>
      </c>
      <c r="U19">
        <f t="shared" si="6"/>
        <v>14</v>
      </c>
      <c r="V19">
        <f t="shared" si="7"/>
        <v>36</v>
      </c>
      <c r="W19">
        <f t="shared" si="8"/>
        <v>58</v>
      </c>
    </row>
    <row r="20" spans="1:30" ht="12.75" customHeight="1" x14ac:dyDescent="0.6">
      <c r="A20" s="21" t="s">
        <v>26</v>
      </c>
      <c r="B20" s="22">
        <v>0</v>
      </c>
      <c r="C20" s="22">
        <v>0</v>
      </c>
      <c r="D20" s="22">
        <v>0</v>
      </c>
      <c r="E20" s="22">
        <f t="shared" si="3"/>
        <v>0</v>
      </c>
      <c r="F20" s="16"/>
      <c r="G20" s="62">
        <v>0</v>
      </c>
      <c r="H20" s="62">
        <v>0</v>
      </c>
      <c r="I20" s="62">
        <v>0</v>
      </c>
      <c r="J20" s="24">
        <f t="shared" si="4"/>
        <v>0</v>
      </c>
      <c r="K20" s="16"/>
      <c r="L20" s="25" t="str">
        <f t="shared" si="5"/>
        <v>--</v>
      </c>
      <c r="M20" s="25" t="str">
        <f t="shared" si="5"/>
        <v>--</v>
      </c>
      <c r="N20" s="25" t="str">
        <f t="shared" si="5"/>
        <v>--</v>
      </c>
      <c r="O20" s="26" t="str">
        <f t="shared" si="5"/>
        <v>--</v>
      </c>
      <c r="Q20">
        <v>51</v>
      </c>
      <c r="R20">
        <v>68</v>
      </c>
      <c r="S20">
        <v>27</v>
      </c>
      <c r="T20">
        <v>10</v>
      </c>
      <c r="U20">
        <f t="shared" si="6"/>
        <v>14</v>
      </c>
      <c r="V20">
        <f t="shared" si="7"/>
        <v>36</v>
      </c>
      <c r="W20">
        <f t="shared" si="8"/>
        <v>58</v>
      </c>
    </row>
    <row r="21" spans="1:30" ht="12.75" customHeight="1" x14ac:dyDescent="0.6">
      <c r="A21" s="30" t="s">
        <v>92</v>
      </c>
      <c r="B21" s="22">
        <v>0</v>
      </c>
      <c r="C21" s="22">
        <v>0</v>
      </c>
      <c r="D21" s="22">
        <v>0</v>
      </c>
      <c r="E21" s="22">
        <f t="shared" si="3"/>
        <v>0</v>
      </c>
      <c r="F21" s="16"/>
      <c r="G21" s="62">
        <v>0</v>
      </c>
      <c r="H21" s="62">
        <v>0</v>
      </c>
      <c r="I21" s="62">
        <v>0</v>
      </c>
      <c r="J21" s="24">
        <f t="shared" si="4"/>
        <v>0</v>
      </c>
      <c r="K21" s="16"/>
      <c r="L21" s="25" t="str">
        <f t="shared" si="5"/>
        <v>--</v>
      </c>
      <c r="M21" s="25" t="str">
        <f t="shared" si="5"/>
        <v>--</v>
      </c>
      <c r="N21" s="25" t="str">
        <f t="shared" si="5"/>
        <v>--</v>
      </c>
      <c r="O21" s="26" t="str">
        <f t="shared" si="5"/>
        <v>--</v>
      </c>
      <c r="Q21">
        <v>52</v>
      </c>
      <c r="R21">
        <v>70</v>
      </c>
      <c r="S21">
        <v>27</v>
      </c>
      <c r="T21">
        <v>10</v>
      </c>
      <c r="U21">
        <f t="shared" si="6"/>
        <v>14</v>
      </c>
      <c r="V21">
        <f t="shared" si="7"/>
        <v>36</v>
      </c>
      <c r="W21">
        <f t="shared" si="8"/>
        <v>58</v>
      </c>
    </row>
    <row r="22" spans="1:30" ht="12.75" customHeight="1" x14ac:dyDescent="0.6">
      <c r="A22" s="30" t="s">
        <v>104</v>
      </c>
      <c r="B22" s="22">
        <v>0</v>
      </c>
      <c r="C22" s="22">
        <v>0</v>
      </c>
      <c r="D22" s="22">
        <v>0</v>
      </c>
      <c r="E22" s="22">
        <f t="shared" si="3"/>
        <v>0</v>
      </c>
      <c r="F22" s="16"/>
      <c r="G22" s="62">
        <v>0</v>
      </c>
      <c r="H22" s="62">
        <v>0</v>
      </c>
      <c r="I22" s="62">
        <v>0</v>
      </c>
      <c r="J22" s="24">
        <f t="shared" si="4"/>
        <v>0</v>
      </c>
      <c r="K22" s="16"/>
      <c r="L22" s="25" t="str">
        <f t="shared" si="5"/>
        <v>--</v>
      </c>
      <c r="M22" s="25" t="str">
        <f t="shared" si="5"/>
        <v>--</v>
      </c>
      <c r="N22" s="25" t="str">
        <f t="shared" si="5"/>
        <v>--</v>
      </c>
      <c r="O22" s="26" t="str">
        <f t="shared" si="5"/>
        <v>--</v>
      </c>
      <c r="Q22">
        <v>55</v>
      </c>
      <c r="R22">
        <v>72</v>
      </c>
      <c r="S22">
        <v>27</v>
      </c>
      <c r="T22">
        <v>10</v>
      </c>
      <c r="U22">
        <f t="shared" si="6"/>
        <v>14</v>
      </c>
      <c r="V22">
        <f t="shared" si="7"/>
        <v>36</v>
      </c>
      <c r="W22">
        <f t="shared" si="8"/>
        <v>58</v>
      </c>
      <c r="AA22" s="24">
        <v>0</v>
      </c>
      <c r="AB22" s="24">
        <v>0</v>
      </c>
      <c r="AC22" s="24">
        <v>0</v>
      </c>
      <c r="AD22" t="s">
        <v>178</v>
      </c>
    </row>
    <row r="23" spans="1:30" ht="12.75" customHeight="1" x14ac:dyDescent="0.6">
      <c r="A23" s="21" t="s">
        <v>17</v>
      </c>
      <c r="B23" s="22">
        <f>B19</f>
        <v>0</v>
      </c>
      <c r="C23" s="22">
        <f>C19</f>
        <v>0</v>
      </c>
      <c r="D23" s="22">
        <f>D19</f>
        <v>0</v>
      </c>
      <c r="E23" s="22">
        <f>E19</f>
        <v>0</v>
      </c>
      <c r="F23" s="16"/>
      <c r="G23" s="24">
        <f>SUM(G17:G22)</f>
        <v>0</v>
      </c>
      <c r="H23" s="24">
        <f>SUM(H17:H22)</f>
        <v>0</v>
      </c>
      <c r="I23" s="24">
        <f>SUM(I17:I22)</f>
        <v>0</v>
      </c>
      <c r="J23" s="24">
        <f>SUM(J17:J22)</f>
        <v>0</v>
      </c>
      <c r="K23" s="16"/>
      <c r="L23" s="25" t="str">
        <f t="shared" si="5"/>
        <v>--</v>
      </c>
      <c r="M23" s="25" t="str">
        <f t="shared" si="5"/>
        <v>--</v>
      </c>
      <c r="N23" s="25" t="str">
        <f t="shared" si="5"/>
        <v>--</v>
      </c>
      <c r="O23" s="26" t="str">
        <f t="shared" si="5"/>
        <v>--</v>
      </c>
      <c r="AA23" s="24">
        <v>0</v>
      </c>
      <c r="AB23" s="24">
        <v>0</v>
      </c>
      <c r="AC23" s="24">
        <v>0</v>
      </c>
      <c r="AD23" s="56" t="s">
        <v>179</v>
      </c>
    </row>
    <row r="24" spans="1:30" ht="5.15" customHeight="1" x14ac:dyDescent="0.6">
      <c r="A24" s="21"/>
      <c r="B24" s="22"/>
      <c r="C24" s="22"/>
      <c r="D24" s="22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20"/>
    </row>
    <row r="25" spans="1:30" ht="12.75" customHeight="1" x14ac:dyDescent="0.6">
      <c r="A25" s="31" t="s">
        <v>28</v>
      </c>
      <c r="B25" s="22"/>
      <c r="C25" s="22"/>
      <c r="D25" s="22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20"/>
    </row>
    <row r="26" spans="1:30" ht="12.75" customHeight="1" x14ac:dyDescent="0.6">
      <c r="A26" s="30" t="s">
        <v>29</v>
      </c>
      <c r="B26" s="65">
        <f>B14+B23</f>
        <v>0</v>
      </c>
      <c r="C26" s="65">
        <f>C14+C23</f>
        <v>0</v>
      </c>
      <c r="D26" s="65">
        <f>D14+D23</f>
        <v>0</v>
      </c>
      <c r="E26" s="22">
        <f>SUM(B26:D26)</f>
        <v>0</v>
      </c>
      <c r="F26" s="16"/>
      <c r="G26" s="62">
        <v>0</v>
      </c>
      <c r="H26" s="62">
        <v>0</v>
      </c>
      <c r="I26" s="62">
        <v>0</v>
      </c>
      <c r="J26" s="24">
        <f>SUM(G26:I26)</f>
        <v>0</v>
      </c>
      <c r="K26" s="16"/>
      <c r="L26" s="25" t="str">
        <f t="shared" ref="L26:O28" si="9">IF(B26&lt;&gt;0,G26/B26,"--")</f>
        <v>--</v>
      </c>
      <c r="M26" s="25" t="str">
        <f t="shared" si="9"/>
        <v>--</v>
      </c>
      <c r="N26" s="25" t="str">
        <f t="shared" si="9"/>
        <v>--</v>
      </c>
      <c r="O26" s="26" t="str">
        <f t="shared" si="9"/>
        <v>--</v>
      </c>
      <c r="Q26">
        <v>75</v>
      </c>
      <c r="U26">
        <f>$U$8</f>
        <v>14</v>
      </c>
      <c r="V26">
        <f>$V$8</f>
        <v>36</v>
      </c>
      <c r="W26">
        <f>$W$8</f>
        <v>58</v>
      </c>
    </row>
    <row r="27" spans="1:30" ht="12.75" customHeight="1" x14ac:dyDescent="0.6">
      <c r="A27" s="30" t="s">
        <v>30</v>
      </c>
      <c r="B27" s="22">
        <v>0</v>
      </c>
      <c r="C27" s="22">
        <v>0</v>
      </c>
      <c r="D27" s="22">
        <v>0</v>
      </c>
      <c r="E27" s="22">
        <f>SUM(B27:D27)</f>
        <v>0</v>
      </c>
      <c r="F27" s="16"/>
      <c r="G27" s="62">
        <v>0</v>
      </c>
      <c r="H27" s="62">
        <v>0</v>
      </c>
      <c r="I27" s="62">
        <v>0</v>
      </c>
      <c r="J27" s="24">
        <f>SUM(G27:I27)</f>
        <v>0</v>
      </c>
      <c r="K27" s="16"/>
      <c r="L27" s="25" t="str">
        <f t="shared" si="9"/>
        <v>--</v>
      </c>
      <c r="M27" s="25" t="str">
        <f t="shared" si="9"/>
        <v>--</v>
      </c>
      <c r="N27" s="25" t="str">
        <f t="shared" si="9"/>
        <v>--</v>
      </c>
      <c r="O27" s="26" t="str">
        <f t="shared" si="9"/>
        <v>--</v>
      </c>
      <c r="Q27">
        <v>76</v>
      </c>
      <c r="U27">
        <f>$U$8</f>
        <v>14</v>
      </c>
      <c r="V27">
        <f>$V$8</f>
        <v>36</v>
      </c>
      <c r="W27">
        <f>$W$8</f>
        <v>58</v>
      </c>
    </row>
    <row r="28" spans="1:30" ht="12.75" customHeight="1" x14ac:dyDescent="0.6">
      <c r="A28" s="21" t="s">
        <v>17</v>
      </c>
      <c r="B28" s="22">
        <f>B26</f>
        <v>0</v>
      </c>
      <c r="C28" s="22">
        <f>C26</f>
        <v>0</v>
      </c>
      <c r="D28" s="22">
        <f>D26</f>
        <v>0</v>
      </c>
      <c r="E28" s="22">
        <f>E26</f>
        <v>0</v>
      </c>
      <c r="F28" s="16"/>
      <c r="G28" s="24">
        <f>SUM(G26:G27)</f>
        <v>0</v>
      </c>
      <c r="H28" s="24">
        <f>SUM(H26:H27)</f>
        <v>0</v>
      </c>
      <c r="I28" s="24">
        <f>SUM(I26:I27)</f>
        <v>0</v>
      </c>
      <c r="J28" s="24">
        <f>SUM(J26:J27)</f>
        <v>0</v>
      </c>
      <c r="K28" s="16"/>
      <c r="L28" s="25" t="str">
        <f t="shared" si="9"/>
        <v>--</v>
      </c>
      <c r="M28" s="25" t="str">
        <f t="shared" si="9"/>
        <v>--</v>
      </c>
      <c r="N28" s="25" t="str">
        <f t="shared" si="9"/>
        <v>--</v>
      </c>
      <c r="O28" s="26" t="str">
        <f t="shared" si="9"/>
        <v>--</v>
      </c>
    </row>
    <row r="29" spans="1:30" ht="5.15" customHeight="1" x14ac:dyDescent="0.6">
      <c r="A29" s="21"/>
      <c r="B29" s="22"/>
      <c r="C29" s="22"/>
      <c r="D29" s="22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20"/>
    </row>
    <row r="30" spans="1:30" ht="12.75" customHeight="1" x14ac:dyDescent="0.6">
      <c r="A30" s="21" t="s">
        <v>31</v>
      </c>
      <c r="B30" s="22">
        <f>B28</f>
        <v>0</v>
      </c>
      <c r="C30" s="22">
        <f>C28</f>
        <v>0</v>
      </c>
      <c r="D30" s="22">
        <f>D28</f>
        <v>0</v>
      </c>
      <c r="E30" s="22">
        <f>E28</f>
        <v>0</v>
      </c>
      <c r="F30" s="16"/>
      <c r="G30" s="24">
        <f>SUM(G14,G23,G28)</f>
        <v>0</v>
      </c>
      <c r="H30" s="24">
        <f>SUM(H14,H23,H28)</f>
        <v>0</v>
      </c>
      <c r="I30" s="24">
        <f>SUM(I14,I23,I28)</f>
        <v>0</v>
      </c>
      <c r="J30" s="24">
        <f>SUM(J14,J23,J28)</f>
        <v>0</v>
      </c>
      <c r="K30" s="16"/>
      <c r="L30" s="25" t="str">
        <f>IF(B30&lt;&gt;0,G30/B30,"--")</f>
        <v>--</v>
      </c>
      <c r="M30" s="25" t="str">
        <f>IF(C30&lt;&gt;0,H30/C30,"--")</f>
        <v>--</v>
      </c>
      <c r="N30" s="25" t="str">
        <f>IF(D30&lt;&gt;0,I30/D30,"--")</f>
        <v>--</v>
      </c>
      <c r="O30" s="26" t="str">
        <f>IF(E30&lt;&gt;0,J30/E30,"--")</f>
        <v>--</v>
      </c>
    </row>
    <row r="31" spans="1:30" ht="5.15" customHeight="1" x14ac:dyDescent="0.6">
      <c r="A31" s="21"/>
      <c r="B31" s="22"/>
      <c r="C31" s="22"/>
      <c r="D31" s="22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20"/>
    </row>
    <row r="32" spans="1:30" ht="12.75" customHeight="1" x14ac:dyDescent="0.6">
      <c r="A32" s="95" t="s">
        <v>32</v>
      </c>
      <c r="B32" s="22"/>
      <c r="C32" s="22"/>
      <c r="D32" s="22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20"/>
    </row>
    <row r="33" spans="1:23" ht="12.75" customHeight="1" x14ac:dyDescent="0.6">
      <c r="A33" s="31" t="s">
        <v>106</v>
      </c>
      <c r="B33" s="22"/>
      <c r="C33" s="22"/>
      <c r="D33" s="22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20"/>
    </row>
    <row r="34" spans="1:23" ht="12.75" customHeight="1" x14ac:dyDescent="0.6">
      <c r="A34" s="21" t="s">
        <v>13</v>
      </c>
      <c r="B34" s="22">
        <v>0</v>
      </c>
      <c r="C34" s="22">
        <v>269.65477682186821</v>
      </c>
      <c r="D34" s="22">
        <v>907.34514278413303</v>
      </c>
      <c r="E34" s="22">
        <f>SUM(B34:D34)</f>
        <v>1176.9999196060012</v>
      </c>
      <c r="F34" s="16"/>
      <c r="G34" s="62">
        <v>0</v>
      </c>
      <c r="H34" s="62">
        <v>39.615434033782989</v>
      </c>
      <c r="I34" s="62">
        <v>211.64918463900716</v>
      </c>
      <c r="J34" s="24">
        <f>SUM(G34:I34)</f>
        <v>251.26461867279016</v>
      </c>
      <c r="K34" s="16"/>
      <c r="L34" s="25" t="str">
        <f t="shared" ref="L34:O37" si="10">IF(B34&lt;&gt;0,G34/B34,"--")</f>
        <v>--</v>
      </c>
      <c r="M34" s="25">
        <f t="shared" si="10"/>
        <v>0.14691167165917712</v>
      </c>
      <c r="N34" s="25">
        <f t="shared" si="10"/>
        <v>0.23326204622595387</v>
      </c>
      <c r="O34" s="26">
        <f t="shared" si="10"/>
        <v>0.21347887496619422</v>
      </c>
      <c r="Q34">
        <v>0</v>
      </c>
      <c r="U34">
        <f>$U$8</f>
        <v>14</v>
      </c>
      <c r="V34">
        <f>$V$8</f>
        <v>36</v>
      </c>
      <c r="W34">
        <f>$W$8</f>
        <v>58</v>
      </c>
    </row>
    <row r="35" spans="1:23" ht="12.75" customHeight="1" x14ac:dyDescent="0.6">
      <c r="A35" s="30" t="s">
        <v>111</v>
      </c>
      <c r="B35" s="22">
        <v>0</v>
      </c>
      <c r="C35" s="22">
        <v>269.65477682186821</v>
      </c>
      <c r="D35" s="22">
        <v>907.34514278413326</v>
      </c>
      <c r="E35" s="22">
        <f>SUM(B35:D35)</f>
        <v>1176.9999196060014</v>
      </c>
      <c r="F35" s="16"/>
      <c r="G35" s="62">
        <v>0</v>
      </c>
      <c r="H35" s="62">
        <v>111.43504044530999</v>
      </c>
      <c r="I35" s="62">
        <v>803.47343171109458</v>
      </c>
      <c r="J35" s="24">
        <f>SUM(G35:I35)</f>
        <v>914.90847215640451</v>
      </c>
      <c r="K35" s="16"/>
      <c r="L35" s="25" t="str">
        <f t="shared" si="10"/>
        <v>--</v>
      </c>
      <c r="M35" s="25">
        <f t="shared" si="10"/>
        <v>0.41325075623979429</v>
      </c>
      <c r="N35" s="25">
        <f t="shared" si="10"/>
        <v>0.88552127941709735</v>
      </c>
      <c r="O35" s="26">
        <f t="shared" si="10"/>
        <v>0.7773224593444904</v>
      </c>
      <c r="Q35">
        <v>3</v>
      </c>
      <c r="U35">
        <f>$U$8</f>
        <v>14</v>
      </c>
      <c r="V35">
        <f>$V$8</f>
        <v>36</v>
      </c>
      <c r="W35">
        <f>$W$8</f>
        <v>58</v>
      </c>
    </row>
    <row r="36" spans="1:23" ht="12.75" customHeight="1" x14ac:dyDescent="0.6">
      <c r="A36" s="21" t="s">
        <v>14</v>
      </c>
      <c r="B36" s="22">
        <v>0</v>
      </c>
      <c r="C36" s="22">
        <v>251.02139160789827</v>
      </c>
      <c r="D36" s="22">
        <v>904.07692341436746</v>
      </c>
      <c r="E36" s="22">
        <f>SUM(B36:D36)</f>
        <v>1155.0983150222658</v>
      </c>
      <c r="F36" s="16"/>
      <c r="G36" s="62">
        <v>0</v>
      </c>
      <c r="H36" s="62">
        <v>103.3696966950082</v>
      </c>
      <c r="I36" s="62">
        <v>176.20480266525621</v>
      </c>
      <c r="J36" s="24">
        <f>SUM(G36:I36)</f>
        <v>279.57449936026444</v>
      </c>
      <c r="K36" s="16"/>
      <c r="L36" s="25" t="str">
        <f t="shared" si="10"/>
        <v>--</v>
      </c>
      <c r="M36" s="25">
        <f t="shared" si="10"/>
        <v>0.41179636537301278</v>
      </c>
      <c r="N36" s="25">
        <f t="shared" si="10"/>
        <v>0.19490023260387535</v>
      </c>
      <c r="O36" s="26">
        <f t="shared" si="10"/>
        <v>0.24203524126418222</v>
      </c>
      <c r="Q36">
        <v>9</v>
      </c>
      <c r="U36">
        <f>$U$8</f>
        <v>14</v>
      </c>
      <c r="V36">
        <f>$V$8</f>
        <v>36</v>
      </c>
      <c r="W36">
        <f>$W$8</f>
        <v>58</v>
      </c>
    </row>
    <row r="37" spans="1:23" ht="12.75" customHeight="1" x14ac:dyDescent="0.6">
      <c r="A37" s="21" t="s">
        <v>17</v>
      </c>
      <c r="B37" s="22">
        <f>B34</f>
        <v>0</v>
      </c>
      <c r="C37" s="22">
        <f>C34</f>
        <v>269.65477682186821</v>
      </c>
      <c r="D37" s="22">
        <f>D34</f>
        <v>907.34514278413303</v>
      </c>
      <c r="E37" s="22">
        <f>E34</f>
        <v>1176.9999196060012</v>
      </c>
      <c r="F37" s="16"/>
      <c r="G37" s="24">
        <f>SUM(G34:G36)</f>
        <v>0</v>
      </c>
      <c r="H37" s="24">
        <f>SUM(H34:H36)</f>
        <v>254.4201711741012</v>
      </c>
      <c r="I37" s="24">
        <f>SUM(I34:I36)</f>
        <v>1191.3274190153579</v>
      </c>
      <c r="J37" s="24">
        <f>SUM(J34:J36)</f>
        <v>1445.7475901894591</v>
      </c>
      <c r="K37" s="16"/>
      <c r="L37" s="25" t="str">
        <f t="shared" si="10"/>
        <v>--</v>
      </c>
      <c r="M37" s="25">
        <f t="shared" si="10"/>
        <v>0.94350329770782859</v>
      </c>
      <c r="N37" s="25">
        <f t="shared" si="10"/>
        <v>1.3129815357360515</v>
      </c>
      <c r="O37" s="26">
        <f t="shared" si="10"/>
        <v>1.2283327858454067</v>
      </c>
    </row>
    <row r="38" spans="1:23" ht="5.15" customHeight="1" x14ac:dyDescent="0.6">
      <c r="A38" s="21"/>
      <c r="B38" s="22"/>
      <c r="C38" s="22"/>
      <c r="D38" s="22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20"/>
    </row>
    <row r="39" spans="1:23" ht="12.75" customHeight="1" x14ac:dyDescent="0.6">
      <c r="A39" s="31" t="s">
        <v>112</v>
      </c>
      <c r="B39" s="22"/>
      <c r="C39" s="22"/>
      <c r="D39" s="22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20"/>
    </row>
    <row r="40" spans="1:23" ht="12.75" customHeight="1" x14ac:dyDescent="0.6">
      <c r="A40" s="21" t="s">
        <v>13</v>
      </c>
      <c r="B40" s="22">
        <v>0</v>
      </c>
      <c r="C40" s="22">
        <v>3100.8181965771528</v>
      </c>
      <c r="D40" s="22">
        <v>3231.3939463888541</v>
      </c>
      <c r="E40" s="22">
        <f>SUM(B40:D40)</f>
        <v>6332.2121429660074</v>
      </c>
      <c r="F40" s="16"/>
      <c r="G40" s="62">
        <v>0</v>
      </c>
      <c r="H40" s="62">
        <v>390.33926123209329</v>
      </c>
      <c r="I40" s="62">
        <v>15.78312229865449</v>
      </c>
      <c r="J40" s="24">
        <f>SUM(G40:I40)</f>
        <v>406.12238353074781</v>
      </c>
      <c r="K40" s="16"/>
      <c r="L40" s="25" t="str">
        <f t="shared" ref="L40:O43" si="11">IF(B40&lt;&gt;0,G40/B40,"--")</f>
        <v>--</v>
      </c>
      <c r="M40" s="25">
        <f t="shared" si="11"/>
        <v>0.12588266595667247</v>
      </c>
      <c r="N40" s="25">
        <f t="shared" si="11"/>
        <v>4.8843076890369361E-3</v>
      </c>
      <c r="O40" s="26">
        <f t="shared" si="11"/>
        <v>6.4135940862606683E-2</v>
      </c>
      <c r="Q40">
        <v>1</v>
      </c>
      <c r="R40">
        <v>2</v>
      </c>
      <c r="U40">
        <f>$U$8</f>
        <v>14</v>
      </c>
      <c r="V40">
        <f>$V$8</f>
        <v>36</v>
      </c>
      <c r="W40">
        <f>$W$8</f>
        <v>58</v>
      </c>
    </row>
    <row r="41" spans="1:23" ht="12.75" customHeight="1" x14ac:dyDescent="0.6">
      <c r="A41" s="30" t="s">
        <v>97</v>
      </c>
      <c r="B41" s="22">
        <v>0</v>
      </c>
      <c r="C41" s="22">
        <v>3100.8181965771532</v>
      </c>
      <c r="D41" s="22">
        <v>3231.3939463888537</v>
      </c>
      <c r="E41" s="22">
        <f>SUM(B41:D41)</f>
        <v>6332.2121429660074</v>
      </c>
      <c r="F41" s="16"/>
      <c r="G41" s="62">
        <v>0</v>
      </c>
      <c r="H41" s="62">
        <v>306.44200248364132</v>
      </c>
      <c r="I41" s="62">
        <v>73.748635706689797</v>
      </c>
      <c r="J41" s="24">
        <f>SUM(G41:I41)</f>
        <v>380.19063819033113</v>
      </c>
      <c r="K41" s="16"/>
      <c r="L41" s="25" t="str">
        <f t="shared" si="11"/>
        <v>--</v>
      </c>
      <c r="M41" s="25">
        <f t="shared" si="11"/>
        <v>9.8826175240427888E-2</v>
      </c>
      <c r="N41" s="25">
        <f t="shared" si="11"/>
        <v>2.2822545604229205E-2</v>
      </c>
      <c r="O41" s="26">
        <f t="shared" si="11"/>
        <v>6.0040729780769769E-2</v>
      </c>
      <c r="Q41">
        <v>5</v>
      </c>
      <c r="R41">
        <v>7</v>
      </c>
      <c r="U41">
        <f>$U$8</f>
        <v>14</v>
      </c>
      <c r="V41">
        <f>$V$8</f>
        <v>36</v>
      </c>
      <c r="W41">
        <f>$W$8</f>
        <v>58</v>
      </c>
    </row>
    <row r="42" spans="1:23" ht="12.75" customHeight="1" x14ac:dyDescent="0.6">
      <c r="A42" s="21" t="s">
        <v>16</v>
      </c>
      <c r="B42" s="22">
        <v>0</v>
      </c>
      <c r="C42" s="22">
        <v>904.57836723944502</v>
      </c>
      <c r="D42" s="22">
        <v>0</v>
      </c>
      <c r="E42" s="22">
        <f>SUM(B42:D42)</f>
        <v>904.57836723944502</v>
      </c>
      <c r="F42" s="16"/>
      <c r="G42" s="62">
        <v>0</v>
      </c>
      <c r="H42" s="62">
        <v>339.09325525202712</v>
      </c>
      <c r="I42" s="62">
        <v>0</v>
      </c>
      <c r="J42" s="24">
        <f>SUM(G42:I42)</f>
        <v>339.09325525202712</v>
      </c>
      <c r="K42" s="16"/>
      <c r="L42" s="25" t="str">
        <f t="shared" si="11"/>
        <v>--</v>
      </c>
      <c r="M42" s="25">
        <f t="shared" si="11"/>
        <v>0.37486332586844623</v>
      </c>
      <c r="N42" s="25" t="str">
        <f t="shared" si="11"/>
        <v>--</v>
      </c>
      <c r="O42" s="26">
        <f t="shared" si="11"/>
        <v>0.37486332586844623</v>
      </c>
      <c r="Q42">
        <v>10</v>
      </c>
      <c r="U42">
        <f>$U$8</f>
        <v>14</v>
      </c>
      <c r="V42">
        <f>$V$8</f>
        <v>36</v>
      </c>
      <c r="W42">
        <f>$W$8</f>
        <v>58</v>
      </c>
    </row>
    <row r="43" spans="1:23" ht="12.75" customHeight="1" x14ac:dyDescent="0.6">
      <c r="A43" s="21" t="s">
        <v>17</v>
      </c>
      <c r="B43" s="22">
        <f>B40</f>
        <v>0</v>
      </c>
      <c r="C43" s="22">
        <f>C40</f>
        <v>3100.8181965771528</v>
      </c>
      <c r="D43" s="22">
        <f>D40</f>
        <v>3231.3939463888541</v>
      </c>
      <c r="E43" s="22">
        <f>E40</f>
        <v>6332.2121429660074</v>
      </c>
      <c r="F43" s="16"/>
      <c r="G43" s="24">
        <f>SUM(G40:G42)</f>
        <v>0</v>
      </c>
      <c r="H43" s="24">
        <f>SUM(H40:H42)</f>
        <v>1035.8745189677618</v>
      </c>
      <c r="I43" s="24">
        <f>SUM(I40:I42)</f>
        <v>89.531758005344287</v>
      </c>
      <c r="J43" s="24">
        <f>SUM(J40:J42)</f>
        <v>1125.4062769731061</v>
      </c>
      <c r="K43" s="16"/>
      <c r="L43" s="25" t="str">
        <f t="shared" si="11"/>
        <v>--</v>
      </c>
      <c r="M43" s="25">
        <f t="shared" si="11"/>
        <v>0.33406489942274425</v>
      </c>
      <c r="N43" s="25">
        <f t="shared" si="11"/>
        <v>2.7706853293266137E-2</v>
      </c>
      <c r="O43" s="26">
        <f t="shared" si="11"/>
        <v>0.17772719099805237</v>
      </c>
    </row>
    <row r="44" spans="1:23" ht="5.15" customHeight="1" x14ac:dyDescent="0.6">
      <c r="A44" s="21"/>
      <c r="B44" s="22"/>
      <c r="C44" s="22"/>
      <c r="D44" s="22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20"/>
    </row>
    <row r="45" spans="1:23" ht="12.75" customHeight="1" x14ac:dyDescent="0.6">
      <c r="A45" s="31" t="s">
        <v>28</v>
      </c>
      <c r="B45" s="22"/>
      <c r="C45" s="22"/>
      <c r="D45" s="22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20"/>
    </row>
    <row r="46" spans="1:23" ht="12.75" customHeight="1" x14ac:dyDescent="0.6">
      <c r="A46" s="30" t="s">
        <v>29</v>
      </c>
      <c r="B46" s="76">
        <f>B37+B43</f>
        <v>0</v>
      </c>
      <c r="C46" s="76">
        <f>C37+C43</f>
        <v>3370.4729733990212</v>
      </c>
      <c r="D46" s="76">
        <f>D37+D43</f>
        <v>4138.7390891729874</v>
      </c>
      <c r="E46" s="22">
        <f>SUM(B46:D46)</f>
        <v>7509.212062572009</v>
      </c>
      <c r="F46" s="16"/>
      <c r="G46" s="62">
        <v>0</v>
      </c>
      <c r="H46" s="62">
        <v>3784.1974091079669</v>
      </c>
      <c r="I46" s="62">
        <v>61701.825292866699</v>
      </c>
      <c r="J46" s="24">
        <f>SUM(G46:I46)</f>
        <v>65486.022701974667</v>
      </c>
      <c r="K46" s="16"/>
      <c r="L46" s="25" t="str">
        <f t="shared" ref="L46:O48" si="12">IF(B46&lt;&gt;0,G46/B46,"--")</f>
        <v>--</v>
      </c>
      <c r="M46" s="25">
        <f t="shared" si="12"/>
        <v>1.1227496671755588</v>
      </c>
      <c r="N46" s="25">
        <f t="shared" si="12"/>
        <v>14.908363142358921</v>
      </c>
      <c r="O46" s="26">
        <f t="shared" si="12"/>
        <v>8.7207582042295932</v>
      </c>
      <c r="Q46">
        <v>11</v>
      </c>
      <c r="U46">
        <f>$U$8</f>
        <v>14</v>
      </c>
      <c r="V46">
        <f>$V$8</f>
        <v>36</v>
      </c>
      <c r="W46">
        <f>$W$8</f>
        <v>58</v>
      </c>
    </row>
    <row r="47" spans="1:23" ht="12.75" customHeight="1" x14ac:dyDescent="0.6">
      <c r="A47" s="30" t="s">
        <v>30</v>
      </c>
      <c r="B47" s="22">
        <v>0</v>
      </c>
      <c r="C47" s="22">
        <v>1155.5997588473435</v>
      </c>
      <c r="D47" s="22">
        <v>904.07692341436746</v>
      </c>
      <c r="E47" s="22">
        <f>SUM(B47:D47)</f>
        <v>2059.676682261711</v>
      </c>
      <c r="F47" s="16"/>
      <c r="G47" s="62">
        <v>0</v>
      </c>
      <c r="H47" s="62">
        <v>3887.0880962873566</v>
      </c>
      <c r="I47" s="62">
        <v>3156.757486232274</v>
      </c>
      <c r="J47" s="24">
        <f>SUM(G47:I47)</f>
        <v>7043.8455825196306</v>
      </c>
      <c r="K47" s="16"/>
      <c r="L47" s="25" t="str">
        <f t="shared" si="12"/>
        <v>--</v>
      </c>
      <c r="M47" s="25">
        <f t="shared" si="12"/>
        <v>3.3636975661578057</v>
      </c>
      <c r="N47" s="25">
        <f t="shared" si="12"/>
        <v>3.491691253782208</v>
      </c>
      <c r="O47" s="26">
        <f t="shared" si="12"/>
        <v>3.4198792670628539</v>
      </c>
      <c r="Q47">
        <v>12</v>
      </c>
      <c r="U47">
        <f>$U$8</f>
        <v>14</v>
      </c>
      <c r="V47">
        <f>$V$8</f>
        <v>36</v>
      </c>
      <c r="W47">
        <f>$W$8</f>
        <v>58</v>
      </c>
    </row>
    <row r="48" spans="1:23" ht="12.75" customHeight="1" x14ac:dyDescent="0.6">
      <c r="A48" s="21" t="s">
        <v>17</v>
      </c>
      <c r="B48" s="22">
        <f>B46</f>
        <v>0</v>
      </c>
      <c r="C48" s="22">
        <f>C46</f>
        <v>3370.4729733990212</v>
      </c>
      <c r="D48" s="22">
        <f>D46</f>
        <v>4138.7390891729874</v>
      </c>
      <c r="E48" s="22">
        <f>E46</f>
        <v>7509.212062572009</v>
      </c>
      <c r="F48" s="16"/>
      <c r="G48" s="24">
        <f>SUM(G46:G47)</f>
        <v>0</v>
      </c>
      <c r="H48" s="24">
        <f>SUM(H46:H47)</f>
        <v>7671.2855053953235</v>
      </c>
      <c r="I48" s="24">
        <f>SUM(I46:I47)</f>
        <v>64858.582779098972</v>
      </c>
      <c r="J48" s="24">
        <f>SUM(J46:J47)</f>
        <v>72529.868284494296</v>
      </c>
      <c r="K48" s="16"/>
      <c r="L48" s="25" t="str">
        <f t="shared" si="12"/>
        <v>--</v>
      </c>
      <c r="M48" s="25">
        <f t="shared" si="12"/>
        <v>2.2760264111119874</v>
      </c>
      <c r="N48" s="25">
        <f t="shared" si="12"/>
        <v>15.671097254903103</v>
      </c>
      <c r="O48" s="26">
        <f t="shared" si="12"/>
        <v>9.6587854597958724</v>
      </c>
    </row>
    <row r="49" spans="1:23" ht="5.15" customHeight="1" x14ac:dyDescent="0.6">
      <c r="A49" s="21"/>
      <c r="B49" s="22"/>
      <c r="C49" s="22"/>
      <c r="D49" s="22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20"/>
    </row>
    <row r="50" spans="1:23" ht="12.75" customHeight="1" x14ac:dyDescent="0.6">
      <c r="A50" s="96" t="s">
        <v>33</v>
      </c>
      <c r="B50" s="32">
        <f>B48</f>
        <v>0</v>
      </c>
      <c r="C50" s="32">
        <f>C48</f>
        <v>3370.4729733990212</v>
      </c>
      <c r="D50" s="32">
        <f>D48</f>
        <v>4138.7390891729874</v>
      </c>
      <c r="E50" s="32">
        <f>E48</f>
        <v>7509.212062572009</v>
      </c>
      <c r="F50" s="33"/>
      <c r="G50" s="34">
        <f>SUM(G37,G43,G48)</f>
        <v>0</v>
      </c>
      <c r="H50" s="34">
        <f>SUM(H37,H43,H48)</f>
        <v>8961.5801955371862</v>
      </c>
      <c r="I50" s="34">
        <f>SUM(I37,I43,I48)</f>
        <v>66139.44195611967</v>
      </c>
      <c r="J50" s="34">
        <f>SUM(J37,J43,J48)</f>
        <v>75101.022151656856</v>
      </c>
      <c r="K50" s="33"/>
      <c r="L50" s="35" t="str">
        <f t="shared" ref="L50:O51" si="13">IF(B50&lt;&gt;0,G50/B50,"--")</f>
        <v>--</v>
      </c>
      <c r="M50" s="35">
        <f t="shared" si="13"/>
        <v>2.6588494452455738</v>
      </c>
      <c r="N50" s="35">
        <f t="shared" si="13"/>
        <v>15.98057778736079</v>
      </c>
      <c r="O50" s="36">
        <f t="shared" si="13"/>
        <v>10.001185414110374</v>
      </c>
    </row>
    <row r="51" spans="1:23" ht="12.75" customHeight="1" thickBot="1" x14ac:dyDescent="0.75">
      <c r="A51" s="37" t="s">
        <v>17</v>
      </c>
      <c r="B51" s="101">
        <f>SUM(B30,B50)</f>
        <v>0</v>
      </c>
      <c r="C51" s="101">
        <f>SUM(C30,C50)</f>
        <v>3370.4729733990212</v>
      </c>
      <c r="D51" s="101">
        <f>SUM(D30,D50)</f>
        <v>4138.7390891729874</v>
      </c>
      <c r="E51" s="101">
        <f>SUM(E30,E50)</f>
        <v>7509.212062572009</v>
      </c>
      <c r="F51" s="102"/>
      <c r="G51" s="46">
        <f>SUM(G30,G50)</f>
        <v>0</v>
      </c>
      <c r="H51" s="46">
        <f>SUM(H30,H50)</f>
        <v>8961.5801955371862</v>
      </c>
      <c r="I51" s="46">
        <f>SUM(I30,I50)</f>
        <v>66139.44195611967</v>
      </c>
      <c r="J51" s="46">
        <f>SUM(J30,J50)</f>
        <v>75101.022151656856</v>
      </c>
      <c r="K51" s="102"/>
      <c r="L51" s="47" t="str">
        <f t="shared" si="13"/>
        <v>--</v>
      </c>
      <c r="M51" s="47">
        <f t="shared" si="13"/>
        <v>2.6588494452455738</v>
      </c>
      <c r="N51" s="47">
        <f t="shared" si="13"/>
        <v>15.98057778736079</v>
      </c>
      <c r="O51" s="48">
        <f t="shared" si="13"/>
        <v>10.001185414110374</v>
      </c>
    </row>
    <row r="52" spans="1:23" ht="5.15" customHeight="1" thickBot="1" x14ac:dyDescent="0.75">
      <c r="A52" s="16"/>
      <c r="B52" s="50"/>
      <c r="C52" s="50"/>
      <c r="D52" s="50"/>
    </row>
    <row r="53" spans="1:23" ht="15.5" x14ac:dyDescent="0.7">
      <c r="A53" s="4" t="s">
        <v>18</v>
      </c>
      <c r="B53" s="121" t="s">
        <v>1</v>
      </c>
      <c r="C53" s="128"/>
      <c r="D53" s="128"/>
      <c r="E53" s="128"/>
      <c r="F53" s="6"/>
      <c r="G53" s="121" t="s">
        <v>2</v>
      </c>
      <c r="H53" s="122"/>
      <c r="I53" s="122"/>
      <c r="J53" s="122"/>
      <c r="K53" s="6"/>
      <c r="L53" s="121" t="s">
        <v>3</v>
      </c>
      <c r="M53" s="122"/>
      <c r="N53" s="122"/>
      <c r="O53" s="123"/>
    </row>
    <row r="54" spans="1:23" ht="12.75" customHeight="1" x14ac:dyDescent="0.6">
      <c r="A54" s="94" t="s">
        <v>23</v>
      </c>
      <c r="B54" s="15" t="s">
        <v>4</v>
      </c>
      <c r="C54" s="15" t="s">
        <v>5</v>
      </c>
      <c r="D54" s="15" t="s">
        <v>6</v>
      </c>
      <c r="E54" s="15" t="s">
        <v>173</v>
      </c>
      <c r="F54" s="16"/>
      <c r="G54" s="15" t="s">
        <v>4</v>
      </c>
      <c r="H54" s="15" t="s">
        <v>5</v>
      </c>
      <c r="I54" s="15" t="s">
        <v>6</v>
      </c>
      <c r="J54" s="15" t="s">
        <v>173</v>
      </c>
      <c r="K54" s="16"/>
      <c r="L54" s="15" t="s">
        <v>4</v>
      </c>
      <c r="M54" s="15" t="s">
        <v>5</v>
      </c>
      <c r="N54" s="15" t="s">
        <v>6</v>
      </c>
      <c r="O54" s="17" t="s">
        <v>173</v>
      </c>
    </row>
    <row r="55" spans="1:23" x14ac:dyDescent="0.6">
      <c r="A55" s="21" t="s">
        <v>19</v>
      </c>
      <c r="B55" s="22">
        <v>0</v>
      </c>
      <c r="C55" s="22">
        <v>0</v>
      </c>
      <c r="D55" s="22">
        <v>0</v>
      </c>
      <c r="E55" s="22">
        <f>SUM(B55:D55)</f>
        <v>0</v>
      </c>
      <c r="F55" s="16"/>
      <c r="G55" s="62">
        <v>0</v>
      </c>
      <c r="H55" s="62">
        <v>0</v>
      </c>
      <c r="I55" s="62">
        <v>0</v>
      </c>
      <c r="J55" s="24">
        <f>SUM(G55:I55)</f>
        <v>0</v>
      </c>
      <c r="K55" s="16"/>
      <c r="L55" s="25" t="str">
        <f t="shared" ref="L55:O57" si="14">IF(B55&lt;&gt;0,G55/B55,"--")</f>
        <v>--</v>
      </c>
      <c r="M55" s="25" t="str">
        <f t="shared" si="14"/>
        <v>--</v>
      </c>
      <c r="N55" s="25" t="str">
        <f t="shared" si="14"/>
        <v>--</v>
      </c>
      <c r="O55" s="26" t="str">
        <f t="shared" si="14"/>
        <v>--</v>
      </c>
      <c r="Q55">
        <v>158</v>
      </c>
      <c r="U55">
        <f>$U$8</f>
        <v>14</v>
      </c>
      <c r="V55">
        <f>$V$8</f>
        <v>36</v>
      </c>
      <c r="W55">
        <f>$W$8</f>
        <v>58</v>
      </c>
    </row>
    <row r="56" spans="1:23" x14ac:dyDescent="0.6">
      <c r="A56" s="21" t="s">
        <v>20</v>
      </c>
      <c r="B56" s="22">
        <v>0</v>
      </c>
      <c r="C56" s="22">
        <v>0</v>
      </c>
      <c r="D56" s="22">
        <v>0</v>
      </c>
      <c r="E56" s="22">
        <f>SUM(B56:D56)</f>
        <v>0</v>
      </c>
      <c r="F56" s="16"/>
      <c r="G56" s="62">
        <v>0</v>
      </c>
      <c r="H56" s="62">
        <v>0</v>
      </c>
      <c r="I56" s="62">
        <v>0</v>
      </c>
      <c r="J56" s="24">
        <f>SUM(G56:I56)</f>
        <v>0</v>
      </c>
      <c r="K56" s="16"/>
      <c r="L56" s="25" t="str">
        <f t="shared" si="14"/>
        <v>--</v>
      </c>
      <c r="M56" s="25" t="str">
        <f t="shared" si="14"/>
        <v>--</v>
      </c>
      <c r="N56" s="25" t="str">
        <f t="shared" si="14"/>
        <v>--</v>
      </c>
      <c r="O56" s="26" t="str">
        <f t="shared" si="14"/>
        <v>--</v>
      </c>
      <c r="Q56">
        <v>160</v>
      </c>
      <c r="U56">
        <f>$U$8</f>
        <v>14</v>
      </c>
      <c r="V56">
        <f>$V$8</f>
        <v>36</v>
      </c>
      <c r="W56">
        <f>$W$8</f>
        <v>58</v>
      </c>
    </row>
    <row r="57" spans="1:23" ht="12.75" customHeight="1" x14ac:dyDescent="0.6">
      <c r="A57" s="21" t="s">
        <v>31</v>
      </c>
      <c r="B57" s="22">
        <f>SUM(B55:B56)</f>
        <v>0</v>
      </c>
      <c r="C57" s="22">
        <f>SUM(C55:C56)</f>
        <v>0</v>
      </c>
      <c r="D57" s="22">
        <f>SUM(D55:D56)</f>
        <v>0</v>
      </c>
      <c r="E57" s="22">
        <f>SUM(E55:E56)</f>
        <v>0</v>
      </c>
      <c r="F57" s="16"/>
      <c r="G57" s="24">
        <f>SUM(G55:G56)</f>
        <v>0</v>
      </c>
      <c r="H57" s="24">
        <f>SUM(H55:H56)</f>
        <v>0</v>
      </c>
      <c r="I57" s="24">
        <f>SUM(I55:I56)</f>
        <v>0</v>
      </c>
      <c r="J57" s="24">
        <f>SUM(J55:J56)</f>
        <v>0</v>
      </c>
      <c r="K57" s="16"/>
      <c r="L57" s="25" t="str">
        <f t="shared" si="14"/>
        <v>--</v>
      </c>
      <c r="M57" s="25" t="str">
        <f t="shared" si="14"/>
        <v>--</v>
      </c>
      <c r="N57" s="25" t="str">
        <f t="shared" si="14"/>
        <v>--</v>
      </c>
      <c r="O57" s="26" t="str">
        <f t="shared" si="14"/>
        <v>--</v>
      </c>
    </row>
    <row r="58" spans="1:23" ht="12.75" customHeight="1" x14ac:dyDescent="0.6">
      <c r="A58" s="95" t="s">
        <v>32</v>
      </c>
      <c r="B58" s="22"/>
      <c r="C58" s="22"/>
      <c r="D58" s="22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0"/>
    </row>
    <row r="59" spans="1:23" x14ac:dyDescent="0.6">
      <c r="A59" s="21" t="s">
        <v>19</v>
      </c>
      <c r="B59" s="22">
        <v>0</v>
      </c>
      <c r="C59" s="22">
        <v>2196.2398293377082</v>
      </c>
      <c r="D59" s="22">
        <v>3231.3939463888537</v>
      </c>
      <c r="E59" s="22">
        <f>SUM(B59:D59)</f>
        <v>5427.6337757265619</v>
      </c>
      <c r="F59" s="16"/>
      <c r="G59" s="62">
        <v>0</v>
      </c>
      <c r="H59" s="62">
        <v>1640.1125422938069</v>
      </c>
      <c r="I59" s="62">
        <v>3549.5049524994961</v>
      </c>
      <c r="J59" s="24">
        <f>SUM(G59:I59)</f>
        <v>5189.6174947933032</v>
      </c>
      <c r="K59" s="16"/>
      <c r="L59" s="25" t="str">
        <f t="shared" ref="L59:O62" si="15">IF(B59&lt;&gt;0,G59/B59,"--")</f>
        <v>--</v>
      </c>
      <c r="M59" s="25">
        <f t="shared" si="15"/>
        <v>0.74678207743295255</v>
      </c>
      <c r="N59" s="25">
        <f t="shared" si="15"/>
        <v>1.0984438949222324</v>
      </c>
      <c r="O59" s="26">
        <f t="shared" si="15"/>
        <v>0.9561473211406204</v>
      </c>
      <c r="Q59">
        <v>135</v>
      </c>
      <c r="U59">
        <f>$U$8</f>
        <v>14</v>
      </c>
      <c r="V59">
        <f>$V$8</f>
        <v>36</v>
      </c>
      <c r="W59">
        <f>$W$8</f>
        <v>58</v>
      </c>
    </row>
    <row r="60" spans="1:23" x14ac:dyDescent="0.6">
      <c r="A60" s="21" t="s">
        <v>20</v>
      </c>
      <c r="B60" s="22">
        <v>0</v>
      </c>
      <c r="C60" s="22">
        <v>0</v>
      </c>
      <c r="D60" s="22">
        <v>0</v>
      </c>
      <c r="E60" s="22">
        <f>SUM(B60:D60)</f>
        <v>0</v>
      </c>
      <c r="F60" s="16"/>
      <c r="G60" s="62">
        <v>0</v>
      </c>
      <c r="H60" s="62">
        <v>0</v>
      </c>
      <c r="I60" s="62">
        <v>0</v>
      </c>
      <c r="J60" s="24">
        <f>SUM(G60:I60)</f>
        <v>0</v>
      </c>
      <c r="K60" s="16"/>
      <c r="L60" s="25" t="str">
        <f t="shared" si="15"/>
        <v>--</v>
      </c>
      <c r="M60" s="25" t="str">
        <f t="shared" si="15"/>
        <v>--</v>
      </c>
      <c r="N60" s="25" t="str">
        <f t="shared" si="15"/>
        <v>--</v>
      </c>
      <c r="O60" s="26" t="str">
        <f t="shared" si="15"/>
        <v>--</v>
      </c>
      <c r="Q60">
        <v>137</v>
      </c>
      <c r="U60">
        <f>$U$8</f>
        <v>14</v>
      </c>
      <c r="V60">
        <f>$V$8</f>
        <v>36</v>
      </c>
      <c r="W60">
        <f>$W$8</f>
        <v>58</v>
      </c>
    </row>
    <row r="61" spans="1:23" x14ac:dyDescent="0.6">
      <c r="A61" s="96" t="s">
        <v>33</v>
      </c>
      <c r="B61" s="32">
        <f>SUM(B59:B60)</f>
        <v>0</v>
      </c>
      <c r="C61" s="32">
        <f>SUM(C59:C60)</f>
        <v>2196.2398293377082</v>
      </c>
      <c r="D61" s="32">
        <f>SUM(D59:D60)</f>
        <v>3231.3939463888537</v>
      </c>
      <c r="E61" s="32">
        <f>SUM(E59:E60)</f>
        <v>5427.6337757265619</v>
      </c>
      <c r="F61" s="33"/>
      <c r="G61" s="84">
        <f>SUM(G59:G60)</f>
        <v>0</v>
      </c>
      <c r="H61" s="84">
        <f>SUM(H59:H60)</f>
        <v>1640.1125422938069</v>
      </c>
      <c r="I61" s="84">
        <f>SUM(I59:I60)</f>
        <v>3549.5049524994961</v>
      </c>
      <c r="J61" s="34">
        <f>SUM(J59:J60)</f>
        <v>5189.6174947933032</v>
      </c>
      <c r="K61" s="33"/>
      <c r="L61" s="35" t="str">
        <f t="shared" si="15"/>
        <v>--</v>
      </c>
      <c r="M61" s="35">
        <f t="shared" si="15"/>
        <v>0.74678207743295255</v>
      </c>
      <c r="N61" s="35">
        <f t="shared" si="15"/>
        <v>1.0984438949222324</v>
      </c>
      <c r="O61" s="36">
        <f t="shared" si="15"/>
        <v>0.9561473211406204</v>
      </c>
    </row>
    <row r="62" spans="1:23" ht="13.75" thickBot="1" x14ac:dyDescent="0.75">
      <c r="A62" s="43" t="s">
        <v>17</v>
      </c>
      <c r="B62" s="101">
        <f>SUM(B57,B61)</f>
        <v>0</v>
      </c>
      <c r="C62" s="101">
        <f>SUM(C57,C61)</f>
        <v>2196.2398293377082</v>
      </c>
      <c r="D62" s="101">
        <f>SUM(D57,D61)</f>
        <v>3231.3939463888537</v>
      </c>
      <c r="E62" s="101">
        <f>SUM(E57,E61)</f>
        <v>5427.6337757265619</v>
      </c>
      <c r="F62" s="102"/>
      <c r="G62" s="46">
        <f>SUM(G57,G61)</f>
        <v>0</v>
      </c>
      <c r="H62" s="46">
        <f>SUM(H57,H61)</f>
        <v>1640.1125422938069</v>
      </c>
      <c r="I62" s="46">
        <f>SUM(I57,I61)</f>
        <v>3549.5049524994961</v>
      </c>
      <c r="J62" s="46">
        <f>SUM(J57,J61)</f>
        <v>5189.6174947933032</v>
      </c>
      <c r="K62" s="102"/>
      <c r="L62" s="47" t="str">
        <f t="shared" si="15"/>
        <v>--</v>
      </c>
      <c r="M62" s="47">
        <f t="shared" si="15"/>
        <v>0.74678207743295255</v>
      </c>
      <c r="N62" s="47">
        <f t="shared" si="15"/>
        <v>1.0984438949222324</v>
      </c>
      <c r="O62" s="48">
        <f t="shared" si="15"/>
        <v>0.9561473211406204</v>
      </c>
    </row>
    <row r="63" spans="1:23" ht="5.15" customHeight="1" x14ac:dyDescent="0.6">
      <c r="A63" s="49"/>
    </row>
    <row r="64" spans="1:23" x14ac:dyDescent="0.6">
      <c r="A64" s="49" t="s">
        <v>21</v>
      </c>
      <c r="B64" s="50">
        <f>B51</f>
        <v>0</v>
      </c>
      <c r="C64" s="50">
        <f>C51</f>
        <v>3370.4729733990212</v>
      </c>
      <c r="D64" s="50">
        <f>D51</f>
        <v>4138.7390891729874</v>
      </c>
      <c r="E64" s="50">
        <f>E51</f>
        <v>7509.212062572009</v>
      </c>
      <c r="G64" s="82">
        <f>SUM(G51,G62)</f>
        <v>0</v>
      </c>
      <c r="H64" s="82">
        <f>SUM(H51,H62)</f>
        <v>10601.692737830994</v>
      </c>
      <c r="I64" s="82">
        <f>SUM(I51,I62)</f>
        <v>69688.946908619168</v>
      </c>
      <c r="J64" s="82">
        <f>SUM(J51,J62)</f>
        <v>80290.639646450159</v>
      </c>
      <c r="L64" s="25" t="str">
        <f>IF(B64&lt;&gt;0,G64/B64,"--")</f>
        <v>--</v>
      </c>
      <c r="M64" s="25">
        <f>IF(C64&lt;&gt;0,H64/C64,"--")</f>
        <v>3.145461429746907</v>
      </c>
      <c r="N64" s="25">
        <f>IF(D64&lt;&gt;0,I64/D64,"--")</f>
        <v>16.838207339749115</v>
      </c>
      <c r="O64" s="25">
        <f>IF(E64&lt;&gt;0,J64/E64,"--")</f>
        <v>10.692285552387171</v>
      </c>
    </row>
    <row r="65" spans="1:23" hidden="1" x14ac:dyDescent="0.6">
      <c r="A65" s="49"/>
      <c r="B65" s="50"/>
      <c r="C65" s="50"/>
      <c r="D65" s="50"/>
      <c r="E65" s="50"/>
      <c r="G65" s="82"/>
      <c r="H65" s="82"/>
      <c r="I65" s="82"/>
      <c r="J65" s="82"/>
      <c r="L65" s="25"/>
      <c r="M65" s="25"/>
      <c r="N65" s="25"/>
      <c r="O65" s="25"/>
    </row>
    <row r="66" spans="1:23" hidden="1" x14ac:dyDescent="0.6">
      <c r="A66" s="107" t="s">
        <v>115</v>
      </c>
      <c r="B66" s="85">
        <f>B10-SUM(B11:B13)</f>
        <v>0</v>
      </c>
      <c r="C66" s="85">
        <f>C10-SUM(C11:C13)</f>
        <v>0</v>
      </c>
      <c r="D66" s="85">
        <f>D10-SUM(D11:D13)</f>
        <v>0</v>
      </c>
      <c r="G66" s="85">
        <v>0</v>
      </c>
      <c r="H66" s="85">
        <v>0</v>
      </c>
      <c r="I66" s="85">
        <v>0</v>
      </c>
      <c r="J66" s="86"/>
      <c r="L66" s="85">
        <v>0</v>
      </c>
      <c r="M66" s="85">
        <v>0</v>
      </c>
      <c r="N66" s="85">
        <v>0</v>
      </c>
      <c r="O66" s="86"/>
      <c r="Q66">
        <v>157</v>
      </c>
      <c r="U66">
        <f>$U$8</f>
        <v>14</v>
      </c>
      <c r="V66">
        <f>$V$8</f>
        <v>36</v>
      </c>
      <c r="W66">
        <f>$W$8</f>
        <v>58</v>
      </c>
    </row>
    <row r="67" spans="1:23" hidden="1" x14ac:dyDescent="0.6">
      <c r="A67" s="16"/>
      <c r="B67" s="85">
        <f>B19-SUM(B20:B22)</f>
        <v>0</v>
      </c>
      <c r="C67" s="85">
        <f>C19-SUM(C20:C22)</f>
        <v>0</v>
      </c>
      <c r="D67" s="85">
        <f>D19-SUM(D20:D22)</f>
        <v>0</v>
      </c>
      <c r="G67" s="85">
        <v>0</v>
      </c>
      <c r="H67" s="85">
        <v>0</v>
      </c>
      <c r="I67" s="85">
        <v>0</v>
      </c>
      <c r="J67" s="86"/>
      <c r="L67" s="85">
        <v>0</v>
      </c>
      <c r="M67" s="85">
        <v>0</v>
      </c>
      <c r="N67" s="85">
        <v>0</v>
      </c>
      <c r="Q67">
        <v>134</v>
      </c>
      <c r="U67">
        <f>$U$8</f>
        <v>14</v>
      </c>
      <c r="V67">
        <f>$V$8</f>
        <v>36</v>
      </c>
      <c r="W67">
        <f>$W$8</f>
        <v>58</v>
      </c>
    </row>
    <row r="68" spans="1:23" hidden="1" x14ac:dyDescent="0.6">
      <c r="A68" s="16"/>
      <c r="B68" s="16"/>
      <c r="C68" s="16"/>
      <c r="D68" s="16"/>
      <c r="E68" s="16"/>
      <c r="G68" s="85">
        <v>0</v>
      </c>
      <c r="H68" s="85">
        <v>0</v>
      </c>
      <c r="I68" s="85">
        <v>0</v>
      </c>
      <c r="J68" s="86"/>
      <c r="K68" s="108"/>
      <c r="L68" s="85">
        <v>0</v>
      </c>
      <c r="M68" s="85">
        <v>4.4408920985006262E-16</v>
      </c>
      <c r="N68" s="85">
        <v>0</v>
      </c>
      <c r="Q68">
        <v>84</v>
      </c>
      <c r="R68">
        <v>19</v>
      </c>
      <c r="U68">
        <f>$U$8</f>
        <v>14</v>
      </c>
      <c r="V68">
        <f>$V$8</f>
        <v>36</v>
      </c>
      <c r="W68">
        <f>$W$8</f>
        <v>58</v>
      </c>
    </row>
    <row r="69" spans="1:23" x14ac:dyDescent="0.6">
      <c r="A69" s="33"/>
      <c r="B69" s="33"/>
      <c r="C69" s="33"/>
      <c r="D69" s="33"/>
      <c r="E69" s="33"/>
      <c r="G69" s="86"/>
      <c r="H69" s="86"/>
      <c r="I69" s="86"/>
      <c r="J69" s="86"/>
      <c r="K69" s="108"/>
      <c r="L69" s="86"/>
      <c r="M69" s="86"/>
      <c r="N69" s="86"/>
    </row>
    <row r="70" spans="1:23" x14ac:dyDescent="0.6">
      <c r="A70" s="54" t="s">
        <v>22</v>
      </c>
    </row>
    <row r="71" spans="1:23" x14ac:dyDescent="0.6">
      <c r="A71" s="109" t="s">
        <v>264</v>
      </c>
    </row>
    <row r="72" spans="1:23" x14ac:dyDescent="0.6">
      <c r="A72" s="56" t="s">
        <v>108</v>
      </c>
    </row>
    <row r="73" spans="1:23" x14ac:dyDescent="0.6">
      <c r="A73" s="55" t="s">
        <v>98</v>
      </c>
    </row>
    <row r="74" spans="1:23" x14ac:dyDescent="0.6">
      <c r="A74" s="56" t="s">
        <v>109</v>
      </c>
    </row>
    <row r="75" spans="1:23" x14ac:dyDescent="0.6">
      <c r="A75" s="55" t="s">
        <v>113</v>
      </c>
    </row>
    <row r="76" spans="1:23" x14ac:dyDescent="0.6">
      <c r="A76" s="56" t="s">
        <v>110</v>
      </c>
      <c r="B76" s="41"/>
      <c r="C76" s="41"/>
      <c r="D76" s="41"/>
      <c r="E76" s="41"/>
    </row>
    <row r="77" spans="1:23" x14ac:dyDescent="0.6">
      <c r="A77" s="55" t="s">
        <v>114</v>
      </c>
      <c r="B77" s="41"/>
      <c r="C77" s="41"/>
      <c r="D77" s="41"/>
      <c r="E77" s="41"/>
    </row>
    <row r="78" spans="1:23" x14ac:dyDescent="0.6">
      <c r="A78" s="56"/>
    </row>
    <row r="79" spans="1:23" x14ac:dyDescent="0.6">
      <c r="A79" s="55"/>
    </row>
    <row r="80" spans="1:23" x14ac:dyDescent="0.6">
      <c r="A80" s="55"/>
    </row>
    <row r="81" spans="1:1" x14ac:dyDescent="0.6">
      <c r="A81" s="55"/>
    </row>
    <row r="82" spans="1:1" x14ac:dyDescent="0.6">
      <c r="A82" s="16"/>
    </row>
    <row r="83" spans="1:1" x14ac:dyDescent="0.6">
      <c r="A83" s="16"/>
    </row>
    <row r="84" spans="1:1" x14ac:dyDescent="0.6">
      <c r="A84" s="16"/>
    </row>
    <row r="85" spans="1:1" x14ac:dyDescent="0.6">
      <c r="A85" s="16"/>
    </row>
    <row r="86" spans="1:1" x14ac:dyDescent="0.6">
      <c r="A86" s="16"/>
    </row>
    <row r="87" spans="1:1" x14ac:dyDescent="0.6">
      <c r="A87" s="16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52" max="14" man="1"/>
  </row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2"/>
  <dimension ref="A1:Y85"/>
  <sheetViews>
    <sheetView zoomScale="70" zoomScaleNormal="70" workbookViewId="0"/>
  </sheetViews>
  <sheetFormatPr defaultRowHeight="13" x14ac:dyDescent="0.6"/>
  <cols>
    <col min="1" max="1" width="36.86328125" customWidth="1"/>
    <col min="2" max="5" width="10.6796875" customWidth="1"/>
    <col min="6" max="6" width="2.6796875" customWidth="1"/>
    <col min="7" max="10" width="10.6796875" customWidth="1"/>
    <col min="11" max="11" width="2.6796875" customWidth="1"/>
    <col min="12" max="15" width="8.6796875" customWidth="1"/>
    <col min="17" max="25" width="0" hidden="1" customWidth="1"/>
  </cols>
  <sheetData>
    <row r="1" spans="1:25" s="3" customFormat="1" ht="15.5" x14ac:dyDescent="0.7">
      <c r="A1" s="1" t="str">
        <f>VLOOKUP(Y6,TabName,5,FALSE)</f>
        <v>Table 4.40 - Cost of Wasted UAA Mail -- Package Services, Bound Printed Matter (1), PARS Environment, FY 21</v>
      </c>
    </row>
    <row r="2" spans="1:25" ht="8.15" customHeight="1" thickBot="1" x14ac:dyDescent="0.75"/>
    <row r="3" spans="1:25" ht="15.5" x14ac:dyDescent="0.7">
      <c r="A3" s="4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39"/>
    </row>
    <row r="4" spans="1:25" ht="12.75" customHeight="1" x14ac:dyDescent="0.6">
      <c r="A4" s="14"/>
      <c r="B4" s="9" t="s">
        <v>1</v>
      </c>
      <c r="C4" s="10"/>
      <c r="D4" s="10"/>
      <c r="E4" s="10"/>
      <c r="F4" s="11"/>
      <c r="G4" s="9" t="s">
        <v>2</v>
      </c>
      <c r="H4" s="12"/>
      <c r="I4" s="12"/>
      <c r="J4" s="12"/>
      <c r="K4" s="11"/>
      <c r="L4" s="9" t="s">
        <v>3</v>
      </c>
      <c r="M4" s="12"/>
      <c r="N4" s="12"/>
      <c r="O4" s="13"/>
      <c r="S4" t="s">
        <v>37</v>
      </c>
      <c r="T4" t="s">
        <v>37</v>
      </c>
      <c r="U4" s="18" t="s">
        <v>8</v>
      </c>
      <c r="V4" s="18" t="s">
        <v>9</v>
      </c>
      <c r="W4" s="18" t="s">
        <v>10</v>
      </c>
      <c r="Y4" s="3"/>
    </row>
    <row r="5" spans="1:25" ht="25.5" customHeight="1" x14ac:dyDescent="0.6">
      <c r="A5" s="14"/>
      <c r="B5" s="15" t="s">
        <v>4</v>
      </c>
      <c r="C5" s="15" t="s">
        <v>5</v>
      </c>
      <c r="D5" s="15" t="s">
        <v>6</v>
      </c>
      <c r="E5" s="15" t="s">
        <v>7</v>
      </c>
      <c r="F5" s="16"/>
      <c r="G5" s="15" t="s">
        <v>4</v>
      </c>
      <c r="H5" s="15" t="s">
        <v>5</v>
      </c>
      <c r="I5" s="15" t="s">
        <v>6</v>
      </c>
      <c r="J5" s="15" t="s">
        <v>7</v>
      </c>
      <c r="K5" s="16"/>
      <c r="L5" s="15" t="s">
        <v>4</v>
      </c>
      <c r="M5" s="15" t="s">
        <v>5</v>
      </c>
      <c r="N5" s="15" t="s">
        <v>6</v>
      </c>
      <c r="O5" s="17" t="s">
        <v>7</v>
      </c>
      <c r="Q5" s="56" t="s">
        <v>35</v>
      </c>
      <c r="R5" s="56" t="s">
        <v>36</v>
      </c>
      <c r="S5" s="56" t="s">
        <v>35</v>
      </c>
      <c r="T5" s="56" t="s">
        <v>36</v>
      </c>
      <c r="U5" t="s">
        <v>12</v>
      </c>
      <c r="V5" t="s">
        <v>12</v>
      </c>
      <c r="W5" t="s">
        <v>12</v>
      </c>
      <c r="Y5" s="18" t="s">
        <v>11</v>
      </c>
    </row>
    <row r="6" spans="1:25" ht="12.75" customHeight="1" x14ac:dyDescent="0.6">
      <c r="A6" s="94" t="s">
        <v>23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20"/>
      <c r="Y6">
        <v>40</v>
      </c>
    </row>
    <row r="7" spans="1:25" ht="12.75" customHeight="1" x14ac:dyDescent="0.6">
      <c r="A7" s="31" t="s">
        <v>116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20"/>
    </row>
    <row r="8" spans="1:25" ht="12.75" customHeight="1" x14ac:dyDescent="0.6">
      <c r="A8" s="21" t="s">
        <v>13</v>
      </c>
      <c r="B8" s="22">
        <v>0</v>
      </c>
      <c r="C8" s="22">
        <v>0</v>
      </c>
      <c r="D8" s="22">
        <v>0</v>
      </c>
      <c r="E8" s="22">
        <f t="shared" ref="E8:E13" si="0">SUM(B8:D8)</f>
        <v>0</v>
      </c>
      <c r="F8" s="16"/>
      <c r="G8" s="62">
        <v>0</v>
      </c>
      <c r="H8" s="62">
        <v>0</v>
      </c>
      <c r="I8" s="62">
        <v>0</v>
      </c>
      <c r="J8" s="62">
        <f t="shared" ref="J8:J13" si="1">SUM(G8:I8)</f>
        <v>0</v>
      </c>
      <c r="K8" s="16"/>
      <c r="L8" s="25" t="str">
        <f t="shared" ref="L8:O14" si="2">IF(B8&lt;&gt;0,G8/B8,"--")</f>
        <v>--</v>
      </c>
      <c r="M8" s="25" t="str">
        <f t="shared" si="2"/>
        <v>--</v>
      </c>
      <c r="N8" s="25" t="str">
        <f t="shared" si="2"/>
        <v>--</v>
      </c>
      <c r="O8" s="26" t="str">
        <f t="shared" si="2"/>
        <v>--</v>
      </c>
      <c r="Q8">
        <v>32</v>
      </c>
      <c r="U8" s="27">
        <f>VLOOKUP($Y$6,WMap,3,FALSE)</f>
        <v>14</v>
      </c>
      <c r="V8" s="28">
        <f>VLOOKUP($Y$6,WMap,4,FALSE)</f>
        <v>36</v>
      </c>
      <c r="W8" s="29">
        <f>VLOOKUP($Y$6,WMap,5,FALSE)</f>
        <v>58</v>
      </c>
    </row>
    <row r="9" spans="1:25" ht="12.75" customHeight="1" x14ac:dyDescent="0.6">
      <c r="A9" s="30" t="s">
        <v>24</v>
      </c>
      <c r="B9" s="22">
        <v>0</v>
      </c>
      <c r="C9" s="22">
        <v>0</v>
      </c>
      <c r="D9" s="22">
        <v>0</v>
      </c>
      <c r="E9" s="22">
        <f t="shared" si="0"/>
        <v>0</v>
      </c>
      <c r="F9" s="16"/>
      <c r="G9" s="62">
        <v>0</v>
      </c>
      <c r="H9" s="62">
        <v>0</v>
      </c>
      <c r="I9" s="62">
        <v>0</v>
      </c>
      <c r="J9" s="62">
        <f t="shared" si="1"/>
        <v>0</v>
      </c>
      <c r="K9" s="16"/>
      <c r="L9" s="25" t="str">
        <f t="shared" si="2"/>
        <v>--</v>
      </c>
      <c r="M9" s="25" t="str">
        <f t="shared" si="2"/>
        <v>--</v>
      </c>
      <c r="N9" s="25" t="str">
        <f t="shared" si="2"/>
        <v>--</v>
      </c>
      <c r="O9" s="26" t="str">
        <f t="shared" si="2"/>
        <v>--</v>
      </c>
      <c r="Q9">
        <v>33</v>
      </c>
      <c r="U9">
        <f>$U$8</f>
        <v>14</v>
      </c>
      <c r="V9">
        <f>$V$8</f>
        <v>36</v>
      </c>
      <c r="W9">
        <f>$W$8</f>
        <v>58</v>
      </c>
    </row>
    <row r="10" spans="1:25" ht="12.75" customHeight="1" x14ac:dyDescent="0.6">
      <c r="A10" s="21" t="s">
        <v>25</v>
      </c>
      <c r="B10" s="22">
        <v>0</v>
      </c>
      <c r="C10" s="22">
        <v>0</v>
      </c>
      <c r="D10" s="22">
        <v>0</v>
      </c>
      <c r="E10" s="22">
        <f t="shared" si="0"/>
        <v>0</v>
      </c>
      <c r="F10" s="16"/>
      <c r="G10" s="62">
        <v>0</v>
      </c>
      <c r="H10" s="62">
        <v>0</v>
      </c>
      <c r="I10" s="62">
        <v>0</v>
      </c>
      <c r="J10" s="62">
        <f t="shared" si="1"/>
        <v>0</v>
      </c>
      <c r="K10" s="16"/>
      <c r="L10" s="25" t="str">
        <f t="shared" si="2"/>
        <v>--</v>
      </c>
      <c r="M10" s="25" t="str">
        <f t="shared" si="2"/>
        <v>--</v>
      </c>
      <c r="N10" s="25" t="str">
        <f t="shared" si="2"/>
        <v>--</v>
      </c>
      <c r="O10" s="26" t="str">
        <f t="shared" si="2"/>
        <v>--</v>
      </c>
      <c r="Q10">
        <v>34</v>
      </c>
      <c r="S10">
        <v>10</v>
      </c>
      <c r="U10">
        <f>$U$8</f>
        <v>14</v>
      </c>
      <c r="V10">
        <f>$V$8</f>
        <v>36</v>
      </c>
      <c r="W10">
        <f>$W$8</f>
        <v>58</v>
      </c>
    </row>
    <row r="11" spans="1:25" ht="12.75" customHeight="1" x14ac:dyDescent="0.6">
      <c r="A11" s="21" t="s">
        <v>26</v>
      </c>
      <c r="B11" s="22">
        <v>0</v>
      </c>
      <c r="C11" s="22">
        <v>0</v>
      </c>
      <c r="D11" s="22">
        <v>0</v>
      </c>
      <c r="E11" s="22">
        <f t="shared" si="0"/>
        <v>0</v>
      </c>
      <c r="F11" s="16"/>
      <c r="G11" s="62">
        <v>0</v>
      </c>
      <c r="H11" s="62">
        <v>0</v>
      </c>
      <c r="I11" s="62">
        <v>0</v>
      </c>
      <c r="J11" s="62">
        <f t="shared" si="1"/>
        <v>0</v>
      </c>
      <c r="K11" s="16"/>
      <c r="L11" s="25" t="str">
        <f t="shared" si="2"/>
        <v>--</v>
      </c>
      <c r="M11" s="25" t="str">
        <f t="shared" si="2"/>
        <v>--</v>
      </c>
      <c r="N11" s="25" t="str">
        <f t="shared" si="2"/>
        <v>--</v>
      </c>
      <c r="O11" s="26" t="str">
        <f t="shared" si="2"/>
        <v>--</v>
      </c>
      <c r="Q11">
        <v>35</v>
      </c>
      <c r="S11">
        <v>10</v>
      </c>
      <c r="U11">
        <f>$U$8</f>
        <v>14</v>
      </c>
      <c r="V11">
        <f>$V$8</f>
        <v>36</v>
      </c>
      <c r="W11">
        <f>$W$8</f>
        <v>58</v>
      </c>
    </row>
    <row r="12" spans="1:25" ht="12.75" customHeight="1" x14ac:dyDescent="0.6">
      <c r="A12" s="30" t="s">
        <v>92</v>
      </c>
      <c r="B12" s="22">
        <v>0</v>
      </c>
      <c r="C12" s="22">
        <v>0</v>
      </c>
      <c r="D12" s="22">
        <v>0</v>
      </c>
      <c r="E12" s="22">
        <f t="shared" si="0"/>
        <v>0</v>
      </c>
      <c r="F12" s="16"/>
      <c r="G12" s="62">
        <v>0</v>
      </c>
      <c r="H12" s="62">
        <v>0</v>
      </c>
      <c r="I12" s="62">
        <v>0</v>
      </c>
      <c r="J12" s="62">
        <f t="shared" si="1"/>
        <v>0</v>
      </c>
      <c r="K12" s="16"/>
      <c r="L12" s="25" t="str">
        <f t="shared" si="2"/>
        <v>--</v>
      </c>
      <c r="M12" s="25" t="str">
        <f t="shared" si="2"/>
        <v>--</v>
      </c>
      <c r="N12" s="25" t="str">
        <f t="shared" si="2"/>
        <v>--</v>
      </c>
      <c r="O12" s="26" t="str">
        <f t="shared" si="2"/>
        <v>--</v>
      </c>
      <c r="Q12">
        <v>36</v>
      </c>
      <c r="R12">
        <v>37</v>
      </c>
      <c r="S12">
        <v>10</v>
      </c>
      <c r="U12">
        <f>$U$8</f>
        <v>14</v>
      </c>
      <c r="V12">
        <f>$V$8</f>
        <v>36</v>
      </c>
      <c r="W12">
        <f>$W$8</f>
        <v>58</v>
      </c>
    </row>
    <row r="13" spans="1:25" ht="12.75" customHeight="1" x14ac:dyDescent="0.6">
      <c r="A13" s="30" t="s">
        <v>104</v>
      </c>
      <c r="B13" s="22">
        <v>0</v>
      </c>
      <c r="C13" s="22">
        <v>0</v>
      </c>
      <c r="D13" s="22">
        <v>0</v>
      </c>
      <c r="E13" s="22">
        <f t="shared" si="0"/>
        <v>0</v>
      </c>
      <c r="F13" s="16"/>
      <c r="G13" s="62">
        <v>0</v>
      </c>
      <c r="H13" s="62">
        <v>0</v>
      </c>
      <c r="I13" s="62">
        <v>0</v>
      </c>
      <c r="J13" s="62">
        <f t="shared" si="1"/>
        <v>0</v>
      </c>
      <c r="K13" s="16"/>
      <c r="L13" s="25" t="str">
        <f t="shared" si="2"/>
        <v>--</v>
      </c>
      <c r="M13" s="25" t="str">
        <f t="shared" si="2"/>
        <v>--</v>
      </c>
      <c r="N13" s="25" t="str">
        <f t="shared" si="2"/>
        <v>--</v>
      </c>
      <c r="O13" s="26" t="str">
        <f t="shared" si="2"/>
        <v>--</v>
      </c>
      <c r="Q13">
        <v>39</v>
      </c>
      <c r="S13">
        <v>10</v>
      </c>
      <c r="U13">
        <f>$U$8</f>
        <v>14</v>
      </c>
      <c r="V13">
        <f>$V$8</f>
        <v>36</v>
      </c>
      <c r="W13">
        <f>$W$8</f>
        <v>58</v>
      </c>
    </row>
    <row r="14" spans="1:25" ht="12.75" customHeight="1" x14ac:dyDescent="0.6">
      <c r="A14" s="21" t="s">
        <v>17</v>
      </c>
      <c r="B14" s="22">
        <f>B10</f>
        <v>0</v>
      </c>
      <c r="C14" s="22">
        <f>C10</f>
        <v>0</v>
      </c>
      <c r="D14" s="22">
        <f>D10</f>
        <v>0</v>
      </c>
      <c r="E14" s="22">
        <f>E10</f>
        <v>0</v>
      </c>
      <c r="F14" s="16"/>
      <c r="G14" s="62">
        <f>SUM(G8:G13)</f>
        <v>0</v>
      </c>
      <c r="H14" s="62">
        <f>SUM(H8:H13)</f>
        <v>0</v>
      </c>
      <c r="I14" s="62">
        <f>SUM(I8:I13)</f>
        <v>0</v>
      </c>
      <c r="J14" s="62">
        <f>SUM(J8:J13)</f>
        <v>0</v>
      </c>
      <c r="K14" s="16"/>
      <c r="L14" s="25" t="str">
        <f t="shared" si="2"/>
        <v>--</v>
      </c>
      <c r="M14" s="25" t="str">
        <f t="shared" si="2"/>
        <v>--</v>
      </c>
      <c r="N14" s="25" t="str">
        <f t="shared" si="2"/>
        <v>--</v>
      </c>
      <c r="O14" s="26" t="str">
        <f t="shared" si="2"/>
        <v>--</v>
      </c>
    </row>
    <row r="15" spans="1:25" ht="5.15" customHeight="1" x14ac:dyDescent="0.6">
      <c r="A15" s="21"/>
      <c r="B15" s="22"/>
      <c r="C15" s="22"/>
      <c r="D15" s="22"/>
      <c r="E15" s="22"/>
      <c r="F15" s="16"/>
      <c r="G15" s="62"/>
      <c r="H15" s="62"/>
      <c r="I15" s="62"/>
      <c r="J15" s="62"/>
      <c r="K15" s="16"/>
      <c r="L15" s="16"/>
      <c r="M15" s="16"/>
      <c r="N15" s="16"/>
      <c r="O15" s="20"/>
    </row>
    <row r="16" spans="1:25" ht="12.75" customHeight="1" x14ac:dyDescent="0.6">
      <c r="A16" s="31" t="s">
        <v>117</v>
      </c>
      <c r="B16" s="22"/>
      <c r="C16" s="22"/>
      <c r="D16" s="22"/>
      <c r="E16" s="22"/>
      <c r="F16" s="16"/>
      <c r="G16" s="62"/>
      <c r="H16" s="62"/>
      <c r="I16" s="62"/>
      <c r="J16" s="62"/>
      <c r="K16" s="16"/>
      <c r="L16" s="16"/>
      <c r="M16" s="16"/>
      <c r="N16" s="16"/>
      <c r="O16" s="20"/>
    </row>
    <row r="17" spans="1:23" ht="12.75" customHeight="1" x14ac:dyDescent="0.6">
      <c r="A17" s="21" t="s">
        <v>25</v>
      </c>
      <c r="B17" s="22">
        <v>0</v>
      </c>
      <c r="C17" s="22">
        <v>0</v>
      </c>
      <c r="D17" s="22">
        <v>0</v>
      </c>
      <c r="E17" s="22">
        <f>SUM(B17:D17)</f>
        <v>0</v>
      </c>
      <c r="F17" s="16"/>
      <c r="G17" s="62">
        <v>0</v>
      </c>
      <c r="H17" s="62">
        <v>0</v>
      </c>
      <c r="I17" s="62">
        <v>0</v>
      </c>
      <c r="J17" s="62">
        <f>SUM(G17:I17)</f>
        <v>0</v>
      </c>
      <c r="K17" s="16"/>
      <c r="L17" s="25" t="str">
        <f t="shared" ref="L17:O21" si="3">IF(B17&lt;&gt;0,G17/B17,"--")</f>
        <v>--</v>
      </c>
      <c r="M17" s="25" t="str">
        <f t="shared" si="3"/>
        <v>--</v>
      </c>
      <c r="N17" s="25" t="str">
        <f t="shared" si="3"/>
        <v>--</v>
      </c>
      <c r="O17" s="26" t="str">
        <f t="shared" si="3"/>
        <v>--</v>
      </c>
      <c r="Q17">
        <v>17</v>
      </c>
      <c r="U17">
        <f>$U$8</f>
        <v>14</v>
      </c>
      <c r="V17">
        <f>$V$8</f>
        <v>36</v>
      </c>
      <c r="W17">
        <f>$W$8</f>
        <v>58</v>
      </c>
    </row>
    <row r="18" spans="1:23" ht="12.75" customHeight="1" x14ac:dyDescent="0.6">
      <c r="A18" s="21" t="s">
        <v>26</v>
      </c>
      <c r="B18" s="22">
        <v>0</v>
      </c>
      <c r="C18" s="22">
        <v>0</v>
      </c>
      <c r="D18" s="22">
        <v>0</v>
      </c>
      <c r="E18" s="22">
        <f>SUM(B18:D18)</f>
        <v>0</v>
      </c>
      <c r="F18" s="16"/>
      <c r="G18" s="62">
        <v>0</v>
      </c>
      <c r="H18" s="62">
        <v>0</v>
      </c>
      <c r="I18" s="62">
        <v>0</v>
      </c>
      <c r="J18" s="62">
        <f>SUM(G18:I18)</f>
        <v>0</v>
      </c>
      <c r="K18" s="16"/>
      <c r="L18" s="25" t="str">
        <f t="shared" si="3"/>
        <v>--</v>
      </c>
      <c r="M18" s="25" t="str">
        <f t="shared" si="3"/>
        <v>--</v>
      </c>
      <c r="N18" s="25" t="str">
        <f t="shared" si="3"/>
        <v>--</v>
      </c>
      <c r="O18" s="26" t="str">
        <f t="shared" si="3"/>
        <v>--</v>
      </c>
      <c r="Q18">
        <v>18</v>
      </c>
      <c r="U18">
        <f>$U$8</f>
        <v>14</v>
      </c>
      <c r="V18">
        <f>$V$8</f>
        <v>36</v>
      </c>
      <c r="W18">
        <f>$W$8</f>
        <v>58</v>
      </c>
    </row>
    <row r="19" spans="1:23" ht="12.75" customHeight="1" x14ac:dyDescent="0.6">
      <c r="A19" s="30" t="s">
        <v>27</v>
      </c>
      <c r="B19" s="22">
        <v>0</v>
      </c>
      <c r="C19" s="22">
        <v>0</v>
      </c>
      <c r="D19" s="22">
        <v>0</v>
      </c>
      <c r="E19" s="22">
        <f>SUM(B19:D19)</f>
        <v>0</v>
      </c>
      <c r="F19" s="16"/>
      <c r="G19" s="62">
        <v>0</v>
      </c>
      <c r="H19" s="62">
        <v>0</v>
      </c>
      <c r="I19" s="62">
        <v>0</v>
      </c>
      <c r="J19" s="62">
        <f>SUM(G19:I19)</f>
        <v>0</v>
      </c>
      <c r="K19" s="16"/>
      <c r="L19" s="25" t="str">
        <f t="shared" si="3"/>
        <v>--</v>
      </c>
      <c r="M19" s="25" t="str">
        <f t="shared" si="3"/>
        <v>--</v>
      </c>
      <c r="N19" s="25" t="str">
        <f t="shared" si="3"/>
        <v>--</v>
      </c>
      <c r="O19" s="26" t="str">
        <f t="shared" si="3"/>
        <v>--</v>
      </c>
      <c r="Q19">
        <v>19</v>
      </c>
      <c r="U19">
        <f>$U$8</f>
        <v>14</v>
      </c>
      <c r="V19">
        <f>$V$8</f>
        <v>36</v>
      </c>
      <c r="W19">
        <f>$W$8</f>
        <v>58</v>
      </c>
    </row>
    <row r="20" spans="1:23" ht="12.75" customHeight="1" x14ac:dyDescent="0.6">
      <c r="A20" s="30" t="s">
        <v>34</v>
      </c>
      <c r="B20" s="22">
        <v>0</v>
      </c>
      <c r="C20" s="22">
        <v>0</v>
      </c>
      <c r="D20" s="22">
        <v>0</v>
      </c>
      <c r="E20" s="22">
        <f>SUM(B20:D20)</f>
        <v>0</v>
      </c>
      <c r="F20" s="16"/>
      <c r="G20" s="62">
        <v>0</v>
      </c>
      <c r="H20" s="62">
        <v>0</v>
      </c>
      <c r="I20" s="62">
        <v>0</v>
      </c>
      <c r="J20" s="62">
        <f>SUM(G20:I20)</f>
        <v>0</v>
      </c>
      <c r="K20" s="16"/>
      <c r="L20" s="25" t="str">
        <f t="shared" si="3"/>
        <v>--</v>
      </c>
      <c r="M20" s="25" t="str">
        <f t="shared" si="3"/>
        <v>--</v>
      </c>
      <c r="N20" s="25" t="str">
        <f t="shared" si="3"/>
        <v>--</v>
      </c>
      <c r="O20" s="26" t="str">
        <f t="shared" si="3"/>
        <v>--</v>
      </c>
      <c r="Q20">
        <v>22</v>
      </c>
      <c r="U20">
        <f>$U$8</f>
        <v>14</v>
      </c>
      <c r="V20">
        <f>$V$8</f>
        <v>36</v>
      </c>
      <c r="W20">
        <f>$W$8</f>
        <v>58</v>
      </c>
    </row>
    <row r="21" spans="1:23" ht="12.75" customHeight="1" x14ac:dyDescent="0.6">
      <c r="A21" s="21" t="s">
        <v>17</v>
      </c>
      <c r="B21" s="22">
        <f>B17</f>
        <v>0</v>
      </c>
      <c r="C21" s="22">
        <f>C17</f>
        <v>0</v>
      </c>
      <c r="D21" s="22">
        <f>D17</f>
        <v>0</v>
      </c>
      <c r="E21" s="22">
        <f>E17</f>
        <v>0</v>
      </c>
      <c r="F21" s="16"/>
      <c r="G21" s="62">
        <f>SUM(G17:G20)</f>
        <v>0</v>
      </c>
      <c r="H21" s="62">
        <f>SUM(H17:H20)</f>
        <v>0</v>
      </c>
      <c r="I21" s="62">
        <f>SUM(I17:I20)</f>
        <v>0</v>
      </c>
      <c r="J21" s="62">
        <f>SUM(J17:J20)</f>
        <v>0</v>
      </c>
      <c r="K21" s="16"/>
      <c r="L21" s="25" t="str">
        <f t="shared" si="3"/>
        <v>--</v>
      </c>
      <c r="M21" s="25" t="str">
        <f t="shared" si="3"/>
        <v>--</v>
      </c>
      <c r="N21" s="25" t="str">
        <f t="shared" si="3"/>
        <v>--</v>
      </c>
      <c r="O21" s="26" t="str">
        <f t="shared" si="3"/>
        <v>--</v>
      </c>
    </row>
    <row r="22" spans="1:23" ht="5.15" customHeight="1" x14ac:dyDescent="0.6">
      <c r="A22" s="21"/>
      <c r="B22" s="22"/>
      <c r="C22" s="22"/>
      <c r="D22" s="22"/>
      <c r="E22" s="22"/>
      <c r="F22" s="16"/>
      <c r="G22" s="62"/>
      <c r="H22" s="62"/>
      <c r="I22" s="62"/>
      <c r="J22" s="62"/>
      <c r="K22" s="16"/>
      <c r="L22" s="16"/>
      <c r="M22" s="16"/>
      <c r="N22" s="16"/>
      <c r="O22" s="20"/>
    </row>
    <row r="23" spans="1:23" ht="12.75" customHeight="1" x14ac:dyDescent="0.6">
      <c r="A23" s="31" t="s">
        <v>118</v>
      </c>
      <c r="B23" s="22"/>
      <c r="C23" s="22"/>
      <c r="D23" s="22"/>
      <c r="E23" s="22"/>
      <c r="F23" s="16"/>
      <c r="G23" s="62"/>
      <c r="H23" s="62"/>
      <c r="I23" s="62"/>
      <c r="J23" s="62"/>
      <c r="K23" s="16"/>
      <c r="L23" s="16"/>
      <c r="M23" s="16"/>
      <c r="N23" s="16"/>
      <c r="O23" s="20"/>
    </row>
    <row r="24" spans="1:23" ht="12.75" customHeight="1" x14ac:dyDescent="0.6">
      <c r="A24" s="21" t="s">
        <v>13</v>
      </c>
      <c r="B24" s="22">
        <v>0</v>
      </c>
      <c r="C24" s="22">
        <v>0</v>
      </c>
      <c r="D24" s="22">
        <v>0</v>
      </c>
      <c r="E24" s="22">
        <f t="shared" ref="E24:E29" si="4">SUM(B24:D24)</f>
        <v>0</v>
      </c>
      <c r="F24" s="16"/>
      <c r="G24" s="62">
        <v>0</v>
      </c>
      <c r="H24" s="62">
        <v>0</v>
      </c>
      <c r="I24" s="62">
        <v>0</v>
      </c>
      <c r="J24" s="62">
        <f t="shared" ref="J24:J29" si="5">SUM(G24:I24)</f>
        <v>0</v>
      </c>
      <c r="K24" s="16"/>
      <c r="L24" s="25" t="str">
        <f t="shared" ref="L24:O30" si="6">IF(B24&lt;&gt;0,G24/B24,"--")</f>
        <v>--</v>
      </c>
      <c r="M24" s="25" t="str">
        <f t="shared" si="6"/>
        <v>--</v>
      </c>
      <c r="N24" s="25" t="str">
        <f t="shared" si="6"/>
        <v>--</v>
      </c>
      <c r="O24" s="26" t="str">
        <f t="shared" si="6"/>
        <v>--</v>
      </c>
      <c r="Q24">
        <v>50</v>
      </c>
      <c r="U24">
        <f t="shared" ref="U24:U29" si="7">$U$8</f>
        <v>14</v>
      </c>
      <c r="V24">
        <f t="shared" ref="V24:V29" si="8">$V$8</f>
        <v>36</v>
      </c>
      <c r="W24">
        <f t="shared" ref="W24:W29" si="9">$W$8</f>
        <v>58</v>
      </c>
    </row>
    <row r="25" spans="1:23" ht="12.75" customHeight="1" x14ac:dyDescent="0.6">
      <c r="A25" s="30" t="s">
        <v>24</v>
      </c>
      <c r="B25" s="22">
        <v>0</v>
      </c>
      <c r="C25" s="22">
        <v>0</v>
      </c>
      <c r="D25" s="22">
        <v>0</v>
      </c>
      <c r="E25" s="22">
        <f t="shared" si="4"/>
        <v>0</v>
      </c>
      <c r="F25" s="16"/>
      <c r="G25" s="62">
        <v>0</v>
      </c>
      <c r="H25" s="62">
        <v>0</v>
      </c>
      <c r="I25" s="62">
        <v>0</v>
      </c>
      <c r="J25" s="62">
        <f t="shared" si="5"/>
        <v>0</v>
      </c>
      <c r="K25" s="16"/>
      <c r="L25" s="25" t="str">
        <f t="shared" si="6"/>
        <v>--</v>
      </c>
      <c r="M25" s="25" t="str">
        <f t="shared" si="6"/>
        <v>--</v>
      </c>
      <c r="N25" s="25" t="str">
        <f t="shared" si="6"/>
        <v>--</v>
      </c>
      <c r="O25" s="26" t="str">
        <f t="shared" si="6"/>
        <v>--</v>
      </c>
      <c r="Q25">
        <v>51</v>
      </c>
      <c r="U25">
        <f t="shared" si="7"/>
        <v>14</v>
      </c>
      <c r="V25">
        <f t="shared" si="8"/>
        <v>36</v>
      </c>
      <c r="W25">
        <f t="shared" si="9"/>
        <v>58</v>
      </c>
    </row>
    <row r="26" spans="1:23" ht="12.75" customHeight="1" x14ac:dyDescent="0.6">
      <c r="A26" s="21" t="s">
        <v>25</v>
      </c>
      <c r="B26" s="22">
        <v>0</v>
      </c>
      <c r="C26" s="22">
        <v>0</v>
      </c>
      <c r="D26" s="22">
        <v>0</v>
      </c>
      <c r="E26" s="22">
        <f t="shared" si="4"/>
        <v>0</v>
      </c>
      <c r="F26" s="16"/>
      <c r="G26" s="62">
        <v>0</v>
      </c>
      <c r="H26" s="62">
        <v>0</v>
      </c>
      <c r="I26" s="62">
        <v>0</v>
      </c>
      <c r="J26" s="62">
        <f t="shared" si="5"/>
        <v>0</v>
      </c>
      <c r="K26" s="16"/>
      <c r="L26" s="25" t="str">
        <f t="shared" si="6"/>
        <v>--</v>
      </c>
      <c r="M26" s="25" t="str">
        <f t="shared" si="6"/>
        <v>--</v>
      </c>
      <c r="N26" s="25" t="str">
        <f t="shared" si="6"/>
        <v>--</v>
      </c>
      <c r="O26" s="26" t="str">
        <f t="shared" si="6"/>
        <v>--</v>
      </c>
      <c r="Q26">
        <v>52</v>
      </c>
      <c r="S26">
        <v>10</v>
      </c>
      <c r="U26">
        <f t="shared" si="7"/>
        <v>14</v>
      </c>
      <c r="V26">
        <f t="shared" si="8"/>
        <v>36</v>
      </c>
      <c r="W26">
        <f t="shared" si="9"/>
        <v>58</v>
      </c>
    </row>
    <row r="27" spans="1:23" ht="12.75" customHeight="1" x14ac:dyDescent="0.6">
      <c r="A27" s="21" t="s">
        <v>26</v>
      </c>
      <c r="B27" s="22">
        <v>0</v>
      </c>
      <c r="C27" s="22">
        <v>0</v>
      </c>
      <c r="D27" s="22">
        <v>0</v>
      </c>
      <c r="E27" s="22">
        <f t="shared" si="4"/>
        <v>0</v>
      </c>
      <c r="F27" s="16"/>
      <c r="G27" s="62">
        <v>0</v>
      </c>
      <c r="H27" s="62">
        <v>0</v>
      </c>
      <c r="I27" s="62">
        <v>0</v>
      </c>
      <c r="J27" s="62">
        <f t="shared" si="5"/>
        <v>0</v>
      </c>
      <c r="K27" s="16"/>
      <c r="L27" s="25" t="str">
        <f t="shared" si="6"/>
        <v>--</v>
      </c>
      <c r="M27" s="25" t="str">
        <f t="shared" si="6"/>
        <v>--</v>
      </c>
      <c r="N27" s="25" t="str">
        <f t="shared" si="6"/>
        <v>--</v>
      </c>
      <c r="O27" s="26" t="str">
        <f t="shared" si="6"/>
        <v>--</v>
      </c>
      <c r="Q27">
        <v>53</v>
      </c>
      <c r="S27">
        <v>10</v>
      </c>
      <c r="U27">
        <f t="shared" si="7"/>
        <v>14</v>
      </c>
      <c r="V27">
        <f t="shared" si="8"/>
        <v>36</v>
      </c>
      <c r="W27">
        <f t="shared" si="9"/>
        <v>58</v>
      </c>
    </row>
    <row r="28" spans="1:23" ht="12.75" customHeight="1" x14ac:dyDescent="0.6">
      <c r="A28" s="30" t="s">
        <v>92</v>
      </c>
      <c r="B28" s="22">
        <v>0</v>
      </c>
      <c r="C28" s="22">
        <v>0</v>
      </c>
      <c r="D28" s="22">
        <v>0</v>
      </c>
      <c r="E28" s="22">
        <f t="shared" si="4"/>
        <v>0</v>
      </c>
      <c r="F28" s="16"/>
      <c r="G28" s="62">
        <v>0</v>
      </c>
      <c r="H28" s="62">
        <v>0</v>
      </c>
      <c r="I28" s="62">
        <v>0</v>
      </c>
      <c r="J28" s="62">
        <f t="shared" si="5"/>
        <v>0</v>
      </c>
      <c r="K28" s="16"/>
      <c r="L28" s="25" t="str">
        <f t="shared" si="6"/>
        <v>--</v>
      </c>
      <c r="M28" s="25" t="str">
        <f t="shared" si="6"/>
        <v>--</v>
      </c>
      <c r="N28" s="25" t="str">
        <f t="shared" si="6"/>
        <v>--</v>
      </c>
      <c r="O28" s="26" t="str">
        <f t="shared" si="6"/>
        <v>--</v>
      </c>
      <c r="Q28">
        <v>55</v>
      </c>
      <c r="S28">
        <v>10</v>
      </c>
      <c r="U28">
        <f t="shared" si="7"/>
        <v>14</v>
      </c>
      <c r="V28">
        <f t="shared" si="8"/>
        <v>36</v>
      </c>
      <c r="W28">
        <f t="shared" si="9"/>
        <v>58</v>
      </c>
    </row>
    <row r="29" spans="1:23" ht="12.75" customHeight="1" x14ac:dyDescent="0.6">
      <c r="A29" s="30" t="s">
        <v>104</v>
      </c>
      <c r="B29" s="22">
        <v>0</v>
      </c>
      <c r="C29" s="22">
        <v>0</v>
      </c>
      <c r="D29" s="22">
        <v>0</v>
      </c>
      <c r="E29" s="22">
        <f t="shared" si="4"/>
        <v>0</v>
      </c>
      <c r="F29" s="16"/>
      <c r="G29" s="62">
        <v>0</v>
      </c>
      <c r="H29" s="62">
        <v>0</v>
      </c>
      <c r="I29" s="62">
        <v>0</v>
      </c>
      <c r="J29" s="62">
        <f t="shared" si="5"/>
        <v>0</v>
      </c>
      <c r="K29" s="16"/>
      <c r="L29" s="25" t="str">
        <f t="shared" si="6"/>
        <v>--</v>
      </c>
      <c r="M29" s="25" t="str">
        <f t="shared" si="6"/>
        <v>--</v>
      </c>
      <c r="N29" s="25" t="str">
        <f t="shared" si="6"/>
        <v>--</v>
      </c>
      <c r="O29" s="26" t="str">
        <f t="shared" si="6"/>
        <v>--</v>
      </c>
      <c r="Q29">
        <v>57</v>
      </c>
      <c r="S29">
        <v>10</v>
      </c>
      <c r="U29">
        <f t="shared" si="7"/>
        <v>14</v>
      </c>
      <c r="V29">
        <f t="shared" si="8"/>
        <v>36</v>
      </c>
      <c r="W29">
        <f t="shared" si="9"/>
        <v>58</v>
      </c>
    </row>
    <row r="30" spans="1:23" ht="12.75" customHeight="1" x14ac:dyDescent="0.6">
      <c r="A30" s="21" t="s">
        <v>17</v>
      </c>
      <c r="B30" s="22">
        <f>B26</f>
        <v>0</v>
      </c>
      <c r="C30" s="22">
        <f>C26</f>
        <v>0</v>
      </c>
      <c r="D30" s="22">
        <f>D26</f>
        <v>0</v>
      </c>
      <c r="E30" s="22">
        <f>E26</f>
        <v>0</v>
      </c>
      <c r="F30" s="16"/>
      <c r="G30" s="62">
        <f>SUM(G24:G29)</f>
        <v>0</v>
      </c>
      <c r="H30" s="62">
        <f>SUM(H24:H29)</f>
        <v>0</v>
      </c>
      <c r="I30" s="62">
        <f>SUM(I24:I29)</f>
        <v>0</v>
      </c>
      <c r="J30" s="62">
        <f>SUM(J24:J29)</f>
        <v>0</v>
      </c>
      <c r="K30" s="16"/>
      <c r="L30" s="25" t="str">
        <f t="shared" si="6"/>
        <v>--</v>
      </c>
      <c r="M30" s="25" t="str">
        <f t="shared" si="6"/>
        <v>--</v>
      </c>
      <c r="N30" s="25" t="str">
        <f t="shared" si="6"/>
        <v>--</v>
      </c>
      <c r="O30" s="26" t="str">
        <f t="shared" si="6"/>
        <v>--</v>
      </c>
    </row>
    <row r="31" spans="1:23" ht="5.15" customHeight="1" x14ac:dyDescent="0.6">
      <c r="A31" s="21"/>
      <c r="B31" s="22"/>
      <c r="C31" s="22"/>
      <c r="D31" s="22"/>
      <c r="E31" s="22"/>
      <c r="F31" s="16"/>
      <c r="G31" s="62"/>
      <c r="H31" s="62"/>
      <c r="I31" s="62"/>
      <c r="J31" s="62"/>
      <c r="K31" s="16"/>
      <c r="L31" s="16"/>
      <c r="M31" s="16"/>
      <c r="N31" s="16"/>
      <c r="O31" s="20"/>
    </row>
    <row r="32" spans="1:23" ht="12.75" customHeight="1" x14ac:dyDescent="0.6">
      <c r="A32" s="21" t="s">
        <v>31</v>
      </c>
      <c r="B32" s="22">
        <f>SUM(B14,B21,B30)</f>
        <v>0</v>
      </c>
      <c r="C32" s="22">
        <f>SUM(C14,C21,C30)</f>
        <v>0</v>
      </c>
      <c r="D32" s="22">
        <f>SUM(D14,D21,D30)</f>
        <v>0</v>
      </c>
      <c r="E32" s="22">
        <f>SUM(E14,E21,E30)</f>
        <v>0</v>
      </c>
      <c r="F32" s="16"/>
      <c r="G32" s="62">
        <f>SUM(G14,G21,G30)</f>
        <v>0</v>
      </c>
      <c r="H32" s="62">
        <f>SUM(H14,H21,H30)</f>
        <v>0</v>
      </c>
      <c r="I32" s="62">
        <f>SUM(I14,I21,I30)</f>
        <v>0</v>
      </c>
      <c r="J32" s="62">
        <f>SUM(J14,J21,J30)</f>
        <v>0</v>
      </c>
      <c r="K32" s="16"/>
      <c r="L32" s="25" t="str">
        <f>IF(B32&lt;&gt;0,G32/B32,"--")</f>
        <v>--</v>
      </c>
      <c r="M32" s="25" t="str">
        <f>IF(C32&lt;&gt;0,H32/C32,"--")</f>
        <v>--</v>
      </c>
      <c r="N32" s="25" t="str">
        <f>IF(D32&lt;&gt;0,I32/D32,"--")</f>
        <v>--</v>
      </c>
      <c r="O32" s="26" t="str">
        <f>IF(E32&lt;&gt;0,J32/E32,"--")</f>
        <v>--</v>
      </c>
    </row>
    <row r="33" spans="1:23" ht="5.15" customHeight="1" x14ac:dyDescent="0.6">
      <c r="A33" s="21"/>
      <c r="B33" s="22"/>
      <c r="C33" s="22"/>
      <c r="D33" s="22"/>
      <c r="E33" s="22"/>
      <c r="F33" s="16"/>
      <c r="G33" s="62"/>
      <c r="H33" s="62"/>
      <c r="I33" s="62"/>
      <c r="J33" s="62"/>
      <c r="K33" s="16"/>
      <c r="L33" s="16"/>
      <c r="M33" s="16"/>
      <c r="N33" s="16"/>
      <c r="O33" s="20"/>
    </row>
    <row r="34" spans="1:23" ht="12.75" customHeight="1" x14ac:dyDescent="0.6">
      <c r="A34" s="95" t="s">
        <v>32</v>
      </c>
      <c r="B34" s="22"/>
      <c r="C34" s="22"/>
      <c r="D34" s="22"/>
      <c r="E34" s="22"/>
      <c r="F34" s="16"/>
      <c r="G34" s="62"/>
      <c r="H34" s="62"/>
      <c r="I34" s="62"/>
      <c r="J34" s="62"/>
      <c r="K34" s="16"/>
      <c r="L34" s="16"/>
      <c r="M34" s="16"/>
      <c r="N34" s="16"/>
      <c r="O34" s="20"/>
    </row>
    <row r="35" spans="1:23" ht="12.75" customHeight="1" x14ac:dyDescent="0.6">
      <c r="A35" s="31" t="s">
        <v>119</v>
      </c>
      <c r="B35" s="22"/>
      <c r="C35" s="22"/>
      <c r="D35" s="22"/>
      <c r="E35" s="22"/>
      <c r="F35" s="16"/>
      <c r="G35" s="62"/>
      <c r="H35" s="62"/>
      <c r="I35" s="62"/>
      <c r="J35" s="62"/>
      <c r="K35" s="16"/>
      <c r="L35" s="16"/>
      <c r="M35" s="16"/>
      <c r="N35" s="16"/>
      <c r="O35" s="20"/>
    </row>
    <row r="36" spans="1:23" ht="12.75" customHeight="1" x14ac:dyDescent="0.6">
      <c r="A36" s="21" t="s">
        <v>13</v>
      </c>
      <c r="B36" s="22">
        <v>0</v>
      </c>
      <c r="C36" s="22">
        <v>11866.63694093839</v>
      </c>
      <c r="D36" s="22">
        <v>2077.2934698257413</v>
      </c>
      <c r="E36" s="22">
        <f>SUM(B36:D36)</f>
        <v>13943.930410764131</v>
      </c>
      <c r="F36" s="16"/>
      <c r="G36" s="62">
        <v>0</v>
      </c>
      <c r="H36" s="62">
        <v>669.05036999203651</v>
      </c>
      <c r="I36" s="62">
        <v>161.92626732149293</v>
      </c>
      <c r="J36" s="62">
        <f>SUM(G36:I36)</f>
        <v>830.97663731352941</v>
      </c>
      <c r="K36" s="16"/>
      <c r="L36" s="25" t="str">
        <f t="shared" ref="L36:O38" si="10">IF(B36&lt;&gt;0,G36/B36,"--")</f>
        <v>--</v>
      </c>
      <c r="M36" s="25">
        <f t="shared" si="10"/>
        <v>5.6380790389221204E-2</v>
      </c>
      <c r="N36" s="25">
        <f t="shared" si="10"/>
        <v>7.7950597579780817E-2</v>
      </c>
      <c r="O36" s="26">
        <f t="shared" si="10"/>
        <v>5.9594146903662847E-2</v>
      </c>
      <c r="Q36">
        <v>0</v>
      </c>
      <c r="U36">
        <f>$U$8</f>
        <v>14</v>
      </c>
      <c r="V36">
        <f>$V$8</f>
        <v>36</v>
      </c>
      <c r="W36">
        <f>$W$8</f>
        <v>58</v>
      </c>
    </row>
    <row r="37" spans="1:23" ht="12.75" customHeight="1" x14ac:dyDescent="0.6">
      <c r="A37" s="30" t="s">
        <v>120</v>
      </c>
      <c r="B37" s="22">
        <v>0</v>
      </c>
      <c r="C37" s="22">
        <v>11866.63694093839</v>
      </c>
      <c r="D37" s="22">
        <v>2077.2934698257413</v>
      </c>
      <c r="E37" s="22">
        <f>SUM(B37:D37)</f>
        <v>13943.930410764131</v>
      </c>
      <c r="F37" s="16"/>
      <c r="G37" s="62">
        <v>0</v>
      </c>
      <c r="H37" s="62">
        <v>319.63462840089522</v>
      </c>
      <c r="I37" s="62">
        <v>244.764144310327</v>
      </c>
      <c r="J37" s="62">
        <f>SUM(G37:I37)</f>
        <v>564.39877271122225</v>
      </c>
      <c r="K37" s="16"/>
      <c r="L37" s="25" t="str">
        <f t="shared" si="10"/>
        <v>--</v>
      </c>
      <c r="M37" s="25">
        <f t="shared" si="10"/>
        <v>2.6935569866319613E-2</v>
      </c>
      <c r="N37" s="25">
        <f t="shared" si="10"/>
        <v>0.11782838961644626</v>
      </c>
      <c r="O37" s="26">
        <f t="shared" si="10"/>
        <v>4.0476304462587535E-2</v>
      </c>
      <c r="Q37">
        <v>3</v>
      </c>
      <c r="U37">
        <f>$U$8</f>
        <v>14</v>
      </c>
      <c r="V37">
        <f>$V$8</f>
        <v>36</v>
      </c>
      <c r="W37">
        <f>$W$8</f>
        <v>58</v>
      </c>
    </row>
    <row r="38" spans="1:23" ht="12.75" customHeight="1" x14ac:dyDescent="0.6">
      <c r="A38" s="21" t="s">
        <v>17</v>
      </c>
      <c r="B38" s="22">
        <f>B36</f>
        <v>0</v>
      </c>
      <c r="C38" s="22">
        <f>C36</f>
        <v>11866.63694093839</v>
      </c>
      <c r="D38" s="22">
        <f>D36</f>
        <v>2077.2934698257413</v>
      </c>
      <c r="E38" s="22">
        <f>E36</f>
        <v>13943.930410764131</v>
      </c>
      <c r="F38" s="16"/>
      <c r="G38" s="62">
        <f>SUM(G36:G37)</f>
        <v>0</v>
      </c>
      <c r="H38" s="62">
        <f>SUM(H36:H37)</f>
        <v>988.68499839293167</v>
      </c>
      <c r="I38" s="62">
        <f>SUM(I36:I37)</f>
        <v>406.69041163181993</v>
      </c>
      <c r="J38" s="62">
        <f>SUM(J36:J37)</f>
        <v>1395.3754100247515</v>
      </c>
      <c r="K38" s="16"/>
      <c r="L38" s="25" t="str">
        <f t="shared" si="10"/>
        <v>--</v>
      </c>
      <c r="M38" s="25">
        <f t="shared" si="10"/>
        <v>8.3316360255540817E-2</v>
      </c>
      <c r="N38" s="25">
        <f t="shared" si="10"/>
        <v>0.19577898719622708</v>
      </c>
      <c r="O38" s="26">
        <f t="shared" si="10"/>
        <v>0.10007045136625037</v>
      </c>
    </row>
    <row r="39" spans="1:23" ht="5.15" customHeight="1" x14ac:dyDescent="0.6">
      <c r="A39" s="21"/>
      <c r="B39" s="22"/>
      <c r="C39" s="22"/>
      <c r="D39" s="22"/>
      <c r="E39" s="22"/>
      <c r="F39" s="16"/>
      <c r="G39" s="62"/>
      <c r="H39" s="62"/>
      <c r="I39" s="62"/>
      <c r="J39" s="62"/>
      <c r="K39" s="16"/>
      <c r="L39" s="16"/>
      <c r="M39" s="16"/>
      <c r="N39" s="16"/>
      <c r="O39" s="20"/>
    </row>
    <row r="40" spans="1:23" ht="12.75" customHeight="1" x14ac:dyDescent="0.6">
      <c r="A40" s="31" t="s">
        <v>121</v>
      </c>
      <c r="B40" s="22"/>
      <c r="C40" s="22"/>
      <c r="D40" s="22"/>
      <c r="E40" s="22"/>
      <c r="F40" s="16"/>
      <c r="G40" s="62"/>
      <c r="H40" s="62"/>
      <c r="I40" s="62"/>
      <c r="J40" s="62"/>
      <c r="K40" s="16"/>
      <c r="L40" s="16"/>
      <c r="M40" s="16"/>
      <c r="N40" s="16"/>
      <c r="O40" s="20"/>
    </row>
    <row r="41" spans="1:23" ht="12.75" customHeight="1" x14ac:dyDescent="0.6">
      <c r="A41" s="21" t="s">
        <v>13</v>
      </c>
      <c r="B41" s="22">
        <v>0</v>
      </c>
      <c r="C41" s="22">
        <v>1557.4352896686883</v>
      </c>
      <c r="D41" s="22">
        <v>639.66390543228806</v>
      </c>
      <c r="E41" s="22">
        <f>SUM(B41:D41)</f>
        <v>2197.0991951009764</v>
      </c>
      <c r="F41" s="16"/>
      <c r="G41" s="62">
        <v>0</v>
      </c>
      <c r="H41" s="62">
        <v>131.67174537008214</v>
      </c>
      <c r="I41" s="62">
        <v>479.89701255519111</v>
      </c>
      <c r="J41" s="62">
        <f>SUM(G41:I41)</f>
        <v>611.5687579252733</v>
      </c>
      <c r="K41" s="16"/>
      <c r="L41" s="25" t="str">
        <f t="shared" ref="L41:O43" si="11">IF(B41&lt;&gt;0,G41/B41,"--")</f>
        <v>--</v>
      </c>
      <c r="M41" s="25">
        <f t="shared" si="11"/>
        <v>8.4543959061112922E-2</v>
      </c>
      <c r="N41" s="25">
        <f t="shared" si="11"/>
        <v>0.75023306533276146</v>
      </c>
      <c r="O41" s="26">
        <f t="shared" si="11"/>
        <v>0.27835282052304711</v>
      </c>
      <c r="Q41">
        <v>1</v>
      </c>
      <c r="R41">
        <v>2</v>
      </c>
      <c r="U41">
        <f>$U$8</f>
        <v>14</v>
      </c>
      <c r="V41">
        <f>$V$8</f>
        <v>36</v>
      </c>
      <c r="W41">
        <f>$W$8</f>
        <v>58</v>
      </c>
    </row>
    <row r="42" spans="1:23" ht="12.75" customHeight="1" x14ac:dyDescent="0.6">
      <c r="A42" s="30" t="s">
        <v>97</v>
      </c>
      <c r="B42" s="22">
        <v>0</v>
      </c>
      <c r="C42" s="22">
        <v>1557.4352896686885</v>
      </c>
      <c r="D42" s="22">
        <v>639.66390543228806</v>
      </c>
      <c r="E42" s="22">
        <f>SUM(B42:D42)</f>
        <v>2197.0991951009764</v>
      </c>
      <c r="F42" s="16"/>
      <c r="G42" s="62">
        <v>0</v>
      </c>
      <c r="H42" s="62">
        <v>368.91627636040067</v>
      </c>
      <c r="I42" s="62">
        <v>179.70054904682209</v>
      </c>
      <c r="J42" s="62">
        <f>SUM(G42:I42)</f>
        <v>548.61682540722279</v>
      </c>
      <c r="K42" s="16"/>
      <c r="L42" s="25" t="str">
        <f t="shared" si="11"/>
        <v>--</v>
      </c>
      <c r="M42" s="25">
        <f t="shared" si="11"/>
        <v>0.2368742244429814</v>
      </c>
      <c r="N42" s="25">
        <f t="shared" si="11"/>
        <v>0.28092963745606303</v>
      </c>
      <c r="O42" s="26">
        <f t="shared" si="11"/>
        <v>0.24970052632603551</v>
      </c>
      <c r="Q42">
        <v>5</v>
      </c>
      <c r="R42">
        <v>7</v>
      </c>
      <c r="U42">
        <f>$U$8</f>
        <v>14</v>
      </c>
      <c r="V42">
        <f>$V$8</f>
        <v>36</v>
      </c>
      <c r="W42">
        <f>$W$8</f>
        <v>58</v>
      </c>
    </row>
    <row r="43" spans="1:23" ht="12.75" customHeight="1" x14ac:dyDescent="0.6">
      <c r="A43" s="21" t="s">
        <v>17</v>
      </c>
      <c r="B43" s="22">
        <f>B41</f>
        <v>0</v>
      </c>
      <c r="C43" s="22">
        <f>C41</f>
        <v>1557.4352896686883</v>
      </c>
      <c r="D43" s="22">
        <f>D41</f>
        <v>639.66390543228806</v>
      </c>
      <c r="E43" s="22">
        <f>E41</f>
        <v>2197.0991951009764</v>
      </c>
      <c r="F43" s="16"/>
      <c r="G43" s="62">
        <f>SUM(G41:G42)</f>
        <v>0</v>
      </c>
      <c r="H43" s="62">
        <f>SUM(H41:H42)</f>
        <v>500.58802173048281</v>
      </c>
      <c r="I43" s="62">
        <f>SUM(I41:I42)</f>
        <v>659.59756160201323</v>
      </c>
      <c r="J43" s="62">
        <f>SUM(J41:J42)</f>
        <v>1160.1855833324962</v>
      </c>
      <c r="K43" s="16"/>
      <c r="L43" s="25" t="str">
        <f t="shared" si="11"/>
        <v>--</v>
      </c>
      <c r="M43" s="25">
        <f t="shared" si="11"/>
        <v>0.32141818350409435</v>
      </c>
      <c r="N43" s="25">
        <f t="shared" si="11"/>
        <v>1.0311627027888246</v>
      </c>
      <c r="O43" s="26">
        <f t="shared" si="11"/>
        <v>0.52805334684908267</v>
      </c>
    </row>
    <row r="44" spans="1:23" ht="5.15" customHeight="1" x14ac:dyDescent="0.6">
      <c r="A44" s="21"/>
      <c r="B44" s="22"/>
      <c r="C44" s="22"/>
      <c r="D44" s="22"/>
      <c r="E44" s="22"/>
      <c r="F44" s="16"/>
      <c r="G44" s="62"/>
      <c r="H44" s="62"/>
      <c r="I44" s="62"/>
      <c r="J44" s="62"/>
      <c r="K44" s="16"/>
      <c r="L44" s="16"/>
      <c r="M44" s="16"/>
      <c r="N44" s="16"/>
      <c r="O44" s="20"/>
    </row>
    <row r="45" spans="1:23" ht="12.75" customHeight="1" x14ac:dyDescent="0.6">
      <c r="A45" s="103" t="s">
        <v>33</v>
      </c>
      <c r="B45" s="32">
        <f>SUM(B38,B43)</f>
        <v>0</v>
      </c>
      <c r="C45" s="32">
        <f>SUM(C38,C43)</f>
        <v>13424.072230607078</v>
      </c>
      <c r="D45" s="32">
        <f>SUM(D38,D43)</f>
        <v>2716.9573752580295</v>
      </c>
      <c r="E45" s="32">
        <f>SUM(E38,E43)</f>
        <v>16141.029605865107</v>
      </c>
      <c r="F45" s="33"/>
      <c r="G45" s="84">
        <f>SUM(G38,G43)</f>
        <v>0</v>
      </c>
      <c r="H45" s="84">
        <f>SUM(H38,H43)</f>
        <v>1489.2730201234144</v>
      </c>
      <c r="I45" s="84">
        <f>SUM(I38,I43)</f>
        <v>1066.2879732338331</v>
      </c>
      <c r="J45" s="84">
        <f>SUM(J38,J43)</f>
        <v>2555.5609933572478</v>
      </c>
      <c r="K45" s="33"/>
      <c r="L45" s="35" t="str">
        <f t="shared" ref="L45:O46" si="12">IF(B45&lt;&gt;0,G45/B45,"--")</f>
        <v>--</v>
      </c>
      <c r="M45" s="35">
        <f t="shared" si="12"/>
        <v>0.110940480246214</v>
      </c>
      <c r="N45" s="35">
        <f t="shared" si="12"/>
        <v>0.39245664394442981</v>
      </c>
      <c r="O45" s="36">
        <f t="shared" si="12"/>
        <v>0.15832701232569718</v>
      </c>
    </row>
    <row r="46" spans="1:23" ht="12.75" customHeight="1" x14ac:dyDescent="0.6">
      <c r="A46" s="104" t="s">
        <v>17</v>
      </c>
      <c r="B46" s="22">
        <f>SUM(B32,B45)</f>
        <v>0</v>
      </c>
      <c r="C46" s="22">
        <f>SUM(C32,C45)</f>
        <v>13424.072230607078</v>
      </c>
      <c r="D46" s="22">
        <f>SUM(D32,D45)</f>
        <v>2716.9573752580295</v>
      </c>
      <c r="E46" s="22">
        <f>SUM(E32,E45)</f>
        <v>16141.029605865107</v>
      </c>
      <c r="F46" s="16"/>
      <c r="G46" s="62">
        <f>SUM(G32,G45)</f>
        <v>0</v>
      </c>
      <c r="H46" s="62">
        <f>SUM(H32,H45)</f>
        <v>1489.2730201234144</v>
      </c>
      <c r="I46" s="62">
        <f>SUM(I32,I45)</f>
        <v>1066.2879732338331</v>
      </c>
      <c r="J46" s="62">
        <f>SUM(J32,J45)</f>
        <v>2555.5609933572478</v>
      </c>
      <c r="K46" s="16"/>
      <c r="L46" s="25" t="str">
        <f t="shared" si="12"/>
        <v>--</v>
      </c>
      <c r="M46" s="25">
        <f t="shared" si="12"/>
        <v>0.110940480246214</v>
      </c>
      <c r="N46" s="25">
        <f t="shared" si="12"/>
        <v>0.39245664394442981</v>
      </c>
      <c r="O46" s="26">
        <f t="shared" si="12"/>
        <v>0.15832701232569718</v>
      </c>
    </row>
    <row r="47" spans="1:23" ht="5.15" customHeight="1" thickBot="1" x14ac:dyDescent="0.75">
      <c r="A47" s="105"/>
      <c r="B47" s="101"/>
      <c r="C47" s="101"/>
      <c r="D47" s="101"/>
      <c r="E47" s="101"/>
      <c r="F47" s="102"/>
      <c r="G47" s="98"/>
      <c r="H47" s="98"/>
      <c r="I47" s="98"/>
      <c r="J47" s="98"/>
      <c r="K47" s="102"/>
      <c r="L47" s="102"/>
      <c r="M47" s="102"/>
      <c r="N47" s="102"/>
      <c r="O47" s="106"/>
    </row>
    <row r="48" spans="1:23" ht="15.5" x14ac:dyDescent="0.7">
      <c r="A48" s="4" t="s">
        <v>18</v>
      </c>
      <c r="B48" s="9" t="s">
        <v>1</v>
      </c>
      <c r="C48" s="10"/>
      <c r="D48" s="10"/>
      <c r="E48" s="10"/>
      <c r="F48" s="11"/>
      <c r="G48" s="9" t="s">
        <v>2</v>
      </c>
      <c r="H48" s="12"/>
      <c r="I48" s="12"/>
      <c r="J48" s="12"/>
      <c r="K48" s="11"/>
      <c r="L48" s="9" t="s">
        <v>3</v>
      </c>
      <c r="M48" s="12"/>
      <c r="N48" s="12"/>
      <c r="O48" s="13"/>
    </row>
    <row r="49" spans="1:23" ht="12.75" customHeight="1" x14ac:dyDescent="0.6">
      <c r="A49" s="94" t="s">
        <v>23</v>
      </c>
      <c r="B49" s="15" t="s">
        <v>4</v>
      </c>
      <c r="C49" s="15" t="s">
        <v>5</v>
      </c>
      <c r="D49" s="15" t="s">
        <v>6</v>
      </c>
      <c r="E49" s="15" t="s">
        <v>173</v>
      </c>
      <c r="F49" s="16"/>
      <c r="G49" s="15" t="s">
        <v>4</v>
      </c>
      <c r="H49" s="15" t="s">
        <v>5</v>
      </c>
      <c r="I49" s="15" t="s">
        <v>6</v>
      </c>
      <c r="J49" s="15" t="s">
        <v>173</v>
      </c>
      <c r="K49" s="16"/>
      <c r="L49" s="15" t="s">
        <v>4</v>
      </c>
      <c r="M49" s="15" t="s">
        <v>5</v>
      </c>
      <c r="N49" s="15" t="s">
        <v>6</v>
      </c>
      <c r="O49" s="17" t="s">
        <v>173</v>
      </c>
    </row>
    <row r="50" spans="1:23" x14ac:dyDescent="0.6">
      <c r="A50" s="21" t="s">
        <v>19</v>
      </c>
      <c r="B50" s="22">
        <v>0</v>
      </c>
      <c r="C50" s="22">
        <v>0</v>
      </c>
      <c r="D50" s="22">
        <v>0</v>
      </c>
      <c r="E50" s="22">
        <f>SUM(B50:D50)</f>
        <v>0</v>
      </c>
      <c r="F50" s="16"/>
      <c r="G50" s="62">
        <v>0</v>
      </c>
      <c r="H50" s="62">
        <v>0</v>
      </c>
      <c r="I50" s="62">
        <v>0</v>
      </c>
      <c r="J50" s="62">
        <f>SUM(G50:I50)</f>
        <v>0</v>
      </c>
      <c r="K50" s="16"/>
      <c r="L50" s="25" t="str">
        <f t="shared" ref="L50:O52" si="13">IF(B50&lt;&gt;0,G50/B50,"--")</f>
        <v>--</v>
      </c>
      <c r="M50" s="25" t="str">
        <f t="shared" si="13"/>
        <v>--</v>
      </c>
      <c r="N50" s="25" t="str">
        <f t="shared" si="13"/>
        <v>--</v>
      </c>
      <c r="O50" s="26" t="str">
        <f t="shared" si="13"/>
        <v>--</v>
      </c>
      <c r="Q50">
        <v>128</v>
      </c>
      <c r="U50">
        <f>$U$8</f>
        <v>14</v>
      </c>
      <c r="V50">
        <f>$V$8</f>
        <v>36</v>
      </c>
      <c r="W50">
        <f>$W$8</f>
        <v>58</v>
      </c>
    </row>
    <row r="51" spans="1:23" x14ac:dyDescent="0.6">
      <c r="A51" s="21" t="s">
        <v>20</v>
      </c>
      <c r="B51" s="22">
        <v>0</v>
      </c>
      <c r="C51" s="22">
        <v>0</v>
      </c>
      <c r="D51" s="22">
        <v>0</v>
      </c>
      <c r="E51" s="22">
        <f>SUM(B51:D51)</f>
        <v>0</v>
      </c>
      <c r="F51" s="16"/>
      <c r="G51" s="62">
        <v>0</v>
      </c>
      <c r="H51" s="62">
        <v>0</v>
      </c>
      <c r="I51" s="62">
        <v>0</v>
      </c>
      <c r="J51" s="62">
        <f>SUM(G51:I51)</f>
        <v>0</v>
      </c>
      <c r="K51" s="16"/>
      <c r="L51" s="25" t="str">
        <f t="shared" si="13"/>
        <v>--</v>
      </c>
      <c r="M51" s="25" t="str">
        <f t="shared" si="13"/>
        <v>--</v>
      </c>
      <c r="N51" s="25" t="str">
        <f t="shared" si="13"/>
        <v>--</v>
      </c>
      <c r="O51" s="26" t="str">
        <f t="shared" si="13"/>
        <v>--</v>
      </c>
      <c r="Q51">
        <v>130</v>
      </c>
      <c r="U51">
        <f>$U$8</f>
        <v>14</v>
      </c>
      <c r="V51">
        <f>$V$8</f>
        <v>36</v>
      </c>
      <c r="W51">
        <f>$W$8</f>
        <v>58</v>
      </c>
    </row>
    <row r="52" spans="1:23" ht="12.75" customHeight="1" x14ac:dyDescent="0.6">
      <c r="A52" s="21" t="s">
        <v>31</v>
      </c>
      <c r="B52" s="22">
        <f>SUM(B50:B51)</f>
        <v>0</v>
      </c>
      <c r="C52" s="22">
        <f>SUM(C50:C51)</f>
        <v>0</v>
      </c>
      <c r="D52" s="22">
        <f>SUM(D50:D51)</f>
        <v>0</v>
      </c>
      <c r="E52" s="22">
        <f>SUM(E50:E51)</f>
        <v>0</v>
      </c>
      <c r="F52" s="16"/>
      <c r="G52" s="62">
        <f>SUM(G50:G51)</f>
        <v>0</v>
      </c>
      <c r="H52" s="62">
        <f>SUM(H50:H51)</f>
        <v>0</v>
      </c>
      <c r="I52" s="62">
        <f>SUM(I50:I51)</f>
        <v>0</v>
      </c>
      <c r="J52" s="62">
        <f>SUM(J50:J51)</f>
        <v>0</v>
      </c>
      <c r="K52" s="16"/>
      <c r="L52" s="25" t="str">
        <f t="shared" si="13"/>
        <v>--</v>
      </c>
      <c r="M52" s="25" t="str">
        <f t="shared" si="13"/>
        <v>--</v>
      </c>
      <c r="N52" s="25" t="str">
        <f t="shared" si="13"/>
        <v>--</v>
      </c>
      <c r="O52" s="26" t="str">
        <f t="shared" si="13"/>
        <v>--</v>
      </c>
    </row>
    <row r="53" spans="1:23" ht="12.75" customHeight="1" x14ac:dyDescent="0.6">
      <c r="A53" s="95" t="s">
        <v>32</v>
      </c>
      <c r="B53" s="22"/>
      <c r="C53" s="22"/>
      <c r="D53" s="22"/>
      <c r="E53" s="22"/>
      <c r="F53" s="16"/>
      <c r="G53" s="62"/>
      <c r="H53" s="62"/>
      <c r="I53" s="62"/>
      <c r="J53" s="62"/>
      <c r="K53" s="16"/>
      <c r="L53" s="16"/>
      <c r="M53" s="16"/>
      <c r="N53" s="16"/>
      <c r="O53" s="20"/>
    </row>
    <row r="54" spans="1:23" x14ac:dyDescent="0.6">
      <c r="A54" s="21" t="s">
        <v>19</v>
      </c>
      <c r="B54" s="22">
        <v>0</v>
      </c>
      <c r="C54" s="22">
        <v>277.86481613995483</v>
      </c>
      <c r="D54" s="22">
        <v>639.66390543228806</v>
      </c>
      <c r="E54" s="22">
        <f>SUM(B54:D54)</f>
        <v>917.52872157224283</v>
      </c>
      <c r="F54" s="16"/>
      <c r="G54" s="62">
        <v>0</v>
      </c>
      <c r="H54" s="62">
        <v>207.50446464252087</v>
      </c>
      <c r="I54" s="62">
        <v>336.7487680631022</v>
      </c>
      <c r="J54" s="62">
        <f>SUM(G54:I54)</f>
        <v>544.25323270562308</v>
      </c>
      <c r="K54" s="16"/>
      <c r="L54" s="25" t="str">
        <f t="shared" ref="L54:O57" si="14">IF(B54&lt;&gt;0,G54/B54,"--")</f>
        <v>--</v>
      </c>
      <c r="M54" s="25">
        <f t="shared" si="14"/>
        <v>0.74678207743295255</v>
      </c>
      <c r="N54" s="25">
        <f t="shared" si="14"/>
        <v>0.52644641225383149</v>
      </c>
      <c r="O54" s="26">
        <f t="shared" si="14"/>
        <v>0.59317296549911935</v>
      </c>
      <c r="Q54">
        <v>105</v>
      </c>
      <c r="U54">
        <f>$U$8</f>
        <v>14</v>
      </c>
      <c r="V54">
        <f>$V$8</f>
        <v>36</v>
      </c>
      <c r="W54">
        <f>$W$8</f>
        <v>58</v>
      </c>
    </row>
    <row r="55" spans="1:23" x14ac:dyDescent="0.6">
      <c r="A55" s="21" t="s">
        <v>20</v>
      </c>
      <c r="B55" s="22">
        <v>0</v>
      </c>
      <c r="C55" s="22">
        <v>1279.5704735287336</v>
      </c>
      <c r="D55" s="22">
        <v>0</v>
      </c>
      <c r="E55" s="22">
        <f>SUM(B55:D55)</f>
        <v>1279.5704735287336</v>
      </c>
      <c r="F55" s="16"/>
      <c r="G55" s="62">
        <v>0</v>
      </c>
      <c r="H55" s="62">
        <v>1961.5522244653316</v>
      </c>
      <c r="I55" s="62">
        <v>0</v>
      </c>
      <c r="J55" s="62">
        <f>SUM(G55:I55)</f>
        <v>1961.5522244653316</v>
      </c>
      <c r="K55" s="16"/>
      <c r="L55" s="25" t="str">
        <f t="shared" si="14"/>
        <v>--</v>
      </c>
      <c r="M55" s="25">
        <f t="shared" si="14"/>
        <v>1.5329770927394595</v>
      </c>
      <c r="N55" s="25" t="str">
        <f t="shared" si="14"/>
        <v>--</v>
      </c>
      <c r="O55" s="26">
        <f t="shared" si="14"/>
        <v>1.5329770927394595</v>
      </c>
      <c r="Q55">
        <v>107</v>
      </c>
      <c r="U55">
        <f>$U$8</f>
        <v>14</v>
      </c>
      <c r="V55">
        <f>$V$8</f>
        <v>36</v>
      </c>
      <c r="W55">
        <f>$W$8</f>
        <v>58</v>
      </c>
    </row>
    <row r="56" spans="1:23" x14ac:dyDescent="0.6">
      <c r="A56" s="96" t="s">
        <v>33</v>
      </c>
      <c r="B56" s="32">
        <f>SUM(B54:B55)</f>
        <v>0</v>
      </c>
      <c r="C56" s="32">
        <f>SUM(C54:C55)</f>
        <v>1557.4352896686885</v>
      </c>
      <c r="D56" s="32">
        <f>SUM(D54:D55)</f>
        <v>639.66390543228806</v>
      </c>
      <c r="E56" s="32">
        <f>SUM(E54:E55)</f>
        <v>2197.0991951009764</v>
      </c>
      <c r="F56" s="33"/>
      <c r="G56" s="84">
        <f>SUM(G54:G55)</f>
        <v>0</v>
      </c>
      <c r="H56" s="84">
        <f>SUM(H54:H55)</f>
        <v>2169.0566891078524</v>
      </c>
      <c r="I56" s="84">
        <f>SUM(I54:I55)</f>
        <v>336.7487680631022</v>
      </c>
      <c r="J56" s="84">
        <f>SUM(J54:J55)</f>
        <v>2505.8054571709545</v>
      </c>
      <c r="K56" s="33"/>
      <c r="L56" s="35" t="str">
        <f t="shared" si="14"/>
        <v>--</v>
      </c>
      <c r="M56" s="35">
        <f t="shared" si="14"/>
        <v>1.3927106336272075</v>
      </c>
      <c r="N56" s="35">
        <f t="shared" si="14"/>
        <v>0.52644641225383149</v>
      </c>
      <c r="O56" s="36">
        <f t="shared" si="14"/>
        <v>1.1405062924597678</v>
      </c>
    </row>
    <row r="57" spans="1:23" ht="13.75" thickBot="1" x14ac:dyDescent="0.75">
      <c r="A57" s="43" t="s">
        <v>17</v>
      </c>
      <c r="B57" s="127">
        <f>SUM(B52,B56)</f>
        <v>0</v>
      </c>
      <c r="C57" s="127">
        <f>SUM(C52,C56)</f>
        <v>1557.4352896686885</v>
      </c>
      <c r="D57" s="127">
        <f>SUM(D52,D56)</f>
        <v>639.66390543228806</v>
      </c>
      <c r="E57" s="127">
        <f>SUM(E52,E56)</f>
        <v>2197.0991951009764</v>
      </c>
      <c r="F57" s="102"/>
      <c r="G57" s="98">
        <f>SUM(G52,G56)</f>
        <v>0</v>
      </c>
      <c r="H57" s="98">
        <f>SUM(H52,H56)</f>
        <v>2169.0566891078524</v>
      </c>
      <c r="I57" s="98">
        <f>SUM(I52,I56)</f>
        <v>336.7487680631022</v>
      </c>
      <c r="J57" s="98">
        <f>SUM(J52,J56)</f>
        <v>2505.8054571709545</v>
      </c>
      <c r="K57" s="102"/>
      <c r="L57" s="47" t="str">
        <f t="shared" si="14"/>
        <v>--</v>
      </c>
      <c r="M57" s="47">
        <f t="shared" si="14"/>
        <v>1.3927106336272075</v>
      </c>
      <c r="N57" s="47">
        <f t="shared" si="14"/>
        <v>0.52644641225383149</v>
      </c>
      <c r="O57" s="48">
        <f t="shared" si="14"/>
        <v>1.1405062924597678</v>
      </c>
    </row>
    <row r="58" spans="1:23" ht="5.15" customHeight="1" x14ac:dyDescent="0.6">
      <c r="A58" s="49"/>
      <c r="B58" s="50"/>
      <c r="C58" s="50"/>
      <c r="D58" s="50"/>
      <c r="E58" s="50"/>
      <c r="G58" s="62"/>
      <c r="H58" s="62"/>
      <c r="I58" s="62"/>
      <c r="J58" s="62"/>
    </row>
    <row r="59" spans="1:23" x14ac:dyDescent="0.6">
      <c r="A59" s="49" t="s">
        <v>21</v>
      </c>
      <c r="B59" s="50">
        <f>B46</f>
        <v>0</v>
      </c>
      <c r="C59" s="50">
        <f>C46</f>
        <v>13424.072230607078</v>
      </c>
      <c r="D59" s="50">
        <f>D46</f>
        <v>2716.9573752580295</v>
      </c>
      <c r="E59" s="50">
        <f>E46</f>
        <v>16141.029605865107</v>
      </c>
      <c r="G59" s="62">
        <f>SUM(G46,G57)</f>
        <v>0</v>
      </c>
      <c r="H59" s="62">
        <f>SUM(H46,H57)</f>
        <v>3658.3297092312669</v>
      </c>
      <c r="I59" s="62">
        <f>SUM(I46,I57)</f>
        <v>1403.0367412969354</v>
      </c>
      <c r="J59" s="62">
        <f>SUM(J46,J57)</f>
        <v>5061.3664505282022</v>
      </c>
      <c r="L59" s="25" t="str">
        <f>IF(B59&lt;&gt;0,G59/B59,"--")</f>
        <v>--</v>
      </c>
      <c r="M59" s="25">
        <f>IF(C59&lt;&gt;0,H59/C59,"--")</f>
        <v>0.27252011508774682</v>
      </c>
      <c r="N59" s="25">
        <f>IF(D59&lt;&gt;0,I59/D59,"--")</f>
        <v>0.51639998259585829</v>
      </c>
      <c r="O59" s="25">
        <f>IF(E59&lt;&gt;0,J59/E59,"--")</f>
        <v>0.31357147431840854</v>
      </c>
      <c r="U59">
        <f>$U$8</f>
        <v>14</v>
      </c>
      <c r="V59">
        <f>$V$8</f>
        <v>36</v>
      </c>
      <c r="W59">
        <f>$W$8</f>
        <v>58</v>
      </c>
    </row>
    <row r="60" spans="1:23" hidden="1" x14ac:dyDescent="0.6">
      <c r="A60" s="49"/>
      <c r="B60" s="50"/>
      <c r="C60" s="50"/>
      <c r="D60" s="50"/>
      <c r="E60" s="50"/>
      <c r="G60" s="62"/>
      <c r="H60" s="62"/>
      <c r="I60" s="62"/>
      <c r="J60" s="62"/>
      <c r="L60" s="25"/>
      <c r="M60" s="25"/>
      <c r="N60" s="25"/>
      <c r="O60" s="25"/>
    </row>
    <row r="61" spans="1:23" hidden="1" x14ac:dyDescent="0.6">
      <c r="A61" s="107" t="s">
        <v>115</v>
      </c>
      <c r="B61" s="85">
        <f>B10-SUM(B11:B13)</f>
        <v>0</v>
      </c>
      <c r="C61" s="85">
        <f>C10-SUM(C11:C13)</f>
        <v>0</v>
      </c>
      <c r="D61" s="85">
        <f>D10-SUM(D11:D13)</f>
        <v>0</v>
      </c>
      <c r="E61" s="50"/>
      <c r="G61" s="85">
        <v>0</v>
      </c>
      <c r="H61" s="85">
        <v>0</v>
      </c>
      <c r="I61" s="85">
        <v>0</v>
      </c>
      <c r="L61" s="85">
        <v>0</v>
      </c>
      <c r="M61" s="85">
        <v>0</v>
      </c>
      <c r="N61" s="85">
        <v>0</v>
      </c>
      <c r="Q61">
        <v>127</v>
      </c>
      <c r="U61">
        <f>$U$8</f>
        <v>14</v>
      </c>
      <c r="V61">
        <f>$V$8</f>
        <v>36</v>
      </c>
      <c r="W61">
        <f>$W$8</f>
        <v>58</v>
      </c>
    </row>
    <row r="62" spans="1:23" hidden="1" x14ac:dyDescent="0.6">
      <c r="A62" s="16"/>
      <c r="B62" s="85">
        <f>B17-SUM(B18:B20)</f>
        <v>0</v>
      </c>
      <c r="C62" s="85">
        <f>C17-SUM(C18:C20)</f>
        <v>0</v>
      </c>
      <c r="D62" s="85">
        <f>D17-SUM(D18:D20)</f>
        <v>0</v>
      </c>
      <c r="E62" s="50"/>
      <c r="G62" s="85">
        <v>0</v>
      </c>
      <c r="H62" s="85">
        <v>0</v>
      </c>
      <c r="I62" s="85">
        <v>0</v>
      </c>
      <c r="L62" s="85">
        <v>0</v>
      </c>
      <c r="M62" s="85">
        <v>-2.7755575615628914E-17</v>
      </c>
      <c r="N62" s="85">
        <v>5.5511151231257827E-17</v>
      </c>
      <c r="Q62">
        <v>104</v>
      </c>
      <c r="U62">
        <f>$U$8</f>
        <v>14</v>
      </c>
      <c r="V62">
        <f>$V$8</f>
        <v>36</v>
      </c>
      <c r="W62">
        <f>$W$8</f>
        <v>58</v>
      </c>
    </row>
    <row r="63" spans="1:23" hidden="1" x14ac:dyDescent="0.6">
      <c r="A63" s="16"/>
      <c r="B63" s="85">
        <f>B26-SUM(B27:B29)</f>
        <v>0</v>
      </c>
      <c r="C63" s="85">
        <f>C26-SUM(C27:C29)</f>
        <v>0</v>
      </c>
      <c r="D63" s="85">
        <f>D26-SUM(D27:D29)</f>
        <v>0</v>
      </c>
      <c r="E63" s="50"/>
      <c r="G63" s="85">
        <v>0</v>
      </c>
      <c r="H63" s="85">
        <v>0</v>
      </c>
      <c r="I63" s="85">
        <v>0</v>
      </c>
      <c r="L63" s="85">
        <v>0</v>
      </c>
      <c r="M63" s="85">
        <v>-5.5511151231257827E-17</v>
      </c>
      <c r="N63" s="85">
        <v>0</v>
      </c>
      <c r="Q63">
        <v>64</v>
      </c>
      <c r="R63">
        <v>13</v>
      </c>
      <c r="U63">
        <f>$U$8</f>
        <v>14</v>
      </c>
      <c r="V63">
        <f>$V$8</f>
        <v>36</v>
      </c>
      <c r="W63">
        <f>$W$8</f>
        <v>58</v>
      </c>
    </row>
    <row r="64" spans="1:23" x14ac:dyDescent="0.6">
      <c r="A64" s="33"/>
      <c r="B64" s="33"/>
      <c r="C64" s="33"/>
      <c r="D64" s="33"/>
      <c r="E64" s="33"/>
    </row>
    <row r="65" spans="1:5" x14ac:dyDescent="0.6">
      <c r="A65" s="54" t="s">
        <v>22</v>
      </c>
    </row>
    <row r="66" spans="1:5" x14ac:dyDescent="0.6">
      <c r="A66" s="109" t="s">
        <v>264</v>
      </c>
    </row>
    <row r="67" spans="1:5" x14ac:dyDescent="0.6">
      <c r="A67" s="56" t="s">
        <v>122</v>
      </c>
    </row>
    <row r="68" spans="1:5" x14ac:dyDescent="0.6">
      <c r="A68" s="55" t="s">
        <v>98</v>
      </c>
    </row>
    <row r="69" spans="1:5" x14ac:dyDescent="0.6">
      <c r="A69" s="55" t="s">
        <v>123</v>
      </c>
    </row>
    <row r="70" spans="1:5" x14ac:dyDescent="0.6">
      <c r="A70" s="56" t="s">
        <v>124</v>
      </c>
    </row>
    <row r="71" spans="1:5" x14ac:dyDescent="0.6">
      <c r="A71" s="55" t="s">
        <v>125</v>
      </c>
      <c r="B71" s="41"/>
      <c r="C71" s="41"/>
      <c r="D71" s="41"/>
      <c r="E71" s="41"/>
    </row>
    <row r="72" spans="1:5" x14ac:dyDescent="0.6">
      <c r="A72" s="55" t="s">
        <v>126</v>
      </c>
      <c r="B72" s="50"/>
      <c r="C72" s="50"/>
      <c r="D72" s="50"/>
      <c r="E72" s="50"/>
    </row>
    <row r="73" spans="1:5" x14ac:dyDescent="0.6">
      <c r="A73" s="55" t="s">
        <v>127</v>
      </c>
      <c r="B73" s="50"/>
      <c r="C73" s="50"/>
      <c r="D73" s="50"/>
      <c r="E73" s="50"/>
    </row>
    <row r="74" spans="1:5" x14ac:dyDescent="0.6">
      <c r="A74" s="55"/>
      <c r="B74" s="50"/>
      <c r="C74" s="50"/>
      <c r="D74" s="50"/>
      <c r="E74" s="50"/>
    </row>
    <row r="75" spans="1:5" x14ac:dyDescent="0.6">
      <c r="A75" s="55"/>
      <c r="B75" s="50"/>
      <c r="C75" s="50"/>
      <c r="D75" s="50"/>
      <c r="E75" s="50"/>
    </row>
    <row r="76" spans="1:5" x14ac:dyDescent="0.6">
      <c r="A76" s="55"/>
      <c r="B76" s="50"/>
      <c r="C76" s="50"/>
      <c r="D76" s="50"/>
      <c r="E76" s="50"/>
    </row>
    <row r="77" spans="1:5" x14ac:dyDescent="0.6">
      <c r="A77" s="55"/>
      <c r="B77" s="50"/>
      <c r="C77" s="50"/>
      <c r="D77" s="50"/>
      <c r="E77" s="50"/>
    </row>
    <row r="78" spans="1:5" x14ac:dyDescent="0.6">
      <c r="A78" s="16"/>
      <c r="B78" s="50"/>
      <c r="C78" s="50"/>
      <c r="D78" s="50"/>
      <c r="E78" s="50"/>
    </row>
    <row r="79" spans="1:5" x14ac:dyDescent="0.6">
      <c r="A79" s="16"/>
      <c r="B79" s="50"/>
      <c r="C79" s="50"/>
      <c r="D79" s="50"/>
      <c r="E79" s="50"/>
    </row>
    <row r="80" spans="1:5" x14ac:dyDescent="0.6">
      <c r="A80" s="16"/>
      <c r="B80" s="50"/>
      <c r="C80" s="50"/>
      <c r="D80" s="50"/>
      <c r="E80" s="50"/>
    </row>
    <row r="81" spans="2:5" x14ac:dyDescent="0.6">
      <c r="B81" s="50"/>
      <c r="C81" s="50"/>
      <c r="D81" s="50"/>
      <c r="E81" s="50"/>
    </row>
    <row r="82" spans="2:5" x14ac:dyDescent="0.6">
      <c r="B82" s="50"/>
      <c r="C82" s="50"/>
      <c r="D82" s="50"/>
      <c r="E82" s="50"/>
    </row>
    <row r="83" spans="2:5" x14ac:dyDescent="0.6">
      <c r="B83" s="50"/>
      <c r="C83" s="50"/>
      <c r="D83" s="50"/>
      <c r="E83" s="50"/>
    </row>
    <row r="84" spans="2:5" x14ac:dyDescent="0.6">
      <c r="B84" s="50"/>
      <c r="C84" s="50"/>
      <c r="D84" s="50"/>
      <c r="E84" s="50"/>
    </row>
    <row r="85" spans="2:5" x14ac:dyDescent="0.6">
      <c r="B85" s="50"/>
      <c r="C85" s="50"/>
      <c r="D85" s="50"/>
      <c r="E85" s="50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47" max="14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3"/>
  <dimension ref="A1:Y75"/>
  <sheetViews>
    <sheetView zoomScale="70" zoomScaleNormal="70" workbookViewId="0"/>
  </sheetViews>
  <sheetFormatPr defaultRowHeight="13" x14ac:dyDescent="0.6"/>
  <cols>
    <col min="1" max="1" width="36.86328125" customWidth="1"/>
    <col min="2" max="5" width="10.6796875" customWidth="1"/>
    <col min="6" max="6" width="2.6796875" customWidth="1"/>
    <col min="7" max="10" width="10.6796875" customWidth="1"/>
    <col min="11" max="11" width="2.6796875" customWidth="1"/>
    <col min="12" max="15" width="8.6796875" customWidth="1"/>
    <col min="17" max="23" width="0" hidden="1" customWidth="1"/>
    <col min="24" max="24" width="3.6796875" hidden="1" customWidth="1"/>
    <col min="25" max="25" width="0" hidden="1" customWidth="1"/>
  </cols>
  <sheetData>
    <row r="1" spans="1:25" s="3" customFormat="1" ht="15.5" x14ac:dyDescent="0.7">
      <c r="A1" s="1" t="str">
        <f>VLOOKUP(Y6,TabName,5,FALSE)</f>
        <v>Table 4.41 - Cost of Forwarded UAA Mail -- Package Services, Media/Library (1), PARS Environment, FY 21</v>
      </c>
      <c r="B1" s="2"/>
      <c r="C1" s="2"/>
      <c r="D1" s="2"/>
      <c r="E1" s="2"/>
    </row>
    <row r="2" spans="1:25" s="3" customFormat="1" ht="8.15" customHeight="1" thickBot="1" x14ac:dyDescent="0.85">
      <c r="A2" s="1"/>
      <c r="B2" s="2"/>
      <c r="C2" s="2"/>
      <c r="D2" s="2"/>
      <c r="E2" s="2"/>
    </row>
    <row r="3" spans="1:25" s="3" customFormat="1" ht="15.5" x14ac:dyDescent="0.7">
      <c r="A3" s="4" t="s">
        <v>0</v>
      </c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7"/>
    </row>
    <row r="4" spans="1:25" s="3" customFormat="1" ht="12.75" customHeight="1" x14ac:dyDescent="0.6">
      <c r="A4" s="8"/>
      <c r="B4" s="9" t="s">
        <v>1</v>
      </c>
      <c r="C4" s="10"/>
      <c r="D4" s="10"/>
      <c r="E4" s="10"/>
      <c r="F4" s="11"/>
      <c r="G4" s="9" t="s">
        <v>2</v>
      </c>
      <c r="H4" s="12"/>
      <c r="I4" s="12"/>
      <c r="J4" s="12"/>
      <c r="K4" s="11"/>
      <c r="L4" s="9" t="s">
        <v>3</v>
      </c>
      <c r="M4" s="12"/>
      <c r="N4" s="12"/>
      <c r="O4" s="13"/>
      <c r="Q4"/>
      <c r="R4"/>
      <c r="S4" t="s">
        <v>37</v>
      </c>
      <c r="T4" t="s">
        <v>37</v>
      </c>
      <c r="U4" s="18" t="s">
        <v>8</v>
      </c>
      <c r="V4" s="18" t="s">
        <v>9</v>
      </c>
      <c r="W4" s="18" t="s">
        <v>10</v>
      </c>
      <c r="X4"/>
    </row>
    <row r="5" spans="1:25" ht="25.5" customHeight="1" x14ac:dyDescent="0.6">
      <c r="A5" s="14"/>
      <c r="B5" s="15" t="s">
        <v>4</v>
      </c>
      <c r="C5" s="15" t="s">
        <v>5</v>
      </c>
      <c r="D5" s="15" t="s">
        <v>6</v>
      </c>
      <c r="E5" s="15" t="s">
        <v>7</v>
      </c>
      <c r="F5" s="16"/>
      <c r="G5" s="15" t="s">
        <v>4</v>
      </c>
      <c r="H5" s="15" t="s">
        <v>5</v>
      </c>
      <c r="I5" s="15" t="s">
        <v>6</v>
      </c>
      <c r="J5" s="15" t="s">
        <v>7</v>
      </c>
      <c r="K5" s="16"/>
      <c r="L5" s="15" t="s">
        <v>4</v>
      </c>
      <c r="M5" s="15" t="s">
        <v>5</v>
      </c>
      <c r="N5" s="15" t="s">
        <v>6</v>
      </c>
      <c r="O5" s="17" t="s">
        <v>7</v>
      </c>
      <c r="Q5" s="56" t="s">
        <v>35</v>
      </c>
      <c r="R5" s="56" t="s">
        <v>36</v>
      </c>
      <c r="S5" s="56" t="s">
        <v>35</v>
      </c>
      <c r="T5" s="56" t="s">
        <v>36</v>
      </c>
      <c r="U5" t="s">
        <v>12</v>
      </c>
      <c r="V5" t="s">
        <v>12</v>
      </c>
      <c r="W5" t="s">
        <v>12</v>
      </c>
      <c r="Y5" s="18" t="s">
        <v>11</v>
      </c>
    </row>
    <row r="6" spans="1:25" x14ac:dyDescent="0.6">
      <c r="A6" s="94" t="s">
        <v>23</v>
      </c>
      <c r="B6" s="15"/>
      <c r="C6" s="15"/>
      <c r="D6" s="15"/>
      <c r="E6" s="15"/>
      <c r="F6" s="16"/>
      <c r="G6" s="15"/>
      <c r="H6" s="15"/>
      <c r="I6" s="15"/>
      <c r="J6" s="15"/>
      <c r="K6" s="16"/>
      <c r="L6" s="15"/>
      <c r="M6" s="15"/>
      <c r="N6" s="15"/>
      <c r="O6" s="17"/>
      <c r="Y6">
        <v>41</v>
      </c>
    </row>
    <row r="7" spans="1:25" x14ac:dyDescent="0.6">
      <c r="A7" s="31" t="s">
        <v>102</v>
      </c>
      <c r="B7" s="15"/>
      <c r="C7" s="15"/>
      <c r="D7" s="15"/>
      <c r="E7" s="15"/>
      <c r="F7" s="16"/>
      <c r="G7" s="15"/>
      <c r="H7" s="15"/>
      <c r="I7" s="15"/>
      <c r="J7" s="15"/>
      <c r="K7" s="16"/>
      <c r="L7" s="15"/>
      <c r="M7" s="15"/>
      <c r="N7" s="15"/>
      <c r="O7" s="17"/>
    </row>
    <row r="8" spans="1:25" x14ac:dyDescent="0.6">
      <c r="A8" s="21" t="s">
        <v>13</v>
      </c>
      <c r="B8" s="76">
        <v>0</v>
      </c>
      <c r="C8" s="76">
        <v>0</v>
      </c>
      <c r="D8" s="76">
        <v>0</v>
      </c>
      <c r="E8" s="65">
        <f t="shared" ref="E8:E13" si="0">SUM(B8:D8)</f>
        <v>0</v>
      </c>
      <c r="F8" s="61"/>
      <c r="G8" s="62">
        <v>0</v>
      </c>
      <c r="H8" s="62">
        <v>0</v>
      </c>
      <c r="I8" s="62">
        <v>0</v>
      </c>
      <c r="J8" s="62">
        <f t="shared" ref="J8:J13" si="1">SUM(G8:I8)</f>
        <v>0</v>
      </c>
      <c r="K8" s="61"/>
      <c r="L8" s="25" t="str">
        <f t="shared" ref="L8:O14" si="2">IF(B8&lt;&gt;0,G8/B8,"--")</f>
        <v>--</v>
      </c>
      <c r="M8" s="25" t="str">
        <f t="shared" si="2"/>
        <v>--</v>
      </c>
      <c r="N8" s="25" t="str">
        <f t="shared" si="2"/>
        <v>--</v>
      </c>
      <c r="O8" s="26" t="str">
        <f t="shared" si="2"/>
        <v>--</v>
      </c>
      <c r="Q8">
        <v>28</v>
      </c>
      <c r="U8" s="27">
        <f>VLOOKUP($Y$6,FMap,5,FALSE)</f>
        <v>15</v>
      </c>
      <c r="V8" s="28">
        <f>VLOOKUP($Y$6,FMap,6,FALSE)</f>
        <v>37</v>
      </c>
      <c r="W8" s="29">
        <f>VLOOKUP($Y$6,FMap,7,FALSE)</f>
        <v>59</v>
      </c>
    </row>
    <row r="9" spans="1:25" x14ac:dyDescent="0.6">
      <c r="A9" s="30" t="s">
        <v>24</v>
      </c>
      <c r="B9" s="76">
        <v>0</v>
      </c>
      <c r="C9" s="76">
        <v>0</v>
      </c>
      <c r="D9" s="76">
        <v>0</v>
      </c>
      <c r="E9" s="65">
        <f t="shared" si="0"/>
        <v>0</v>
      </c>
      <c r="F9" s="61"/>
      <c r="G9" s="62">
        <v>0</v>
      </c>
      <c r="H9" s="62">
        <v>0</v>
      </c>
      <c r="I9" s="62">
        <v>0</v>
      </c>
      <c r="J9" s="62">
        <f t="shared" si="1"/>
        <v>0</v>
      </c>
      <c r="K9" s="61"/>
      <c r="L9" s="25" t="str">
        <f t="shared" si="2"/>
        <v>--</v>
      </c>
      <c r="M9" s="25" t="str">
        <f t="shared" si="2"/>
        <v>--</v>
      </c>
      <c r="N9" s="25" t="str">
        <f t="shared" si="2"/>
        <v>--</v>
      </c>
      <c r="O9" s="26" t="str">
        <f t="shared" si="2"/>
        <v>--</v>
      </c>
      <c r="Q9">
        <v>29</v>
      </c>
      <c r="U9">
        <f>$U$8</f>
        <v>15</v>
      </c>
      <c r="V9">
        <f>$V$8</f>
        <v>37</v>
      </c>
      <c r="W9">
        <f>$W$8</f>
        <v>59</v>
      </c>
    </row>
    <row r="10" spans="1:25" x14ac:dyDescent="0.6">
      <c r="A10" s="21" t="s">
        <v>25</v>
      </c>
      <c r="B10" s="65">
        <v>0</v>
      </c>
      <c r="C10" s="65">
        <v>0</v>
      </c>
      <c r="D10" s="65">
        <v>0</v>
      </c>
      <c r="E10" s="65">
        <f t="shared" si="0"/>
        <v>0</v>
      </c>
      <c r="F10" s="61"/>
      <c r="G10" s="62">
        <v>0</v>
      </c>
      <c r="H10" s="62">
        <v>0</v>
      </c>
      <c r="I10" s="62">
        <v>0</v>
      </c>
      <c r="J10" s="62">
        <f t="shared" si="1"/>
        <v>0</v>
      </c>
      <c r="K10" s="61"/>
      <c r="L10" s="25" t="str">
        <f t="shared" si="2"/>
        <v>--</v>
      </c>
      <c r="M10" s="25" t="str">
        <f t="shared" si="2"/>
        <v>--</v>
      </c>
      <c r="N10" s="25" t="str">
        <f t="shared" si="2"/>
        <v>--</v>
      </c>
      <c r="O10" s="26" t="str">
        <f t="shared" si="2"/>
        <v>--</v>
      </c>
      <c r="Q10">
        <v>30</v>
      </c>
      <c r="S10">
        <v>10</v>
      </c>
      <c r="U10">
        <f>$U$8</f>
        <v>15</v>
      </c>
      <c r="V10">
        <f>$V$8</f>
        <v>37</v>
      </c>
      <c r="W10">
        <f>$W$8</f>
        <v>59</v>
      </c>
    </row>
    <row r="11" spans="1:25" x14ac:dyDescent="0.6">
      <c r="A11" s="21" t="s">
        <v>26</v>
      </c>
      <c r="B11" s="65">
        <v>0</v>
      </c>
      <c r="C11" s="65">
        <v>0</v>
      </c>
      <c r="D11" s="65">
        <v>0</v>
      </c>
      <c r="E11" s="65">
        <f t="shared" si="0"/>
        <v>0</v>
      </c>
      <c r="F11" s="61"/>
      <c r="G11" s="62">
        <v>0</v>
      </c>
      <c r="H11" s="62">
        <v>0</v>
      </c>
      <c r="I11" s="62">
        <v>0</v>
      </c>
      <c r="J11" s="62">
        <f t="shared" si="1"/>
        <v>0</v>
      </c>
      <c r="K11" s="61"/>
      <c r="L11" s="25" t="str">
        <f t="shared" si="2"/>
        <v>--</v>
      </c>
      <c r="M11" s="25" t="str">
        <f t="shared" si="2"/>
        <v>--</v>
      </c>
      <c r="N11" s="25" t="str">
        <f t="shared" si="2"/>
        <v>--</v>
      </c>
      <c r="O11" s="26" t="str">
        <f t="shared" si="2"/>
        <v>--</v>
      </c>
      <c r="Q11">
        <v>31</v>
      </c>
      <c r="S11">
        <v>10</v>
      </c>
      <c r="U11">
        <f>$U$8</f>
        <v>15</v>
      </c>
      <c r="V11">
        <f>$V$8</f>
        <v>37</v>
      </c>
      <c r="W11">
        <f>$W$8</f>
        <v>59</v>
      </c>
    </row>
    <row r="12" spans="1:25" x14ac:dyDescent="0.6">
      <c r="A12" s="30" t="s">
        <v>92</v>
      </c>
      <c r="B12" s="65">
        <v>0</v>
      </c>
      <c r="C12" s="65">
        <v>0</v>
      </c>
      <c r="D12" s="65">
        <v>0</v>
      </c>
      <c r="E12" s="65">
        <f t="shared" si="0"/>
        <v>0</v>
      </c>
      <c r="F12" s="61"/>
      <c r="G12" s="62">
        <v>0</v>
      </c>
      <c r="H12" s="62">
        <v>0</v>
      </c>
      <c r="I12" s="62">
        <v>0</v>
      </c>
      <c r="J12" s="62">
        <f t="shared" si="1"/>
        <v>0</v>
      </c>
      <c r="K12" s="61"/>
      <c r="L12" s="25" t="str">
        <f t="shared" si="2"/>
        <v>--</v>
      </c>
      <c r="M12" s="25" t="str">
        <f t="shared" si="2"/>
        <v>--</v>
      </c>
      <c r="N12" s="25" t="str">
        <f t="shared" si="2"/>
        <v>--</v>
      </c>
      <c r="O12" s="26" t="str">
        <f t="shared" si="2"/>
        <v>--</v>
      </c>
      <c r="Q12">
        <f>Q11+1</f>
        <v>32</v>
      </c>
      <c r="R12">
        <v>33</v>
      </c>
      <c r="S12">
        <v>10</v>
      </c>
      <c r="U12">
        <f>$U$8</f>
        <v>15</v>
      </c>
      <c r="V12">
        <f>$V$8</f>
        <v>37</v>
      </c>
      <c r="W12">
        <f>$W$8</f>
        <v>59</v>
      </c>
    </row>
    <row r="13" spans="1:25" x14ac:dyDescent="0.6">
      <c r="A13" s="30" t="s">
        <v>93</v>
      </c>
      <c r="B13" s="65">
        <v>0</v>
      </c>
      <c r="C13" s="65">
        <v>0</v>
      </c>
      <c r="D13" s="65">
        <v>0</v>
      </c>
      <c r="E13" s="65">
        <f t="shared" si="0"/>
        <v>0</v>
      </c>
      <c r="F13" s="61"/>
      <c r="G13" s="62">
        <v>0</v>
      </c>
      <c r="H13" s="62">
        <v>0</v>
      </c>
      <c r="I13" s="62">
        <v>0</v>
      </c>
      <c r="J13" s="62">
        <f t="shared" si="1"/>
        <v>0</v>
      </c>
      <c r="K13" s="61"/>
      <c r="L13" s="25" t="str">
        <f t="shared" si="2"/>
        <v>--</v>
      </c>
      <c r="M13" s="25" t="str">
        <f t="shared" si="2"/>
        <v>--</v>
      </c>
      <c r="N13" s="25" t="str">
        <f t="shared" si="2"/>
        <v>--</v>
      </c>
      <c r="O13" s="26" t="str">
        <f t="shared" si="2"/>
        <v>--</v>
      </c>
      <c r="Q13">
        <v>35</v>
      </c>
      <c r="S13">
        <v>10</v>
      </c>
      <c r="U13">
        <f>$U$8</f>
        <v>15</v>
      </c>
      <c r="V13">
        <f>$V$8</f>
        <v>37</v>
      </c>
      <c r="W13">
        <f>$W$8</f>
        <v>59</v>
      </c>
    </row>
    <row r="14" spans="1:25" x14ac:dyDescent="0.6">
      <c r="A14" s="21" t="s">
        <v>17</v>
      </c>
      <c r="B14" s="65">
        <f>B10</f>
        <v>0</v>
      </c>
      <c r="C14" s="65">
        <f>C10</f>
        <v>0</v>
      </c>
      <c r="D14" s="65">
        <f>D10</f>
        <v>0</v>
      </c>
      <c r="E14" s="65">
        <f>E10</f>
        <v>0</v>
      </c>
      <c r="F14" s="61"/>
      <c r="G14" s="62">
        <f>SUM(G8:G13)</f>
        <v>0</v>
      </c>
      <c r="H14" s="62">
        <f>SUM(H8:H13)</f>
        <v>0</v>
      </c>
      <c r="I14" s="62">
        <f>SUM(I8:I13)</f>
        <v>0</v>
      </c>
      <c r="J14" s="62">
        <f>SUM(J8:J13)</f>
        <v>0</v>
      </c>
      <c r="K14" s="61"/>
      <c r="L14" s="25" t="str">
        <f t="shared" si="2"/>
        <v>--</v>
      </c>
      <c r="M14" s="25" t="str">
        <f t="shared" si="2"/>
        <v>--</v>
      </c>
      <c r="N14" s="25" t="str">
        <f t="shared" si="2"/>
        <v>--</v>
      </c>
      <c r="O14" s="26" t="str">
        <f t="shared" si="2"/>
        <v>--</v>
      </c>
    </row>
    <row r="15" spans="1:25" ht="5.15" customHeight="1" x14ac:dyDescent="0.6">
      <c r="A15" s="21"/>
      <c r="B15" s="65"/>
      <c r="C15" s="65"/>
      <c r="D15" s="65"/>
      <c r="E15" s="65"/>
      <c r="F15" s="61"/>
      <c r="G15" s="62"/>
      <c r="H15" s="62"/>
      <c r="I15" s="62"/>
      <c r="J15" s="62"/>
      <c r="K15" s="61"/>
      <c r="L15" s="60"/>
      <c r="M15" s="60"/>
      <c r="N15" s="60"/>
      <c r="O15" s="63"/>
    </row>
    <row r="16" spans="1:25" x14ac:dyDescent="0.6">
      <c r="A16" s="31" t="s">
        <v>28</v>
      </c>
      <c r="B16" s="65"/>
      <c r="C16" s="65"/>
      <c r="D16" s="65"/>
      <c r="E16" s="65"/>
      <c r="F16" s="61"/>
      <c r="G16" s="62"/>
      <c r="H16" s="62"/>
      <c r="I16" s="62"/>
      <c r="J16" s="62"/>
      <c r="K16" s="61"/>
      <c r="L16" s="60"/>
      <c r="M16" s="60"/>
      <c r="N16" s="60"/>
      <c r="O16" s="63"/>
    </row>
    <row r="17" spans="1:23" x14ac:dyDescent="0.6">
      <c r="A17" s="30" t="s">
        <v>29</v>
      </c>
      <c r="B17" s="65">
        <f>B14</f>
        <v>0</v>
      </c>
      <c r="C17" s="65">
        <f>C14</f>
        <v>0</v>
      </c>
      <c r="D17" s="65">
        <f>D14</f>
        <v>0</v>
      </c>
      <c r="E17" s="65">
        <f>SUM(B17:D17)</f>
        <v>0</v>
      </c>
      <c r="F17" s="61"/>
      <c r="G17" s="62">
        <v>0</v>
      </c>
      <c r="H17" s="62">
        <v>0</v>
      </c>
      <c r="I17" s="62">
        <v>0</v>
      </c>
      <c r="J17" s="62">
        <f>SUM(G17:I17)</f>
        <v>0</v>
      </c>
      <c r="K17" s="61"/>
      <c r="L17" s="25" t="str">
        <f t="shared" ref="L17:O19" si="3">IF(B17&lt;&gt;0,G17/B17,"--")</f>
        <v>--</v>
      </c>
      <c r="M17" s="25" t="str">
        <f t="shared" si="3"/>
        <v>--</v>
      </c>
      <c r="N17" s="25" t="str">
        <f t="shared" si="3"/>
        <v>--</v>
      </c>
      <c r="O17" s="26" t="str">
        <f t="shared" si="3"/>
        <v>--</v>
      </c>
      <c r="Q17">
        <v>38</v>
      </c>
      <c r="U17">
        <f>$U$8</f>
        <v>15</v>
      </c>
      <c r="V17">
        <f>$V$8</f>
        <v>37</v>
      </c>
      <c r="W17">
        <f>$W$8</f>
        <v>59</v>
      </c>
    </row>
    <row r="18" spans="1:23" x14ac:dyDescent="0.6">
      <c r="A18" s="30" t="s">
        <v>30</v>
      </c>
      <c r="B18" s="76">
        <v>0</v>
      </c>
      <c r="C18" s="76">
        <v>0</v>
      </c>
      <c r="D18" s="76">
        <v>0</v>
      </c>
      <c r="E18" s="65">
        <f>SUM(B18:D18)</f>
        <v>0</v>
      </c>
      <c r="F18" s="61"/>
      <c r="G18" s="62">
        <v>0</v>
      </c>
      <c r="H18" s="62">
        <v>0</v>
      </c>
      <c r="I18" s="62">
        <v>0</v>
      </c>
      <c r="J18" s="62">
        <f>SUM(G18:I18)</f>
        <v>0</v>
      </c>
      <c r="K18" s="61"/>
      <c r="L18" s="25" t="str">
        <f t="shared" si="3"/>
        <v>--</v>
      </c>
      <c r="M18" s="25" t="str">
        <f t="shared" si="3"/>
        <v>--</v>
      </c>
      <c r="N18" s="25" t="str">
        <f t="shared" si="3"/>
        <v>--</v>
      </c>
      <c r="O18" s="26" t="str">
        <f t="shared" si="3"/>
        <v>--</v>
      </c>
      <c r="Q18">
        <v>39</v>
      </c>
      <c r="U18">
        <f>$U$8</f>
        <v>15</v>
      </c>
      <c r="V18">
        <f>$V$8</f>
        <v>37</v>
      </c>
      <c r="W18">
        <f>$W$8</f>
        <v>59</v>
      </c>
    </row>
    <row r="19" spans="1:23" x14ac:dyDescent="0.6">
      <c r="A19" s="21" t="s">
        <v>17</v>
      </c>
      <c r="B19" s="65">
        <f>B17</f>
        <v>0</v>
      </c>
      <c r="C19" s="65">
        <f>C17</f>
        <v>0</v>
      </c>
      <c r="D19" s="65">
        <f>D17</f>
        <v>0</v>
      </c>
      <c r="E19" s="65">
        <f>E17</f>
        <v>0</v>
      </c>
      <c r="F19" s="61"/>
      <c r="G19" s="62">
        <f>SUM(G17:G18)</f>
        <v>0</v>
      </c>
      <c r="H19" s="62">
        <f>SUM(H17:H18)</f>
        <v>0</v>
      </c>
      <c r="I19" s="62">
        <f>SUM(I17:I18)</f>
        <v>0</v>
      </c>
      <c r="J19" s="62">
        <f>SUM(J17:J18)</f>
        <v>0</v>
      </c>
      <c r="K19" s="61"/>
      <c r="L19" s="25" t="str">
        <f t="shared" si="3"/>
        <v>--</v>
      </c>
      <c r="M19" s="25" t="str">
        <f t="shared" si="3"/>
        <v>--</v>
      </c>
      <c r="N19" s="25" t="str">
        <f t="shared" si="3"/>
        <v>--</v>
      </c>
      <c r="O19" s="26" t="str">
        <f t="shared" si="3"/>
        <v>--</v>
      </c>
    </row>
    <row r="20" spans="1:23" ht="5.15" customHeight="1" x14ac:dyDescent="0.6">
      <c r="A20" s="21"/>
      <c r="B20" s="65"/>
      <c r="C20" s="65"/>
      <c r="D20" s="65"/>
      <c r="E20" s="65"/>
      <c r="F20" s="61"/>
      <c r="G20" s="62"/>
      <c r="H20" s="62"/>
      <c r="I20" s="62"/>
      <c r="J20" s="62"/>
      <c r="K20" s="61"/>
      <c r="L20" s="60"/>
      <c r="M20" s="60"/>
      <c r="N20" s="60"/>
      <c r="O20" s="63"/>
    </row>
    <row r="21" spans="1:23" x14ac:dyDescent="0.6">
      <c r="A21" s="21" t="s">
        <v>31</v>
      </c>
      <c r="B21" s="65">
        <f>B19</f>
        <v>0</v>
      </c>
      <c r="C21" s="65">
        <f>C19</f>
        <v>0</v>
      </c>
      <c r="D21" s="65">
        <f>D19</f>
        <v>0</v>
      </c>
      <c r="E21" s="65">
        <f>E19</f>
        <v>0</v>
      </c>
      <c r="F21" s="61"/>
      <c r="G21" s="62">
        <f>SUM(G14,G19)</f>
        <v>0</v>
      </c>
      <c r="H21" s="62">
        <f>SUM(H14,H19)</f>
        <v>0</v>
      </c>
      <c r="I21" s="62">
        <f>SUM(I14,I19)</f>
        <v>0</v>
      </c>
      <c r="J21" s="62">
        <f>SUM(J14,J19)</f>
        <v>0</v>
      </c>
      <c r="K21" s="61"/>
      <c r="L21" s="25" t="str">
        <f>IF(B21&lt;&gt;0,G21/B21,"--")</f>
        <v>--</v>
      </c>
      <c r="M21" s="25" t="str">
        <f>IF(C21&lt;&gt;0,H21/C21,"--")</f>
        <v>--</v>
      </c>
      <c r="N21" s="25" t="str">
        <f>IF(D21&lt;&gt;0,I21/D21,"--")</f>
        <v>--</v>
      </c>
      <c r="O21" s="26" t="str">
        <f>IF(E21&lt;&gt;0,J21/E21,"--")</f>
        <v>--</v>
      </c>
    </row>
    <row r="22" spans="1:23" ht="5.15" customHeight="1" x14ac:dyDescent="0.6">
      <c r="A22" s="14"/>
      <c r="B22" s="65"/>
      <c r="C22" s="65"/>
      <c r="D22" s="65"/>
      <c r="E22" s="65"/>
      <c r="F22" s="61"/>
      <c r="G22" s="62"/>
      <c r="H22" s="62"/>
      <c r="I22" s="62"/>
      <c r="J22" s="62"/>
      <c r="K22" s="61"/>
      <c r="L22" s="60"/>
      <c r="M22" s="60"/>
      <c r="N22" s="60"/>
      <c r="O22" s="63"/>
    </row>
    <row r="23" spans="1:23" x14ac:dyDescent="0.6">
      <c r="A23" s="95" t="s">
        <v>32</v>
      </c>
      <c r="B23" s="65"/>
      <c r="C23" s="65"/>
      <c r="D23" s="65"/>
      <c r="E23" s="65"/>
      <c r="F23" s="61"/>
      <c r="G23" s="62"/>
      <c r="H23" s="62"/>
      <c r="I23" s="62"/>
      <c r="J23" s="62"/>
      <c r="K23" s="61"/>
      <c r="L23" s="60"/>
      <c r="M23" s="60"/>
      <c r="N23" s="60"/>
      <c r="O23" s="63"/>
    </row>
    <row r="24" spans="1:23" x14ac:dyDescent="0.6">
      <c r="A24" s="19" t="s">
        <v>94</v>
      </c>
      <c r="B24" s="76"/>
      <c r="C24" s="76"/>
      <c r="D24" s="76"/>
      <c r="E24" s="76"/>
      <c r="F24" s="61"/>
      <c r="G24" s="62"/>
      <c r="H24" s="62"/>
      <c r="I24" s="62"/>
      <c r="J24" s="62"/>
      <c r="K24" s="61"/>
      <c r="L24" s="61"/>
      <c r="M24" s="61"/>
      <c r="N24" s="61"/>
      <c r="O24" s="64"/>
    </row>
    <row r="25" spans="1:23" x14ac:dyDescent="0.6">
      <c r="A25" s="21" t="s">
        <v>13</v>
      </c>
      <c r="B25" s="76">
        <v>0</v>
      </c>
      <c r="C25" s="76">
        <v>0</v>
      </c>
      <c r="D25" s="76">
        <v>0</v>
      </c>
      <c r="E25" s="65">
        <f>SUM(B25:D25)</f>
        <v>0</v>
      </c>
      <c r="F25" s="61"/>
      <c r="G25" s="62">
        <v>0</v>
      </c>
      <c r="H25" s="62">
        <v>0</v>
      </c>
      <c r="I25" s="62">
        <v>0</v>
      </c>
      <c r="J25" s="62">
        <f>SUM(G25:I25)</f>
        <v>0</v>
      </c>
      <c r="K25" s="61"/>
      <c r="L25" s="25" t="str">
        <f t="shared" ref="L25:O28" si="4">IF(B25&lt;&gt;0,G25/B25,"--")</f>
        <v>--</v>
      </c>
      <c r="M25" s="25" t="str">
        <f t="shared" si="4"/>
        <v>--</v>
      </c>
      <c r="N25" s="25" t="str">
        <f t="shared" si="4"/>
        <v>--</v>
      </c>
      <c r="O25" s="26" t="str">
        <f t="shared" si="4"/>
        <v>--</v>
      </c>
      <c r="Q25">
        <v>1</v>
      </c>
      <c r="U25">
        <f>$U$8</f>
        <v>15</v>
      </c>
      <c r="V25">
        <f>$V$8</f>
        <v>37</v>
      </c>
      <c r="W25">
        <f>$W$8</f>
        <v>59</v>
      </c>
    </row>
    <row r="26" spans="1:23" x14ac:dyDescent="0.6">
      <c r="A26" s="30" t="s">
        <v>95</v>
      </c>
      <c r="B26" s="76">
        <v>0</v>
      </c>
      <c r="C26" s="76">
        <v>0</v>
      </c>
      <c r="D26" s="76">
        <v>0</v>
      </c>
      <c r="E26" s="65">
        <f>SUM(B26:D26)</f>
        <v>0</v>
      </c>
      <c r="F26" s="61"/>
      <c r="G26" s="62">
        <v>0</v>
      </c>
      <c r="H26" s="62">
        <v>0</v>
      </c>
      <c r="I26" s="62">
        <v>0</v>
      </c>
      <c r="J26" s="62">
        <f>SUM(G26:I26)</f>
        <v>0</v>
      </c>
      <c r="K26" s="61"/>
      <c r="L26" s="25" t="str">
        <f t="shared" si="4"/>
        <v>--</v>
      </c>
      <c r="M26" s="25" t="str">
        <f t="shared" si="4"/>
        <v>--</v>
      </c>
      <c r="N26" s="25" t="str">
        <f t="shared" si="4"/>
        <v>--</v>
      </c>
      <c r="O26" s="26" t="str">
        <f t="shared" si="4"/>
        <v>--</v>
      </c>
      <c r="Q26">
        <v>2</v>
      </c>
      <c r="U26">
        <f>$U$8</f>
        <v>15</v>
      </c>
      <c r="V26">
        <f>$V$8</f>
        <v>37</v>
      </c>
      <c r="W26">
        <f>$W$8</f>
        <v>59</v>
      </c>
    </row>
    <row r="27" spans="1:23" x14ac:dyDescent="0.6">
      <c r="A27" s="21" t="s">
        <v>14</v>
      </c>
      <c r="B27" s="76">
        <v>0</v>
      </c>
      <c r="C27" s="76">
        <v>0</v>
      </c>
      <c r="D27" s="76">
        <v>0</v>
      </c>
      <c r="E27" s="65">
        <f>SUM(B27:D27)</f>
        <v>0</v>
      </c>
      <c r="F27" s="61"/>
      <c r="G27" s="62">
        <v>0</v>
      </c>
      <c r="H27" s="62">
        <v>0</v>
      </c>
      <c r="I27" s="62">
        <v>0</v>
      </c>
      <c r="J27" s="62">
        <f>SUM(G27:I27)</f>
        <v>0</v>
      </c>
      <c r="K27" s="61"/>
      <c r="L27" s="25" t="str">
        <f t="shared" si="4"/>
        <v>--</v>
      </c>
      <c r="M27" s="25" t="str">
        <f t="shared" si="4"/>
        <v>--</v>
      </c>
      <c r="N27" s="25" t="str">
        <f t="shared" si="4"/>
        <v>--</v>
      </c>
      <c r="O27" s="26" t="str">
        <f t="shared" si="4"/>
        <v>--</v>
      </c>
      <c r="Q27">
        <v>5</v>
      </c>
      <c r="U27">
        <f>$U$8</f>
        <v>15</v>
      </c>
      <c r="V27">
        <f>$V$8</f>
        <v>37</v>
      </c>
      <c r="W27">
        <f>$W$8</f>
        <v>59</v>
      </c>
    </row>
    <row r="28" spans="1:23" x14ac:dyDescent="0.6">
      <c r="A28" s="21" t="s">
        <v>15</v>
      </c>
      <c r="B28" s="76">
        <f>B25</f>
        <v>0</v>
      </c>
      <c r="C28" s="76">
        <f>C25</f>
        <v>0</v>
      </c>
      <c r="D28" s="76">
        <f>D25</f>
        <v>0</v>
      </c>
      <c r="E28" s="76">
        <f>E25</f>
        <v>0</v>
      </c>
      <c r="F28" s="61"/>
      <c r="G28" s="62">
        <f>SUM(G25:G27)</f>
        <v>0</v>
      </c>
      <c r="H28" s="62">
        <f>SUM(H25:H27)</f>
        <v>0</v>
      </c>
      <c r="I28" s="62">
        <f>SUM(I25:I27)</f>
        <v>0</v>
      </c>
      <c r="J28" s="62">
        <f>SUM(J25:J27)</f>
        <v>0</v>
      </c>
      <c r="K28" s="61"/>
      <c r="L28" s="25" t="str">
        <f t="shared" si="4"/>
        <v>--</v>
      </c>
      <c r="M28" s="25" t="str">
        <f t="shared" si="4"/>
        <v>--</v>
      </c>
      <c r="N28" s="25" t="str">
        <f t="shared" si="4"/>
        <v>--</v>
      </c>
      <c r="O28" s="26" t="str">
        <f t="shared" si="4"/>
        <v>--</v>
      </c>
    </row>
    <row r="29" spans="1:23" ht="5.15" customHeight="1" x14ac:dyDescent="0.6">
      <c r="A29" s="14"/>
      <c r="B29" s="76"/>
      <c r="C29" s="76"/>
      <c r="D29" s="76"/>
      <c r="E29" s="76"/>
      <c r="F29" s="61"/>
      <c r="G29" s="62"/>
      <c r="H29" s="62"/>
      <c r="I29" s="62"/>
      <c r="J29" s="62"/>
      <c r="K29" s="61"/>
      <c r="L29" s="68"/>
      <c r="M29" s="68"/>
      <c r="N29" s="68"/>
      <c r="O29" s="69"/>
    </row>
    <row r="30" spans="1:23" x14ac:dyDescent="0.6">
      <c r="A30" s="31" t="s">
        <v>96</v>
      </c>
      <c r="B30" s="76"/>
      <c r="C30" s="76"/>
      <c r="D30" s="76"/>
      <c r="E30" s="76"/>
      <c r="F30" s="61"/>
      <c r="G30" s="62"/>
      <c r="H30" s="62"/>
      <c r="I30" s="62"/>
      <c r="J30" s="62"/>
      <c r="K30" s="61"/>
      <c r="L30" s="68"/>
      <c r="M30" s="68"/>
      <c r="N30" s="68"/>
      <c r="O30" s="69"/>
    </row>
    <row r="31" spans="1:23" x14ac:dyDescent="0.6">
      <c r="A31" s="21" t="s">
        <v>13</v>
      </c>
      <c r="B31" s="76">
        <v>0</v>
      </c>
      <c r="C31" s="76">
        <v>30.717436597712506</v>
      </c>
      <c r="D31" s="76">
        <v>13.687276149516793</v>
      </c>
      <c r="E31" s="65">
        <f>SUM(B31:D31)</f>
        <v>44.404712747229297</v>
      </c>
      <c r="F31" s="61"/>
      <c r="G31" s="62">
        <v>0</v>
      </c>
      <c r="H31" s="62">
        <v>2.2691174690534122</v>
      </c>
      <c r="I31" s="62">
        <v>1.4259366296297793</v>
      </c>
      <c r="J31" s="62">
        <f>SUM(G31:I31)</f>
        <v>3.6950540986831912</v>
      </c>
      <c r="K31" s="61"/>
      <c r="L31" s="25" t="str">
        <f t="shared" ref="L31:O34" si="5">IF(B31&lt;&gt;0,G31/B31,"--")</f>
        <v>--</v>
      </c>
      <c r="M31" s="25">
        <f t="shared" si="5"/>
        <v>7.387066501579076E-2</v>
      </c>
      <c r="N31" s="25">
        <f t="shared" si="5"/>
        <v>0.10417972239714911</v>
      </c>
      <c r="O31" s="26">
        <f t="shared" si="5"/>
        <v>8.3213106674443024E-2</v>
      </c>
      <c r="Q31">
        <v>0</v>
      </c>
      <c r="U31">
        <f>$U$8</f>
        <v>15</v>
      </c>
      <c r="V31">
        <f>$V$8</f>
        <v>37</v>
      </c>
      <c r="W31">
        <f>$W$8</f>
        <v>59</v>
      </c>
    </row>
    <row r="32" spans="1:23" x14ac:dyDescent="0.6">
      <c r="A32" s="30" t="s">
        <v>97</v>
      </c>
      <c r="B32" s="76">
        <v>0</v>
      </c>
      <c r="C32" s="76">
        <v>30.717436597712503</v>
      </c>
      <c r="D32" s="76">
        <v>13.687276149516794</v>
      </c>
      <c r="E32" s="65">
        <f>SUM(B32:D32)</f>
        <v>44.404712747229297</v>
      </c>
      <c r="F32" s="61"/>
      <c r="G32" s="62">
        <v>0</v>
      </c>
      <c r="H32" s="62">
        <v>8.7039873167573472</v>
      </c>
      <c r="I32" s="62">
        <v>3.8783795525184321</v>
      </c>
      <c r="J32" s="62">
        <f>SUM(G32:I32)</f>
        <v>12.582366869275779</v>
      </c>
      <c r="K32" s="61"/>
      <c r="L32" s="25" t="str">
        <f t="shared" si="5"/>
        <v>--</v>
      </c>
      <c r="M32" s="25">
        <f t="shared" si="5"/>
        <v>0.28335656489661393</v>
      </c>
      <c r="N32" s="25">
        <f t="shared" si="5"/>
        <v>0.28335656489661398</v>
      </c>
      <c r="O32" s="26">
        <f t="shared" si="5"/>
        <v>0.28335656489661393</v>
      </c>
      <c r="Q32">
        <v>3</v>
      </c>
      <c r="U32">
        <f>$U$8</f>
        <v>15</v>
      </c>
      <c r="V32">
        <f>$V$8</f>
        <v>37</v>
      </c>
      <c r="W32">
        <f>$W$8</f>
        <v>59</v>
      </c>
    </row>
    <row r="33" spans="1:23" x14ac:dyDescent="0.6">
      <c r="A33" s="30" t="s">
        <v>16</v>
      </c>
      <c r="B33" s="76">
        <v>0</v>
      </c>
      <c r="C33" s="76">
        <v>18.295769715878588</v>
      </c>
      <c r="D33" s="76">
        <v>8.1523486399202039</v>
      </c>
      <c r="E33" s="65">
        <f>SUM(B33:D33)</f>
        <v>26.44811835579879</v>
      </c>
      <c r="F33" s="61"/>
      <c r="G33" s="62">
        <v>0</v>
      </c>
      <c r="H33" s="62">
        <v>6.8584130850174461</v>
      </c>
      <c r="I33" s="62">
        <v>3.0560165247995923</v>
      </c>
      <c r="J33" s="62">
        <f>SUM(G33:I33)</f>
        <v>9.9144296098170379</v>
      </c>
      <c r="K33" s="61"/>
      <c r="L33" s="25" t="str">
        <f t="shared" si="5"/>
        <v>--</v>
      </c>
      <c r="M33" s="25">
        <f t="shared" si="5"/>
        <v>0.37486332586844628</v>
      </c>
      <c r="N33" s="25">
        <f t="shared" si="5"/>
        <v>0.37486332586844628</v>
      </c>
      <c r="O33" s="26">
        <f t="shared" si="5"/>
        <v>0.37486332586844628</v>
      </c>
      <c r="Q33">
        <v>6</v>
      </c>
      <c r="U33">
        <f>$U$8</f>
        <v>15</v>
      </c>
      <c r="V33">
        <f>$V$8</f>
        <v>37</v>
      </c>
      <c r="W33">
        <f>$W$8</f>
        <v>59</v>
      </c>
    </row>
    <row r="34" spans="1:23" x14ac:dyDescent="0.6">
      <c r="A34" s="21" t="s">
        <v>15</v>
      </c>
      <c r="B34" s="76">
        <f>B31</f>
        <v>0</v>
      </c>
      <c r="C34" s="76">
        <f>C31</f>
        <v>30.717436597712506</v>
      </c>
      <c r="D34" s="76">
        <f>D31</f>
        <v>13.687276149516793</v>
      </c>
      <c r="E34" s="76">
        <f>E31</f>
        <v>44.404712747229297</v>
      </c>
      <c r="F34" s="61"/>
      <c r="G34" s="62">
        <f>SUM(G31:G33)</f>
        <v>0</v>
      </c>
      <c r="H34" s="62">
        <f>SUM(H31:H33)</f>
        <v>17.831517870828208</v>
      </c>
      <c r="I34" s="62">
        <f>SUM(I31:I33)</f>
        <v>8.3603327069478031</v>
      </c>
      <c r="J34" s="62">
        <f>SUM(J31:J33)</f>
        <v>26.191850577776009</v>
      </c>
      <c r="K34" s="61"/>
      <c r="L34" s="25" t="str">
        <f t="shared" si="5"/>
        <v>--</v>
      </c>
      <c r="M34" s="25">
        <f t="shared" si="5"/>
        <v>0.58050149510705273</v>
      </c>
      <c r="N34" s="25">
        <f t="shared" si="5"/>
        <v>0.61081055248841098</v>
      </c>
      <c r="O34" s="26">
        <f t="shared" si="5"/>
        <v>0.5898439367657049</v>
      </c>
    </row>
    <row r="35" spans="1:23" ht="5.15" customHeight="1" x14ac:dyDescent="0.6">
      <c r="A35" s="14"/>
      <c r="B35" s="76"/>
      <c r="C35" s="76"/>
      <c r="D35" s="76"/>
      <c r="E35" s="76"/>
      <c r="F35" s="61"/>
      <c r="G35" s="62"/>
      <c r="H35" s="62"/>
      <c r="I35" s="62"/>
      <c r="J35" s="62"/>
      <c r="K35" s="61"/>
      <c r="L35" s="68"/>
      <c r="M35" s="68"/>
      <c r="N35" s="68"/>
      <c r="O35" s="69"/>
    </row>
    <row r="36" spans="1:23" x14ac:dyDescent="0.6">
      <c r="A36" s="31" t="s">
        <v>28</v>
      </c>
      <c r="B36" s="76"/>
      <c r="C36" s="76"/>
      <c r="D36" s="76"/>
      <c r="E36" s="76"/>
      <c r="F36" s="61"/>
      <c r="G36" s="62"/>
      <c r="H36" s="62"/>
      <c r="I36" s="62"/>
      <c r="J36" s="62"/>
      <c r="K36" s="61"/>
      <c r="L36" s="66"/>
      <c r="M36" s="66"/>
      <c r="N36" s="66"/>
      <c r="O36" s="67"/>
    </row>
    <row r="37" spans="1:23" ht="12.75" customHeight="1" x14ac:dyDescent="0.6">
      <c r="A37" s="30" t="s">
        <v>29</v>
      </c>
      <c r="B37" s="76">
        <f>B28+B34</f>
        <v>0</v>
      </c>
      <c r="C37" s="76">
        <f>C28+C34</f>
        <v>30.717436597712506</v>
      </c>
      <c r="D37" s="76">
        <f>D28+D34</f>
        <v>13.687276149516793</v>
      </c>
      <c r="E37" s="65">
        <f>SUM(B37:D37)</f>
        <v>44.404712747229297</v>
      </c>
      <c r="F37" s="61"/>
      <c r="G37" s="62">
        <v>0</v>
      </c>
      <c r="H37" s="62">
        <v>11.375295351275325</v>
      </c>
      <c r="I37" s="62">
        <v>40.548656716241737</v>
      </c>
      <c r="J37" s="62">
        <f>SUM(G37:I37)</f>
        <v>51.923952067517064</v>
      </c>
      <c r="K37" s="61"/>
      <c r="L37" s="25" t="str">
        <f t="shared" ref="L37:O39" si="6">IF(B37&lt;&gt;0,G37/B37,"--")</f>
        <v>--</v>
      </c>
      <c r="M37" s="25">
        <f t="shared" si="6"/>
        <v>0.37032046326816315</v>
      </c>
      <c r="N37" s="25">
        <f t="shared" si="6"/>
        <v>2.9625073881243527</v>
      </c>
      <c r="O37" s="26">
        <f t="shared" si="6"/>
        <v>1.1693342633042243</v>
      </c>
      <c r="Q37">
        <v>7</v>
      </c>
      <c r="U37">
        <f>$U$8</f>
        <v>15</v>
      </c>
      <c r="V37">
        <f>$V$8</f>
        <v>37</v>
      </c>
      <c r="W37">
        <f>$W$8</f>
        <v>59</v>
      </c>
    </row>
    <row r="38" spans="1:23" ht="12.75" customHeight="1" x14ac:dyDescent="0.6">
      <c r="A38" s="30" t="s">
        <v>30</v>
      </c>
      <c r="B38" s="76">
        <v>0</v>
      </c>
      <c r="C38" s="76">
        <v>18.295769715878588</v>
      </c>
      <c r="D38" s="76">
        <v>8.1523486399202039</v>
      </c>
      <c r="E38" s="65">
        <f>SUM(B38:D38)</f>
        <v>26.44811835579879</v>
      </c>
      <c r="F38" s="61"/>
      <c r="G38" s="62">
        <v>0</v>
      </c>
      <c r="H38" s="62">
        <v>120.22700740987368</v>
      </c>
      <c r="I38" s="62">
        <v>54.206882953921394</v>
      </c>
      <c r="J38" s="62">
        <f>SUM(G38:I38)</f>
        <v>174.43389036379506</v>
      </c>
      <c r="K38" s="61"/>
      <c r="L38" s="25" t="str">
        <f t="shared" si="6"/>
        <v>--</v>
      </c>
      <c r="M38" s="25">
        <f t="shared" si="6"/>
        <v>6.5713008677372393</v>
      </c>
      <c r="N38" s="25">
        <f t="shared" si="6"/>
        <v>6.6492351282037392</v>
      </c>
      <c r="O38" s="26">
        <f t="shared" si="6"/>
        <v>6.5953232671295181</v>
      </c>
      <c r="Q38">
        <v>8</v>
      </c>
      <c r="U38">
        <f>$U$8</f>
        <v>15</v>
      </c>
      <c r="V38">
        <f>$V$8</f>
        <v>37</v>
      </c>
      <c r="W38">
        <f>$W$8</f>
        <v>59</v>
      </c>
    </row>
    <row r="39" spans="1:23" x14ac:dyDescent="0.6">
      <c r="A39" s="21" t="s">
        <v>17</v>
      </c>
      <c r="B39" s="76">
        <f>B37</f>
        <v>0</v>
      </c>
      <c r="C39" s="76">
        <f>C37</f>
        <v>30.717436597712506</v>
      </c>
      <c r="D39" s="76">
        <f>D37</f>
        <v>13.687276149516793</v>
      </c>
      <c r="E39" s="76">
        <f>E37</f>
        <v>44.404712747229297</v>
      </c>
      <c r="F39" s="61"/>
      <c r="G39" s="62">
        <f>SUM(G37:G38)</f>
        <v>0</v>
      </c>
      <c r="H39" s="62">
        <f>SUM(H37:H38)</f>
        <v>131.60230276114899</v>
      </c>
      <c r="I39" s="62">
        <f>SUM(I37:I38)</f>
        <v>94.755539670163131</v>
      </c>
      <c r="J39" s="62">
        <f>SUM(J37:J38)</f>
        <v>226.35784243131212</v>
      </c>
      <c r="K39" s="61"/>
      <c r="L39" s="25" t="str">
        <f t="shared" si="6"/>
        <v>--</v>
      </c>
      <c r="M39" s="25">
        <f t="shared" si="6"/>
        <v>4.2842866247162457</v>
      </c>
      <c r="N39" s="25">
        <f t="shared" si="6"/>
        <v>6.9228923735500381</v>
      </c>
      <c r="O39" s="26">
        <f t="shared" si="6"/>
        <v>5.0976085290729882</v>
      </c>
    </row>
    <row r="40" spans="1:23" ht="5.15" customHeight="1" x14ac:dyDescent="0.6">
      <c r="A40" s="21"/>
      <c r="B40" s="76"/>
      <c r="C40" s="76"/>
      <c r="D40" s="76"/>
      <c r="E40" s="65"/>
      <c r="F40" s="61"/>
      <c r="G40" s="62"/>
      <c r="H40" s="62"/>
      <c r="I40" s="62"/>
      <c r="J40" s="62"/>
      <c r="K40" s="61"/>
      <c r="L40" s="66"/>
      <c r="M40" s="66"/>
      <c r="N40" s="66"/>
      <c r="O40" s="67"/>
    </row>
    <row r="41" spans="1:23" x14ac:dyDescent="0.6">
      <c r="A41" s="96" t="s">
        <v>33</v>
      </c>
      <c r="B41" s="83">
        <f>B39</f>
        <v>0</v>
      </c>
      <c r="C41" s="83">
        <f>C39</f>
        <v>30.717436597712506</v>
      </c>
      <c r="D41" s="83">
        <f>D39</f>
        <v>13.687276149516793</v>
      </c>
      <c r="E41" s="70">
        <f>SUM(B41:D41)</f>
        <v>44.404712747229297</v>
      </c>
      <c r="F41" s="71"/>
      <c r="G41" s="84">
        <f>SUM(G28,G34,G39)</f>
        <v>0</v>
      </c>
      <c r="H41" s="84">
        <f>SUM(H28,H34,H39)</f>
        <v>149.4338206319772</v>
      </c>
      <c r="I41" s="84">
        <f>SUM(I28,I34,I39)</f>
        <v>103.11587237711093</v>
      </c>
      <c r="J41" s="84">
        <f>SUM(J28,J34,J39)</f>
        <v>252.54969300908812</v>
      </c>
      <c r="K41" s="71"/>
      <c r="L41" s="35" t="str">
        <f t="shared" ref="L41:O42" si="7">IF(B41&lt;&gt;0,G41/B41,"--")</f>
        <v>--</v>
      </c>
      <c r="M41" s="35">
        <f t="shared" si="7"/>
        <v>4.8647881198232987</v>
      </c>
      <c r="N41" s="35">
        <f t="shared" si="7"/>
        <v>7.5337029260384485</v>
      </c>
      <c r="O41" s="36">
        <f t="shared" si="7"/>
        <v>5.6874524658386933</v>
      </c>
    </row>
    <row r="42" spans="1:23" ht="13.75" thickBot="1" x14ac:dyDescent="0.75">
      <c r="A42" s="37" t="s">
        <v>17</v>
      </c>
      <c r="B42" s="97">
        <f>B21+B41</f>
        <v>0</v>
      </c>
      <c r="C42" s="97">
        <f>C21+C41</f>
        <v>30.717436597712506</v>
      </c>
      <c r="D42" s="97">
        <f>D21+D41</f>
        <v>13.687276149516793</v>
      </c>
      <c r="E42" s="97">
        <f>E21+E41</f>
        <v>44.404712747229297</v>
      </c>
      <c r="F42" s="38"/>
      <c r="G42" s="98">
        <f>SUM(G21,G41)</f>
        <v>0</v>
      </c>
      <c r="H42" s="98">
        <f>SUM(H21,H41)</f>
        <v>149.4338206319772</v>
      </c>
      <c r="I42" s="98">
        <f>SUM(I21,I41)</f>
        <v>103.11587237711093</v>
      </c>
      <c r="J42" s="98">
        <f>SUM(J21,J41)</f>
        <v>252.54969300908812</v>
      </c>
      <c r="K42" s="38"/>
      <c r="L42" s="47" t="str">
        <f t="shared" si="7"/>
        <v>--</v>
      </c>
      <c r="M42" s="47">
        <f t="shared" si="7"/>
        <v>4.8647881198232987</v>
      </c>
      <c r="N42" s="47">
        <f t="shared" si="7"/>
        <v>7.5337029260384485</v>
      </c>
      <c r="O42" s="48">
        <f t="shared" si="7"/>
        <v>5.6874524658386933</v>
      </c>
    </row>
    <row r="43" spans="1:23" ht="5.15" customHeight="1" thickBot="1" x14ac:dyDescent="0.75">
      <c r="A43" s="16"/>
      <c r="B43" s="77"/>
      <c r="C43" s="77"/>
      <c r="D43" s="77"/>
      <c r="E43" s="77"/>
      <c r="F43" s="16"/>
      <c r="G43" s="62"/>
      <c r="H43" s="62"/>
      <c r="I43" s="62"/>
      <c r="J43" s="62"/>
      <c r="K43" s="16"/>
      <c r="L43" s="16"/>
      <c r="M43" s="16"/>
      <c r="N43" s="16"/>
      <c r="O43" s="16"/>
    </row>
    <row r="44" spans="1:23" ht="15.5" x14ac:dyDescent="0.7">
      <c r="A44" s="4" t="s">
        <v>18</v>
      </c>
      <c r="B44" s="121" t="s">
        <v>1</v>
      </c>
      <c r="C44" s="128"/>
      <c r="D44" s="128"/>
      <c r="E44" s="128"/>
      <c r="F44" s="6"/>
      <c r="G44" s="121" t="s">
        <v>2</v>
      </c>
      <c r="H44" s="122"/>
      <c r="I44" s="122"/>
      <c r="J44" s="122"/>
      <c r="K44" s="6"/>
      <c r="L44" s="121" t="s">
        <v>3</v>
      </c>
      <c r="M44" s="122"/>
      <c r="N44" s="122"/>
      <c r="O44" s="123"/>
    </row>
    <row r="45" spans="1:23" ht="12.75" customHeight="1" x14ac:dyDescent="0.6">
      <c r="A45" s="94" t="s">
        <v>23</v>
      </c>
      <c r="B45" s="15" t="s">
        <v>4</v>
      </c>
      <c r="C45" s="15" t="s">
        <v>5</v>
      </c>
      <c r="D45" s="15" t="s">
        <v>6</v>
      </c>
      <c r="E45" s="15" t="s">
        <v>173</v>
      </c>
      <c r="F45" s="16"/>
      <c r="G45" s="15" t="s">
        <v>4</v>
      </c>
      <c r="H45" s="15" t="s">
        <v>5</v>
      </c>
      <c r="I45" s="15" t="s">
        <v>6</v>
      </c>
      <c r="J45" s="15" t="s">
        <v>173</v>
      </c>
      <c r="K45" s="16"/>
      <c r="L45" s="15" t="s">
        <v>4</v>
      </c>
      <c r="M45" s="15" t="s">
        <v>5</v>
      </c>
      <c r="N45" s="15" t="s">
        <v>6</v>
      </c>
      <c r="O45" s="17" t="s">
        <v>173</v>
      </c>
    </row>
    <row r="46" spans="1:23" x14ac:dyDescent="0.6">
      <c r="A46" s="21" t="s">
        <v>19</v>
      </c>
      <c r="B46" s="78">
        <v>0</v>
      </c>
      <c r="C46" s="78">
        <v>0</v>
      </c>
      <c r="D46" s="78">
        <v>0</v>
      </c>
      <c r="E46" s="65">
        <f>SUM(B46:D46)</f>
        <v>0</v>
      </c>
      <c r="F46" s="40"/>
      <c r="G46" s="62">
        <v>0</v>
      </c>
      <c r="H46" s="62">
        <v>0</v>
      </c>
      <c r="I46" s="62">
        <v>0</v>
      </c>
      <c r="J46" s="62">
        <f>SUM(G46:I46)</f>
        <v>0</v>
      </c>
      <c r="K46" s="42"/>
      <c r="L46" s="25" t="str">
        <f t="shared" ref="L46:O48" si="8">IF(B46&lt;&gt;0,G46/B46,"--")</f>
        <v>--</v>
      </c>
      <c r="M46" s="25" t="str">
        <f t="shared" si="8"/>
        <v>--</v>
      </c>
      <c r="N46" s="25" t="str">
        <f t="shared" si="8"/>
        <v>--</v>
      </c>
      <c r="O46" s="26" t="str">
        <f t="shared" si="8"/>
        <v>--</v>
      </c>
      <c r="Q46">
        <v>118</v>
      </c>
      <c r="U46">
        <f>$U$8</f>
        <v>15</v>
      </c>
      <c r="V46">
        <f>$V$8</f>
        <v>37</v>
      </c>
      <c r="W46">
        <f>$W$8</f>
        <v>59</v>
      </c>
    </row>
    <row r="47" spans="1:23" ht="12.75" customHeight="1" x14ac:dyDescent="0.6">
      <c r="A47" s="21" t="s">
        <v>20</v>
      </c>
      <c r="B47" s="78">
        <v>0</v>
      </c>
      <c r="C47" s="78">
        <v>0</v>
      </c>
      <c r="D47" s="78">
        <v>0</v>
      </c>
      <c r="E47" s="65">
        <f>SUM(B47:D47)</f>
        <v>0</v>
      </c>
      <c r="F47" s="40"/>
      <c r="G47" s="62">
        <v>0</v>
      </c>
      <c r="H47" s="62">
        <v>0</v>
      </c>
      <c r="I47" s="62">
        <v>0</v>
      </c>
      <c r="J47" s="62">
        <f>SUM(G47:I47)</f>
        <v>0</v>
      </c>
      <c r="K47" s="42"/>
      <c r="L47" s="25" t="str">
        <f t="shared" si="8"/>
        <v>--</v>
      </c>
      <c r="M47" s="25" t="str">
        <f t="shared" si="8"/>
        <v>--</v>
      </c>
      <c r="N47" s="25" t="str">
        <f t="shared" si="8"/>
        <v>--</v>
      </c>
      <c r="O47" s="26" t="str">
        <f t="shared" si="8"/>
        <v>--</v>
      </c>
      <c r="Q47">
        <v>120</v>
      </c>
      <c r="U47">
        <f>$U$8</f>
        <v>15</v>
      </c>
      <c r="V47">
        <f>$V$8</f>
        <v>37</v>
      </c>
      <c r="W47">
        <f>$W$8</f>
        <v>59</v>
      </c>
    </row>
    <row r="48" spans="1:23" ht="12.75" customHeight="1" x14ac:dyDescent="0.6">
      <c r="A48" s="21" t="s">
        <v>31</v>
      </c>
      <c r="B48" s="78">
        <f>SUM(B46:B47)</f>
        <v>0</v>
      </c>
      <c r="C48" s="78">
        <f>SUM(C46:C47)</f>
        <v>0</v>
      </c>
      <c r="D48" s="78">
        <f>SUM(D46:D47)</f>
        <v>0</v>
      </c>
      <c r="E48" s="78">
        <f>SUM(E46:E47)</f>
        <v>0</v>
      </c>
      <c r="F48" s="40"/>
      <c r="G48" s="62">
        <f>SUM(G46:G47)</f>
        <v>0</v>
      </c>
      <c r="H48" s="62">
        <f>SUM(H46:H47)</f>
        <v>0</v>
      </c>
      <c r="I48" s="62">
        <f>SUM(I46:I47)</f>
        <v>0</v>
      </c>
      <c r="J48" s="62">
        <f>SUM(J46:J47)</f>
        <v>0</v>
      </c>
      <c r="K48" s="42"/>
      <c r="L48" s="25" t="str">
        <f t="shared" si="8"/>
        <v>--</v>
      </c>
      <c r="M48" s="25" t="str">
        <f t="shared" si="8"/>
        <v>--</v>
      </c>
      <c r="N48" s="25" t="str">
        <f t="shared" si="8"/>
        <v>--</v>
      </c>
      <c r="O48" s="26" t="str">
        <f t="shared" si="8"/>
        <v>--</v>
      </c>
    </row>
    <row r="49" spans="1:23" ht="12.75" customHeight="1" x14ac:dyDescent="0.6">
      <c r="A49" s="95" t="s">
        <v>32</v>
      </c>
      <c r="B49" s="78"/>
      <c r="C49" s="78"/>
      <c r="D49" s="78"/>
      <c r="E49" s="80"/>
      <c r="F49" s="40"/>
      <c r="G49" s="62"/>
      <c r="H49" s="62"/>
      <c r="I49" s="62"/>
      <c r="J49" s="62"/>
      <c r="K49" s="42"/>
      <c r="L49" s="42"/>
      <c r="M49" s="40"/>
      <c r="N49" s="41"/>
      <c r="O49" s="20"/>
    </row>
    <row r="50" spans="1:23" x14ac:dyDescent="0.6">
      <c r="A50" s="21" t="s">
        <v>19</v>
      </c>
      <c r="B50" s="76">
        <v>0</v>
      </c>
      <c r="C50" s="76">
        <v>0</v>
      </c>
      <c r="D50" s="76">
        <v>0</v>
      </c>
      <c r="E50" s="23">
        <f>SUM(B50:D50)</f>
        <v>0</v>
      </c>
      <c r="F50" s="40"/>
      <c r="G50" s="62">
        <v>0</v>
      </c>
      <c r="H50" s="62">
        <v>0</v>
      </c>
      <c r="I50" s="62">
        <v>0</v>
      </c>
      <c r="J50" s="62">
        <f>SUM(G50:I50)</f>
        <v>0</v>
      </c>
      <c r="K50" s="42"/>
      <c r="L50" s="25" t="str">
        <f t="shared" ref="L50:O53" si="9">IF(B50&lt;&gt;0,G50/B50,"--")</f>
        <v>--</v>
      </c>
      <c r="M50" s="25" t="str">
        <f t="shared" si="9"/>
        <v>--</v>
      </c>
      <c r="N50" s="25" t="str">
        <f t="shared" si="9"/>
        <v>--</v>
      </c>
      <c r="O50" s="26" t="str">
        <f t="shared" si="9"/>
        <v>--</v>
      </c>
      <c r="Q50">
        <v>95</v>
      </c>
      <c r="U50">
        <f>$U$8</f>
        <v>15</v>
      </c>
      <c r="V50">
        <f>$V$8</f>
        <v>37</v>
      </c>
      <c r="W50">
        <f>$W$8</f>
        <v>59</v>
      </c>
    </row>
    <row r="51" spans="1:23" x14ac:dyDescent="0.6">
      <c r="A51" s="21" t="s">
        <v>20</v>
      </c>
      <c r="B51" s="76">
        <v>0</v>
      </c>
      <c r="C51" s="76">
        <v>0</v>
      </c>
      <c r="D51" s="76">
        <v>0</v>
      </c>
      <c r="E51" s="23">
        <f>SUM(B51:D51)</f>
        <v>0</v>
      </c>
      <c r="F51" s="40"/>
      <c r="G51" s="62">
        <v>0</v>
      </c>
      <c r="H51" s="62">
        <v>0</v>
      </c>
      <c r="I51" s="62">
        <v>0</v>
      </c>
      <c r="J51" s="62">
        <f>SUM(G51:I51)</f>
        <v>0</v>
      </c>
      <c r="K51" s="42"/>
      <c r="L51" s="25" t="str">
        <f t="shared" si="9"/>
        <v>--</v>
      </c>
      <c r="M51" s="25" t="str">
        <f t="shared" si="9"/>
        <v>--</v>
      </c>
      <c r="N51" s="25" t="str">
        <f t="shared" si="9"/>
        <v>--</v>
      </c>
      <c r="O51" s="26" t="str">
        <f t="shared" si="9"/>
        <v>--</v>
      </c>
      <c r="Q51">
        <v>97</v>
      </c>
      <c r="U51">
        <f>$U$8</f>
        <v>15</v>
      </c>
      <c r="V51">
        <f>$V$8</f>
        <v>37</v>
      </c>
      <c r="W51">
        <f>$W$8</f>
        <v>59</v>
      </c>
    </row>
    <row r="52" spans="1:23" x14ac:dyDescent="0.6">
      <c r="A52" s="96" t="s">
        <v>33</v>
      </c>
      <c r="B52" s="126">
        <f>SUM(B50:B51)</f>
        <v>0</v>
      </c>
      <c r="C52" s="126">
        <f>SUM(C50:C51)</f>
        <v>0</v>
      </c>
      <c r="D52" s="126">
        <f>SUM(D50:D51)</f>
        <v>0</v>
      </c>
      <c r="E52" s="126">
        <f>SUM(E50:E51)</f>
        <v>0</v>
      </c>
      <c r="F52" s="124"/>
      <c r="G52" s="84">
        <f>SUM(G50:G51)</f>
        <v>0</v>
      </c>
      <c r="H52" s="84">
        <f>SUM(H50:H51)</f>
        <v>0</v>
      </c>
      <c r="I52" s="84">
        <f>SUM(I50:I51)</f>
        <v>0</v>
      </c>
      <c r="J52" s="84">
        <f>SUM(J50:J51)</f>
        <v>0</v>
      </c>
      <c r="K52" s="125"/>
      <c r="L52" s="35" t="str">
        <f t="shared" si="9"/>
        <v>--</v>
      </c>
      <c r="M52" s="35" t="str">
        <f t="shared" si="9"/>
        <v>--</v>
      </c>
      <c r="N52" s="35" t="str">
        <f t="shared" si="9"/>
        <v>--</v>
      </c>
      <c r="O52" s="36" t="str">
        <f t="shared" si="9"/>
        <v>--</v>
      </c>
    </row>
    <row r="53" spans="1:23" ht="13.75" thickBot="1" x14ac:dyDescent="0.75">
      <c r="A53" s="43" t="s">
        <v>17</v>
      </c>
      <c r="B53" s="99">
        <f>SUM(B48,B52)</f>
        <v>0</v>
      </c>
      <c r="C53" s="99">
        <f>SUM(C48,C52)</f>
        <v>0</v>
      </c>
      <c r="D53" s="99">
        <f>SUM(D48,D52)</f>
        <v>0</v>
      </c>
      <c r="E53" s="99">
        <f>SUM(E48,E52)</f>
        <v>0</v>
      </c>
      <c r="F53" s="45"/>
      <c r="G53" s="98">
        <f>SUM(G48,G52)</f>
        <v>0</v>
      </c>
      <c r="H53" s="98">
        <f>SUM(H48,H52)</f>
        <v>0</v>
      </c>
      <c r="I53" s="98">
        <f>SUM(I48,I52)</f>
        <v>0</v>
      </c>
      <c r="J53" s="98">
        <f>SUM(J48,J52)</f>
        <v>0</v>
      </c>
      <c r="K53" s="44"/>
      <c r="L53" s="47" t="str">
        <f t="shared" si="9"/>
        <v>--</v>
      </c>
      <c r="M53" s="47" t="str">
        <f t="shared" si="9"/>
        <v>--</v>
      </c>
      <c r="N53" s="47" t="str">
        <f t="shared" si="9"/>
        <v>--</v>
      </c>
      <c r="O53" s="48" t="str">
        <f t="shared" si="9"/>
        <v>--</v>
      </c>
    </row>
    <row r="54" spans="1:23" ht="5.15" customHeight="1" x14ac:dyDescent="0.6">
      <c r="A54" s="49"/>
      <c r="B54" s="78"/>
      <c r="C54" s="78"/>
      <c r="D54" s="78"/>
      <c r="E54" s="81"/>
      <c r="F54" s="40"/>
      <c r="G54" s="62"/>
      <c r="H54" s="62"/>
      <c r="I54" s="62"/>
      <c r="J54" s="62"/>
      <c r="K54" s="42"/>
      <c r="L54" s="42"/>
      <c r="M54" s="40"/>
      <c r="N54" s="41"/>
    </row>
    <row r="55" spans="1:23" x14ac:dyDescent="0.6">
      <c r="A55" s="49" t="s">
        <v>21</v>
      </c>
      <c r="B55" s="78">
        <f>B42</f>
        <v>0</v>
      </c>
      <c r="C55" s="78">
        <f>C42</f>
        <v>30.717436597712506</v>
      </c>
      <c r="D55" s="78">
        <f>D42</f>
        <v>13.687276149516793</v>
      </c>
      <c r="E55" s="78">
        <f>E42</f>
        <v>44.404712747229297</v>
      </c>
      <c r="F55" s="49"/>
      <c r="G55" s="62">
        <f>G42+G53</f>
        <v>0</v>
      </c>
      <c r="H55" s="62">
        <f>H42+H53</f>
        <v>149.4338206319772</v>
      </c>
      <c r="I55" s="62">
        <f>I42+I53</f>
        <v>103.11587237711093</v>
      </c>
      <c r="J55" s="62">
        <f>J42+J53</f>
        <v>252.54969300908812</v>
      </c>
      <c r="K55" s="42"/>
      <c r="L55" s="25" t="str">
        <f>IF(B55&lt;&gt;0,G55/B55,"--")</f>
        <v>--</v>
      </c>
      <c r="M55" s="25">
        <f>IF(C55&lt;&gt;0,H55/C55,"--")</f>
        <v>4.8647881198232987</v>
      </c>
      <c r="N55" s="25">
        <f>IF(D55&lt;&gt;0,I55/D55,"--")</f>
        <v>7.5337029260384485</v>
      </c>
      <c r="O55" s="25">
        <f>IF(E55&lt;&gt;0,J55/E55,"--")</f>
        <v>5.6874524658386933</v>
      </c>
    </row>
    <row r="56" spans="1:23" hidden="1" x14ac:dyDescent="0.6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</row>
    <row r="57" spans="1:23" hidden="1" x14ac:dyDescent="0.6">
      <c r="A57" s="107" t="s">
        <v>115</v>
      </c>
      <c r="B57" s="72">
        <f>B10-SUM(B11:B13)</f>
        <v>0</v>
      </c>
      <c r="C57" s="72">
        <f>C10-SUM(C11:C13)</f>
        <v>0</v>
      </c>
      <c r="D57" s="72">
        <f>D10-SUM(D11:D13)</f>
        <v>0</v>
      </c>
      <c r="E57" s="87"/>
      <c r="G57" s="72">
        <v>0</v>
      </c>
      <c r="H57" s="72">
        <v>0</v>
      </c>
      <c r="I57" s="72">
        <v>0</v>
      </c>
      <c r="K57" s="53"/>
      <c r="L57" s="72">
        <v>0</v>
      </c>
      <c r="M57" s="72">
        <v>0</v>
      </c>
      <c r="N57" s="72">
        <v>0</v>
      </c>
      <c r="Q57">
        <v>117</v>
      </c>
      <c r="U57">
        <f>$U$8</f>
        <v>15</v>
      </c>
      <c r="V57">
        <f>$V$8</f>
        <v>37</v>
      </c>
      <c r="W57">
        <f>$W$8</f>
        <v>59</v>
      </c>
    </row>
    <row r="58" spans="1:23" hidden="1" x14ac:dyDescent="0.6">
      <c r="G58" s="72">
        <v>0</v>
      </c>
      <c r="H58" s="72">
        <v>0</v>
      </c>
      <c r="I58" s="72">
        <v>0</v>
      </c>
      <c r="K58" s="53"/>
      <c r="L58" s="72">
        <v>0</v>
      </c>
      <c r="M58" s="72">
        <v>0</v>
      </c>
      <c r="N58" s="72">
        <v>0</v>
      </c>
      <c r="Q58">
        <v>94</v>
      </c>
      <c r="U58">
        <f>$U$8</f>
        <v>15</v>
      </c>
      <c r="V58">
        <f>$V$8</f>
        <v>37</v>
      </c>
      <c r="W58">
        <f>$W$8</f>
        <v>59</v>
      </c>
    </row>
    <row r="59" spans="1:23" hidden="1" x14ac:dyDescent="0.6">
      <c r="B59" s="50"/>
      <c r="G59" s="72">
        <v>0</v>
      </c>
      <c r="H59" s="72">
        <v>0</v>
      </c>
      <c r="I59" s="72">
        <v>0</v>
      </c>
      <c r="L59" s="72">
        <v>0</v>
      </c>
      <c r="M59" s="72">
        <v>0</v>
      </c>
      <c r="N59" s="72">
        <v>0</v>
      </c>
      <c r="Q59">
        <v>47</v>
      </c>
      <c r="S59">
        <v>31</v>
      </c>
      <c r="U59">
        <f>$U$8</f>
        <v>15</v>
      </c>
      <c r="V59">
        <f>$V$8</f>
        <v>37</v>
      </c>
      <c r="W59">
        <f>$W$8</f>
        <v>59</v>
      </c>
    </row>
    <row r="60" spans="1:23" x14ac:dyDescent="0.6">
      <c r="A60" s="33"/>
      <c r="B60" s="33"/>
      <c r="C60" s="33"/>
      <c r="D60" s="33"/>
      <c r="E60" s="33"/>
    </row>
    <row r="61" spans="1:23" x14ac:dyDescent="0.6">
      <c r="A61" s="54" t="s">
        <v>22</v>
      </c>
      <c r="K61" s="53"/>
      <c r="L61" s="52"/>
      <c r="M61" s="52"/>
      <c r="N61" s="52"/>
    </row>
    <row r="62" spans="1:23" x14ac:dyDescent="0.6">
      <c r="A62" s="109" t="s">
        <v>264</v>
      </c>
      <c r="K62" s="53"/>
      <c r="L62" s="52"/>
      <c r="M62" s="52"/>
      <c r="N62" s="52"/>
    </row>
    <row r="63" spans="1:23" x14ac:dyDescent="0.6">
      <c r="A63" s="56" t="s">
        <v>107</v>
      </c>
      <c r="K63" s="53"/>
      <c r="L63" s="52"/>
      <c r="M63" s="52"/>
      <c r="N63" s="52"/>
    </row>
    <row r="64" spans="1:23" x14ac:dyDescent="0.6">
      <c r="A64" s="55" t="s">
        <v>98</v>
      </c>
    </row>
    <row r="65" spans="1:6" x14ac:dyDescent="0.6">
      <c r="A65" s="55" t="s">
        <v>99</v>
      </c>
    </row>
    <row r="66" spans="1:6" x14ac:dyDescent="0.6">
      <c r="A66" s="56" t="s">
        <v>100</v>
      </c>
    </row>
    <row r="67" spans="1:6" x14ac:dyDescent="0.6">
      <c r="A67" s="55" t="s">
        <v>101</v>
      </c>
    </row>
    <row r="68" spans="1:6" x14ac:dyDescent="0.6">
      <c r="A68" s="55"/>
    </row>
    <row r="69" spans="1:6" x14ac:dyDescent="0.6">
      <c r="A69" s="56"/>
    </row>
    <row r="70" spans="1:6" x14ac:dyDescent="0.6">
      <c r="A70" s="55"/>
    </row>
    <row r="71" spans="1:6" x14ac:dyDescent="0.6">
      <c r="A71" s="55"/>
      <c r="B71" s="41"/>
      <c r="C71" s="41"/>
      <c r="D71" s="41"/>
      <c r="E71" s="41"/>
      <c r="F71" s="41"/>
    </row>
    <row r="72" spans="1:6" x14ac:dyDescent="0.6">
      <c r="A72" s="56"/>
      <c r="B72" s="41"/>
      <c r="C72" s="41"/>
      <c r="D72" s="41"/>
      <c r="E72" s="41"/>
      <c r="F72" s="41"/>
    </row>
    <row r="73" spans="1:6" x14ac:dyDescent="0.6">
      <c r="A73" s="56"/>
    </row>
    <row r="75" spans="1:6" x14ac:dyDescent="0.6">
      <c r="A75" s="16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43" max="14" man="1"/>
  </row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4"/>
  <dimension ref="A1:AD87"/>
  <sheetViews>
    <sheetView zoomScale="70" zoomScaleNormal="70" workbookViewId="0"/>
  </sheetViews>
  <sheetFormatPr defaultRowHeight="13" x14ac:dyDescent="0.6"/>
  <cols>
    <col min="1" max="1" width="36.86328125" customWidth="1"/>
    <col min="2" max="5" width="10.6796875" customWidth="1"/>
    <col min="6" max="6" width="2.6796875" customWidth="1"/>
    <col min="7" max="10" width="10.6796875" customWidth="1"/>
    <col min="11" max="11" width="2.6796875" customWidth="1"/>
    <col min="12" max="15" width="8.6796875" customWidth="1"/>
    <col min="17" max="32" width="0" hidden="1" customWidth="1"/>
  </cols>
  <sheetData>
    <row r="1" spans="1:25" s="3" customFormat="1" ht="15.5" x14ac:dyDescent="0.7">
      <c r="A1" s="1" t="str">
        <f>VLOOKUP(Y6,TabName,5,FALSE)</f>
        <v>Table 4.42 - Cost of Returned-to-Sender UAA Mail -- Package Services, Media/Library (1), PARS Environment, FY 21</v>
      </c>
    </row>
    <row r="2" spans="1:25" ht="8.15" customHeight="1" thickBot="1" x14ac:dyDescent="0.75"/>
    <row r="3" spans="1:25" ht="15.5" x14ac:dyDescent="0.7">
      <c r="A3" s="4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39"/>
    </row>
    <row r="4" spans="1:25" ht="12.75" customHeight="1" x14ac:dyDescent="0.6">
      <c r="A4" s="14"/>
      <c r="B4" s="9" t="s">
        <v>1</v>
      </c>
      <c r="C4" s="10"/>
      <c r="D4" s="10"/>
      <c r="E4" s="10"/>
      <c r="F4" s="11"/>
      <c r="G4" s="9" t="s">
        <v>2</v>
      </c>
      <c r="H4" s="12"/>
      <c r="I4" s="12"/>
      <c r="J4" s="12"/>
      <c r="K4" s="11"/>
      <c r="L4" s="9" t="s">
        <v>3</v>
      </c>
      <c r="M4" s="12"/>
      <c r="N4" s="12"/>
      <c r="O4" s="13"/>
      <c r="S4" t="s">
        <v>37</v>
      </c>
      <c r="T4" t="s">
        <v>37</v>
      </c>
      <c r="U4" s="18" t="s">
        <v>8</v>
      </c>
      <c r="V4" s="18" t="s">
        <v>9</v>
      </c>
      <c r="W4" s="18" t="s">
        <v>10</v>
      </c>
      <c r="Y4" s="3"/>
    </row>
    <row r="5" spans="1:25" ht="25.5" customHeight="1" x14ac:dyDescent="0.6">
      <c r="A5" s="14"/>
      <c r="B5" s="15" t="s">
        <v>4</v>
      </c>
      <c r="C5" s="15" t="s">
        <v>5</v>
      </c>
      <c r="D5" s="15" t="s">
        <v>6</v>
      </c>
      <c r="E5" s="15" t="s">
        <v>7</v>
      </c>
      <c r="F5" s="16"/>
      <c r="G5" s="15" t="s">
        <v>4</v>
      </c>
      <c r="H5" s="15" t="s">
        <v>5</v>
      </c>
      <c r="I5" s="15" t="s">
        <v>6</v>
      </c>
      <c r="J5" s="15" t="s">
        <v>7</v>
      </c>
      <c r="K5" s="16"/>
      <c r="L5" s="15" t="s">
        <v>4</v>
      </c>
      <c r="M5" s="15" t="s">
        <v>5</v>
      </c>
      <c r="N5" s="15" t="s">
        <v>6</v>
      </c>
      <c r="O5" s="17" t="s">
        <v>7</v>
      </c>
      <c r="Q5" s="56" t="s">
        <v>35</v>
      </c>
      <c r="R5" s="56" t="s">
        <v>36</v>
      </c>
      <c r="S5" s="56" t="s">
        <v>35</v>
      </c>
      <c r="T5" s="56" t="s">
        <v>36</v>
      </c>
      <c r="U5" t="s">
        <v>12</v>
      </c>
      <c r="V5" t="s">
        <v>12</v>
      </c>
      <c r="W5" t="s">
        <v>12</v>
      </c>
      <c r="Y5" s="18" t="s">
        <v>11</v>
      </c>
    </row>
    <row r="6" spans="1:25" ht="12.75" customHeight="1" x14ac:dyDescent="0.6">
      <c r="A6" s="94" t="s">
        <v>23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20"/>
      <c r="Y6">
        <v>42</v>
      </c>
    </row>
    <row r="7" spans="1:25" ht="12.75" customHeight="1" x14ac:dyDescent="0.6">
      <c r="A7" s="31" t="s">
        <v>103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20"/>
    </row>
    <row r="8" spans="1:25" ht="12.75" customHeight="1" x14ac:dyDescent="0.6">
      <c r="A8" s="21" t="s">
        <v>13</v>
      </c>
      <c r="B8" s="22">
        <v>0</v>
      </c>
      <c r="C8" s="22">
        <v>0</v>
      </c>
      <c r="D8" s="22">
        <v>0</v>
      </c>
      <c r="E8" s="22">
        <f t="shared" ref="E8:E13" si="0">SUM(B8:D8)</f>
        <v>0</v>
      </c>
      <c r="F8" s="16"/>
      <c r="G8" s="62">
        <v>0</v>
      </c>
      <c r="H8" s="62">
        <v>0</v>
      </c>
      <c r="I8" s="62">
        <v>0</v>
      </c>
      <c r="J8" s="24">
        <f t="shared" ref="J8:J13" si="1">SUM(G8:I8)</f>
        <v>0</v>
      </c>
      <c r="K8" s="16"/>
      <c r="L8" s="25" t="str">
        <f t="shared" ref="L8:O14" si="2">IF(B8&lt;&gt;0,G8/B8,"--")</f>
        <v>--</v>
      </c>
      <c r="M8" s="25" t="str">
        <f t="shared" si="2"/>
        <v>--</v>
      </c>
      <c r="N8" s="25" t="str">
        <f t="shared" si="2"/>
        <v>--</v>
      </c>
      <c r="O8" s="26" t="str">
        <f t="shared" si="2"/>
        <v>--</v>
      </c>
      <c r="Q8">
        <v>38</v>
      </c>
      <c r="U8" s="27">
        <f>VLOOKUP($Y$6,RMap,4,FALSE)</f>
        <v>15</v>
      </c>
      <c r="V8" s="28">
        <f>VLOOKUP($Y$6,RMap,5,FALSE)</f>
        <v>37</v>
      </c>
      <c r="W8" s="29">
        <f>VLOOKUP($Y$6,RMap,6,FALSE)</f>
        <v>59</v>
      </c>
    </row>
    <row r="9" spans="1:25" ht="12.75" customHeight="1" x14ac:dyDescent="0.6">
      <c r="A9" s="30" t="s">
        <v>24</v>
      </c>
      <c r="B9" s="22">
        <v>0</v>
      </c>
      <c r="C9" s="22">
        <v>0</v>
      </c>
      <c r="D9" s="22">
        <v>0</v>
      </c>
      <c r="E9" s="22">
        <f t="shared" si="0"/>
        <v>0</v>
      </c>
      <c r="F9" s="16"/>
      <c r="G9" s="62">
        <v>0</v>
      </c>
      <c r="H9" s="62">
        <v>0</v>
      </c>
      <c r="I9" s="62">
        <v>0</v>
      </c>
      <c r="J9" s="24">
        <f t="shared" si="1"/>
        <v>0</v>
      </c>
      <c r="K9" s="16"/>
      <c r="L9" s="25" t="str">
        <f t="shared" si="2"/>
        <v>--</v>
      </c>
      <c r="M9" s="25" t="str">
        <f t="shared" si="2"/>
        <v>--</v>
      </c>
      <c r="N9" s="25" t="str">
        <f t="shared" si="2"/>
        <v>--</v>
      </c>
      <c r="O9" s="26" t="str">
        <f t="shared" si="2"/>
        <v>--</v>
      </c>
      <c r="Q9">
        <v>39</v>
      </c>
      <c r="U9">
        <f>$U$8</f>
        <v>15</v>
      </c>
      <c r="V9">
        <f>$V$8</f>
        <v>37</v>
      </c>
      <c r="W9">
        <f>$W$8</f>
        <v>59</v>
      </c>
    </row>
    <row r="10" spans="1:25" ht="12.75" customHeight="1" x14ac:dyDescent="0.6">
      <c r="A10" s="21" t="s">
        <v>25</v>
      </c>
      <c r="B10" s="22">
        <v>0</v>
      </c>
      <c r="C10" s="22">
        <v>0</v>
      </c>
      <c r="D10" s="22">
        <v>0</v>
      </c>
      <c r="E10" s="22">
        <f t="shared" si="0"/>
        <v>0</v>
      </c>
      <c r="F10" s="16"/>
      <c r="G10" s="62">
        <v>0</v>
      </c>
      <c r="H10" s="62">
        <v>0</v>
      </c>
      <c r="I10" s="62">
        <v>0</v>
      </c>
      <c r="J10" s="24">
        <f t="shared" si="1"/>
        <v>0</v>
      </c>
      <c r="K10" s="16"/>
      <c r="L10" s="25" t="str">
        <f t="shared" si="2"/>
        <v>--</v>
      </c>
      <c r="M10" s="25" t="str">
        <f t="shared" si="2"/>
        <v>--</v>
      </c>
      <c r="N10" s="25" t="str">
        <f t="shared" si="2"/>
        <v>--</v>
      </c>
      <c r="O10" s="26" t="str">
        <f t="shared" si="2"/>
        <v>--</v>
      </c>
      <c r="Q10">
        <v>40</v>
      </c>
      <c r="S10">
        <v>10</v>
      </c>
      <c r="U10">
        <f>$U$8</f>
        <v>15</v>
      </c>
      <c r="V10">
        <f>$V$8</f>
        <v>37</v>
      </c>
      <c r="W10">
        <f>$W$8</f>
        <v>59</v>
      </c>
    </row>
    <row r="11" spans="1:25" ht="12.75" customHeight="1" x14ac:dyDescent="0.6">
      <c r="A11" s="21" t="s">
        <v>26</v>
      </c>
      <c r="B11" s="22">
        <v>0</v>
      </c>
      <c r="C11" s="22">
        <v>0</v>
      </c>
      <c r="D11" s="22">
        <v>0</v>
      </c>
      <c r="E11" s="22">
        <f t="shared" si="0"/>
        <v>0</v>
      </c>
      <c r="F11" s="16"/>
      <c r="G11" s="62">
        <v>0</v>
      </c>
      <c r="H11" s="62">
        <v>0</v>
      </c>
      <c r="I11" s="62">
        <v>0</v>
      </c>
      <c r="J11" s="24">
        <f t="shared" si="1"/>
        <v>0</v>
      </c>
      <c r="K11" s="16"/>
      <c r="L11" s="25" t="str">
        <f t="shared" si="2"/>
        <v>--</v>
      </c>
      <c r="M11" s="25" t="str">
        <f t="shared" si="2"/>
        <v>--</v>
      </c>
      <c r="N11" s="25" t="str">
        <f t="shared" si="2"/>
        <v>--</v>
      </c>
      <c r="O11" s="26" t="str">
        <f t="shared" si="2"/>
        <v>--</v>
      </c>
      <c r="Q11">
        <v>41</v>
      </c>
      <c r="S11">
        <v>10</v>
      </c>
      <c r="U11">
        <f>$U$8</f>
        <v>15</v>
      </c>
      <c r="V11">
        <f>$V$8</f>
        <v>37</v>
      </c>
      <c r="W11">
        <f>$W$8</f>
        <v>59</v>
      </c>
    </row>
    <row r="12" spans="1:25" ht="12.75" customHeight="1" x14ac:dyDescent="0.6">
      <c r="A12" s="30" t="s">
        <v>92</v>
      </c>
      <c r="B12" s="22">
        <v>0</v>
      </c>
      <c r="C12" s="22">
        <v>0</v>
      </c>
      <c r="D12" s="22">
        <v>0</v>
      </c>
      <c r="E12" s="22">
        <f t="shared" si="0"/>
        <v>0</v>
      </c>
      <c r="F12" s="16"/>
      <c r="G12" s="62">
        <v>0</v>
      </c>
      <c r="H12" s="62">
        <v>0</v>
      </c>
      <c r="I12" s="62">
        <v>0</v>
      </c>
      <c r="J12" s="24">
        <f t="shared" si="1"/>
        <v>0</v>
      </c>
      <c r="K12" s="16"/>
      <c r="L12" s="25" t="str">
        <f t="shared" si="2"/>
        <v>--</v>
      </c>
      <c r="M12" s="25" t="str">
        <f t="shared" si="2"/>
        <v>--</v>
      </c>
      <c r="N12" s="25" t="str">
        <f t="shared" si="2"/>
        <v>--</v>
      </c>
      <c r="O12" s="26" t="str">
        <f t="shared" si="2"/>
        <v>--</v>
      </c>
      <c r="Q12">
        <v>42</v>
      </c>
      <c r="R12">
        <v>43</v>
      </c>
      <c r="S12">
        <v>10</v>
      </c>
      <c r="U12">
        <f>$U$8</f>
        <v>15</v>
      </c>
      <c r="V12">
        <f>$V$8</f>
        <v>37</v>
      </c>
      <c r="W12">
        <f>$W$8</f>
        <v>59</v>
      </c>
    </row>
    <row r="13" spans="1:25" ht="12.75" customHeight="1" x14ac:dyDescent="0.6">
      <c r="A13" s="30" t="s">
        <v>104</v>
      </c>
      <c r="B13" s="22">
        <v>0</v>
      </c>
      <c r="C13" s="22">
        <v>0</v>
      </c>
      <c r="D13" s="22">
        <v>0</v>
      </c>
      <c r="E13" s="22">
        <f t="shared" si="0"/>
        <v>0</v>
      </c>
      <c r="F13" s="16"/>
      <c r="G13" s="62">
        <v>0</v>
      </c>
      <c r="H13" s="62">
        <v>0</v>
      </c>
      <c r="I13" s="62">
        <v>0</v>
      </c>
      <c r="J13" s="24">
        <f t="shared" si="1"/>
        <v>0</v>
      </c>
      <c r="K13" s="16"/>
      <c r="L13" s="25" t="str">
        <f t="shared" si="2"/>
        <v>--</v>
      </c>
      <c r="M13" s="25" t="str">
        <f t="shared" si="2"/>
        <v>--</v>
      </c>
      <c r="N13" s="25" t="str">
        <f t="shared" si="2"/>
        <v>--</v>
      </c>
      <c r="O13" s="26" t="str">
        <f t="shared" si="2"/>
        <v>--</v>
      </c>
      <c r="Q13">
        <v>45</v>
      </c>
      <c r="S13">
        <v>10</v>
      </c>
      <c r="U13">
        <f>$U$8</f>
        <v>15</v>
      </c>
      <c r="V13">
        <f>$V$8</f>
        <v>37</v>
      </c>
      <c r="W13">
        <f>$W$8</f>
        <v>59</v>
      </c>
    </row>
    <row r="14" spans="1:25" ht="12.75" customHeight="1" x14ac:dyDescent="0.6">
      <c r="A14" s="21" t="s">
        <v>17</v>
      </c>
      <c r="B14" s="22">
        <f>B10</f>
        <v>0</v>
      </c>
      <c r="C14" s="22">
        <f>C10</f>
        <v>0</v>
      </c>
      <c r="D14" s="22">
        <f>D10</f>
        <v>0</v>
      </c>
      <c r="E14" s="22">
        <f>E10</f>
        <v>0</v>
      </c>
      <c r="F14" s="16"/>
      <c r="G14" s="24">
        <f>SUM(G8:G13)</f>
        <v>0</v>
      </c>
      <c r="H14" s="24">
        <f>SUM(H8:H13)</f>
        <v>0</v>
      </c>
      <c r="I14" s="24">
        <f>SUM(I8:I13)</f>
        <v>0</v>
      </c>
      <c r="J14" s="24">
        <f>SUM(J8:J13)</f>
        <v>0</v>
      </c>
      <c r="K14" s="16"/>
      <c r="L14" s="25" t="str">
        <f t="shared" si="2"/>
        <v>--</v>
      </c>
      <c r="M14" s="25" t="str">
        <f t="shared" si="2"/>
        <v>--</v>
      </c>
      <c r="N14" s="25" t="str">
        <f t="shared" si="2"/>
        <v>--</v>
      </c>
      <c r="O14" s="26" t="str">
        <f t="shared" si="2"/>
        <v>--</v>
      </c>
    </row>
    <row r="15" spans="1:25" ht="5.15" customHeight="1" x14ac:dyDescent="0.6">
      <c r="A15" s="21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20"/>
    </row>
    <row r="16" spans="1:25" ht="12.75" customHeight="1" x14ac:dyDescent="0.6">
      <c r="A16" s="31" t="s">
        <v>105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20"/>
    </row>
    <row r="17" spans="1:30" ht="12.75" customHeight="1" x14ac:dyDescent="0.6">
      <c r="A17" s="21" t="s">
        <v>13</v>
      </c>
      <c r="B17" s="22">
        <v>0</v>
      </c>
      <c r="C17" s="22">
        <v>0</v>
      </c>
      <c r="D17" s="22">
        <v>0</v>
      </c>
      <c r="E17" s="22">
        <f t="shared" ref="E17:E22" si="3">SUM(B17:D17)</f>
        <v>0</v>
      </c>
      <c r="F17" s="16"/>
      <c r="G17" s="62">
        <v>0</v>
      </c>
      <c r="H17" s="62">
        <v>0</v>
      </c>
      <c r="I17" s="62">
        <v>0</v>
      </c>
      <c r="J17" s="24">
        <f t="shared" ref="J17:J22" si="4">SUM(G17:I17)</f>
        <v>0</v>
      </c>
      <c r="K17" s="16"/>
      <c r="L17" s="25" t="str">
        <f t="shared" ref="L17:O23" si="5">IF(B17&lt;&gt;0,G17/B17,"--")</f>
        <v>--</v>
      </c>
      <c r="M17" s="25" t="str">
        <f t="shared" si="5"/>
        <v>--</v>
      </c>
      <c r="N17" s="25" t="str">
        <f t="shared" si="5"/>
        <v>--</v>
      </c>
      <c r="O17" s="26" t="str">
        <f t="shared" si="5"/>
        <v>--</v>
      </c>
      <c r="Q17">
        <v>48</v>
      </c>
      <c r="R17">
        <v>65</v>
      </c>
      <c r="U17">
        <f t="shared" ref="U17:U22" si="6">$U$8</f>
        <v>15</v>
      </c>
      <c r="V17">
        <f t="shared" ref="V17:V22" si="7">$V$8</f>
        <v>37</v>
      </c>
      <c r="W17">
        <f t="shared" ref="W17:W22" si="8">$W$8</f>
        <v>59</v>
      </c>
    </row>
    <row r="18" spans="1:30" ht="12.75" customHeight="1" x14ac:dyDescent="0.6">
      <c r="A18" s="30" t="s">
        <v>24</v>
      </c>
      <c r="B18" s="22">
        <v>0</v>
      </c>
      <c r="C18" s="22">
        <v>0</v>
      </c>
      <c r="D18" s="22">
        <v>0</v>
      </c>
      <c r="E18" s="22">
        <f t="shared" si="3"/>
        <v>0</v>
      </c>
      <c r="F18" s="16"/>
      <c r="G18" s="62">
        <v>0</v>
      </c>
      <c r="H18" s="62">
        <v>0</v>
      </c>
      <c r="I18" s="62">
        <v>0</v>
      </c>
      <c r="J18" s="24">
        <f t="shared" si="4"/>
        <v>0</v>
      </c>
      <c r="K18" s="16"/>
      <c r="L18" s="25" t="str">
        <f t="shared" si="5"/>
        <v>--</v>
      </c>
      <c r="M18" s="25" t="str">
        <f t="shared" si="5"/>
        <v>--</v>
      </c>
      <c r="N18" s="25" t="str">
        <f t="shared" si="5"/>
        <v>--</v>
      </c>
      <c r="O18" s="26" t="str">
        <f t="shared" si="5"/>
        <v>--</v>
      </c>
      <c r="Q18">
        <v>49</v>
      </c>
      <c r="R18">
        <v>66</v>
      </c>
      <c r="U18">
        <f t="shared" si="6"/>
        <v>15</v>
      </c>
      <c r="V18">
        <f t="shared" si="7"/>
        <v>37</v>
      </c>
      <c r="W18">
        <f t="shared" si="8"/>
        <v>59</v>
      </c>
    </row>
    <row r="19" spans="1:30" ht="12.75" customHeight="1" x14ac:dyDescent="0.6">
      <c r="A19" s="21" t="s">
        <v>25</v>
      </c>
      <c r="B19" s="22">
        <v>0</v>
      </c>
      <c r="C19" s="22">
        <v>0</v>
      </c>
      <c r="D19" s="22">
        <v>0</v>
      </c>
      <c r="E19" s="22">
        <f t="shared" si="3"/>
        <v>0</v>
      </c>
      <c r="F19" s="16"/>
      <c r="G19" s="62">
        <v>0</v>
      </c>
      <c r="H19" s="62">
        <v>0</v>
      </c>
      <c r="I19" s="62">
        <v>0</v>
      </c>
      <c r="J19" s="24">
        <f t="shared" si="4"/>
        <v>0</v>
      </c>
      <c r="K19" s="16"/>
      <c r="L19" s="25" t="str">
        <f t="shared" si="5"/>
        <v>--</v>
      </c>
      <c r="M19" s="25" t="str">
        <f t="shared" si="5"/>
        <v>--</v>
      </c>
      <c r="N19" s="25" t="str">
        <f t="shared" si="5"/>
        <v>--</v>
      </c>
      <c r="O19" s="26" t="str">
        <f t="shared" si="5"/>
        <v>--</v>
      </c>
      <c r="Q19">
        <v>50</v>
      </c>
      <c r="R19">
        <v>67</v>
      </c>
      <c r="S19">
        <v>27</v>
      </c>
      <c r="T19">
        <v>10</v>
      </c>
      <c r="U19">
        <f t="shared" si="6"/>
        <v>15</v>
      </c>
      <c r="V19">
        <f t="shared" si="7"/>
        <v>37</v>
      </c>
      <c r="W19">
        <f t="shared" si="8"/>
        <v>59</v>
      </c>
    </row>
    <row r="20" spans="1:30" ht="12.75" customHeight="1" x14ac:dyDescent="0.6">
      <c r="A20" s="21" t="s">
        <v>26</v>
      </c>
      <c r="B20" s="22">
        <v>0</v>
      </c>
      <c r="C20" s="22">
        <v>0</v>
      </c>
      <c r="D20" s="22">
        <v>0</v>
      </c>
      <c r="E20" s="22">
        <f t="shared" si="3"/>
        <v>0</v>
      </c>
      <c r="F20" s="16"/>
      <c r="G20" s="62">
        <v>0</v>
      </c>
      <c r="H20" s="62">
        <v>0</v>
      </c>
      <c r="I20" s="62">
        <v>0</v>
      </c>
      <c r="J20" s="24">
        <f t="shared" si="4"/>
        <v>0</v>
      </c>
      <c r="K20" s="16"/>
      <c r="L20" s="25" t="str">
        <f t="shared" si="5"/>
        <v>--</v>
      </c>
      <c r="M20" s="25" t="str">
        <f t="shared" si="5"/>
        <v>--</v>
      </c>
      <c r="N20" s="25" t="str">
        <f t="shared" si="5"/>
        <v>--</v>
      </c>
      <c r="O20" s="26" t="str">
        <f t="shared" si="5"/>
        <v>--</v>
      </c>
      <c r="Q20">
        <v>51</v>
      </c>
      <c r="R20">
        <v>68</v>
      </c>
      <c r="S20">
        <v>27</v>
      </c>
      <c r="T20">
        <v>10</v>
      </c>
      <c r="U20">
        <f t="shared" si="6"/>
        <v>15</v>
      </c>
      <c r="V20">
        <f t="shared" si="7"/>
        <v>37</v>
      </c>
      <c r="W20">
        <f t="shared" si="8"/>
        <v>59</v>
      </c>
    </row>
    <row r="21" spans="1:30" ht="12.75" customHeight="1" x14ac:dyDescent="0.6">
      <c r="A21" s="30" t="s">
        <v>92</v>
      </c>
      <c r="B21" s="22">
        <v>0</v>
      </c>
      <c r="C21" s="22">
        <v>0</v>
      </c>
      <c r="D21" s="22">
        <v>0</v>
      </c>
      <c r="E21" s="22">
        <f t="shared" si="3"/>
        <v>0</v>
      </c>
      <c r="F21" s="16"/>
      <c r="G21" s="62">
        <v>0</v>
      </c>
      <c r="H21" s="62">
        <v>0</v>
      </c>
      <c r="I21" s="62">
        <v>0</v>
      </c>
      <c r="J21" s="24">
        <f t="shared" si="4"/>
        <v>0</v>
      </c>
      <c r="K21" s="16"/>
      <c r="L21" s="25" t="str">
        <f t="shared" si="5"/>
        <v>--</v>
      </c>
      <c r="M21" s="25" t="str">
        <f t="shared" si="5"/>
        <v>--</v>
      </c>
      <c r="N21" s="25" t="str">
        <f t="shared" si="5"/>
        <v>--</v>
      </c>
      <c r="O21" s="26" t="str">
        <f t="shared" si="5"/>
        <v>--</v>
      </c>
      <c r="Q21">
        <v>52</v>
      </c>
      <c r="R21">
        <v>70</v>
      </c>
      <c r="S21">
        <v>27</v>
      </c>
      <c r="T21">
        <v>10</v>
      </c>
      <c r="U21">
        <f t="shared" si="6"/>
        <v>15</v>
      </c>
      <c r="V21">
        <f t="shared" si="7"/>
        <v>37</v>
      </c>
      <c r="W21">
        <f t="shared" si="8"/>
        <v>59</v>
      </c>
    </row>
    <row r="22" spans="1:30" ht="12.75" customHeight="1" x14ac:dyDescent="0.6">
      <c r="A22" s="30" t="s">
        <v>104</v>
      </c>
      <c r="B22" s="22">
        <v>0</v>
      </c>
      <c r="C22" s="22">
        <v>0</v>
      </c>
      <c r="D22" s="22">
        <v>0</v>
      </c>
      <c r="E22" s="22">
        <f t="shared" si="3"/>
        <v>0</v>
      </c>
      <c r="F22" s="16"/>
      <c r="G22" s="62">
        <v>0</v>
      </c>
      <c r="H22" s="62">
        <v>0</v>
      </c>
      <c r="I22" s="62">
        <v>0</v>
      </c>
      <c r="J22" s="24">
        <f t="shared" si="4"/>
        <v>0</v>
      </c>
      <c r="K22" s="16"/>
      <c r="L22" s="25" t="str">
        <f t="shared" si="5"/>
        <v>--</v>
      </c>
      <c r="M22" s="25" t="str">
        <f t="shared" si="5"/>
        <v>--</v>
      </c>
      <c r="N22" s="25" t="str">
        <f t="shared" si="5"/>
        <v>--</v>
      </c>
      <c r="O22" s="26" t="str">
        <f t="shared" si="5"/>
        <v>--</v>
      </c>
      <c r="Q22">
        <v>55</v>
      </c>
      <c r="R22">
        <v>72</v>
      </c>
      <c r="S22">
        <v>27</v>
      </c>
      <c r="T22">
        <v>10</v>
      </c>
      <c r="U22">
        <f t="shared" si="6"/>
        <v>15</v>
      </c>
      <c r="V22">
        <f t="shared" si="7"/>
        <v>37</v>
      </c>
      <c r="W22">
        <f t="shared" si="8"/>
        <v>59</v>
      </c>
      <c r="AA22" s="24">
        <v>0</v>
      </c>
      <c r="AB22" s="24">
        <v>0</v>
      </c>
      <c r="AC22" s="24">
        <v>0</v>
      </c>
      <c r="AD22" t="s">
        <v>178</v>
      </c>
    </row>
    <row r="23" spans="1:30" ht="12.75" customHeight="1" x14ac:dyDescent="0.6">
      <c r="A23" s="21" t="s">
        <v>17</v>
      </c>
      <c r="B23" s="22">
        <f>B19</f>
        <v>0</v>
      </c>
      <c r="C23" s="22">
        <f>C19</f>
        <v>0</v>
      </c>
      <c r="D23" s="22">
        <f>D19</f>
        <v>0</v>
      </c>
      <c r="E23" s="22">
        <f>E19</f>
        <v>0</v>
      </c>
      <c r="F23" s="16"/>
      <c r="G23" s="24">
        <f>SUM(G17:G22)</f>
        <v>0</v>
      </c>
      <c r="H23" s="24">
        <f>SUM(H17:H22)</f>
        <v>0</v>
      </c>
      <c r="I23" s="24">
        <f>SUM(I17:I22)</f>
        <v>0</v>
      </c>
      <c r="J23" s="24">
        <f>SUM(J17:J22)</f>
        <v>0</v>
      </c>
      <c r="K23" s="16"/>
      <c r="L23" s="25" t="str">
        <f t="shared" si="5"/>
        <v>--</v>
      </c>
      <c r="M23" s="25" t="str">
        <f t="shared" si="5"/>
        <v>--</v>
      </c>
      <c r="N23" s="25" t="str">
        <f t="shared" si="5"/>
        <v>--</v>
      </c>
      <c r="O23" s="26" t="str">
        <f t="shared" si="5"/>
        <v>--</v>
      </c>
      <c r="AA23" s="24">
        <v>0</v>
      </c>
      <c r="AB23" s="24">
        <v>0</v>
      </c>
      <c r="AC23" s="24">
        <v>0</v>
      </c>
      <c r="AD23" s="56" t="s">
        <v>179</v>
      </c>
    </row>
    <row r="24" spans="1:30" ht="5.15" customHeight="1" x14ac:dyDescent="0.6">
      <c r="A24" s="21"/>
      <c r="B24" s="22"/>
      <c r="C24" s="22"/>
      <c r="D24" s="22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20"/>
    </row>
    <row r="25" spans="1:30" ht="12.75" customHeight="1" x14ac:dyDescent="0.6">
      <c r="A25" s="31" t="s">
        <v>28</v>
      </c>
      <c r="B25" s="22"/>
      <c r="C25" s="22"/>
      <c r="D25" s="22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20"/>
    </row>
    <row r="26" spans="1:30" ht="12.75" customHeight="1" x14ac:dyDescent="0.6">
      <c r="A26" s="30" t="s">
        <v>29</v>
      </c>
      <c r="B26" s="65">
        <f>B14+B23</f>
        <v>0</v>
      </c>
      <c r="C26" s="65">
        <f>C14+C23</f>
        <v>0</v>
      </c>
      <c r="D26" s="65">
        <f>D14+D23</f>
        <v>0</v>
      </c>
      <c r="E26" s="22">
        <f>SUM(B26:D26)</f>
        <v>0</v>
      </c>
      <c r="F26" s="16"/>
      <c r="G26" s="62">
        <v>0</v>
      </c>
      <c r="H26" s="62">
        <v>0</v>
      </c>
      <c r="I26" s="62">
        <v>0</v>
      </c>
      <c r="J26" s="24">
        <f>SUM(G26:I26)</f>
        <v>0</v>
      </c>
      <c r="K26" s="16"/>
      <c r="L26" s="25" t="str">
        <f t="shared" ref="L26:O28" si="9">IF(B26&lt;&gt;0,G26/B26,"--")</f>
        <v>--</v>
      </c>
      <c r="M26" s="25" t="str">
        <f t="shared" si="9"/>
        <v>--</v>
      </c>
      <c r="N26" s="25" t="str">
        <f t="shared" si="9"/>
        <v>--</v>
      </c>
      <c r="O26" s="26" t="str">
        <f t="shared" si="9"/>
        <v>--</v>
      </c>
      <c r="Q26">
        <v>75</v>
      </c>
      <c r="U26">
        <f>$U$8</f>
        <v>15</v>
      </c>
      <c r="V26">
        <f>$V$8</f>
        <v>37</v>
      </c>
      <c r="W26">
        <f>$W$8</f>
        <v>59</v>
      </c>
    </row>
    <row r="27" spans="1:30" ht="12.75" customHeight="1" x14ac:dyDescent="0.6">
      <c r="A27" s="30" t="s">
        <v>30</v>
      </c>
      <c r="B27" s="22">
        <v>0</v>
      </c>
      <c r="C27" s="22">
        <v>0</v>
      </c>
      <c r="D27" s="22">
        <v>0</v>
      </c>
      <c r="E27" s="22">
        <f>SUM(B27:D27)</f>
        <v>0</v>
      </c>
      <c r="F27" s="16"/>
      <c r="G27" s="62">
        <v>0</v>
      </c>
      <c r="H27" s="62">
        <v>0</v>
      </c>
      <c r="I27" s="62">
        <v>0</v>
      </c>
      <c r="J27" s="24">
        <f>SUM(G27:I27)</f>
        <v>0</v>
      </c>
      <c r="K27" s="16"/>
      <c r="L27" s="25" t="str">
        <f t="shared" si="9"/>
        <v>--</v>
      </c>
      <c r="M27" s="25" t="str">
        <f t="shared" si="9"/>
        <v>--</v>
      </c>
      <c r="N27" s="25" t="str">
        <f t="shared" si="9"/>
        <v>--</v>
      </c>
      <c r="O27" s="26" t="str">
        <f t="shared" si="9"/>
        <v>--</v>
      </c>
      <c r="Q27">
        <v>76</v>
      </c>
      <c r="U27">
        <f>$U$8</f>
        <v>15</v>
      </c>
      <c r="V27">
        <f>$V$8</f>
        <v>37</v>
      </c>
      <c r="W27">
        <f>$W$8</f>
        <v>59</v>
      </c>
    </row>
    <row r="28" spans="1:30" ht="12.75" customHeight="1" x14ac:dyDescent="0.6">
      <c r="A28" s="21" t="s">
        <v>17</v>
      </c>
      <c r="B28" s="22">
        <f>B26</f>
        <v>0</v>
      </c>
      <c r="C28" s="22">
        <f>C26</f>
        <v>0</v>
      </c>
      <c r="D28" s="22">
        <f>D26</f>
        <v>0</v>
      </c>
      <c r="E28" s="22">
        <f>E26</f>
        <v>0</v>
      </c>
      <c r="F28" s="16"/>
      <c r="G28" s="24">
        <f>SUM(G26:G27)</f>
        <v>0</v>
      </c>
      <c r="H28" s="24">
        <f>SUM(H26:H27)</f>
        <v>0</v>
      </c>
      <c r="I28" s="24">
        <f>SUM(I26:I27)</f>
        <v>0</v>
      </c>
      <c r="J28" s="24">
        <f>SUM(J26:J27)</f>
        <v>0</v>
      </c>
      <c r="K28" s="16"/>
      <c r="L28" s="25" t="str">
        <f t="shared" si="9"/>
        <v>--</v>
      </c>
      <c r="M28" s="25" t="str">
        <f t="shared" si="9"/>
        <v>--</v>
      </c>
      <c r="N28" s="25" t="str">
        <f t="shared" si="9"/>
        <v>--</v>
      </c>
      <c r="O28" s="26" t="str">
        <f t="shared" si="9"/>
        <v>--</v>
      </c>
    </row>
    <row r="29" spans="1:30" ht="5.15" customHeight="1" x14ac:dyDescent="0.6">
      <c r="A29" s="21"/>
      <c r="B29" s="22"/>
      <c r="C29" s="22"/>
      <c r="D29" s="22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20"/>
    </row>
    <row r="30" spans="1:30" ht="12.75" customHeight="1" x14ac:dyDescent="0.6">
      <c r="A30" s="21" t="s">
        <v>31</v>
      </c>
      <c r="B30" s="22">
        <f>B28</f>
        <v>0</v>
      </c>
      <c r="C30" s="22">
        <f>C28</f>
        <v>0</v>
      </c>
      <c r="D30" s="22">
        <f>D28</f>
        <v>0</v>
      </c>
      <c r="E30" s="22">
        <f>E28</f>
        <v>0</v>
      </c>
      <c r="F30" s="16"/>
      <c r="G30" s="24">
        <f>SUM(G14,G23,G28)</f>
        <v>0</v>
      </c>
      <c r="H30" s="24">
        <f>SUM(H14,H23,H28)</f>
        <v>0</v>
      </c>
      <c r="I30" s="24">
        <f>SUM(I14,I23,I28)</f>
        <v>0</v>
      </c>
      <c r="J30" s="24">
        <f>SUM(J14,J23,J28)</f>
        <v>0</v>
      </c>
      <c r="K30" s="16"/>
      <c r="L30" s="25" t="str">
        <f>IF(B30&lt;&gt;0,G30/B30,"--")</f>
        <v>--</v>
      </c>
      <c r="M30" s="25" t="str">
        <f>IF(C30&lt;&gt;0,H30/C30,"--")</f>
        <v>--</v>
      </c>
      <c r="N30" s="25" t="str">
        <f>IF(D30&lt;&gt;0,I30/D30,"--")</f>
        <v>--</v>
      </c>
      <c r="O30" s="26" t="str">
        <f>IF(E30&lt;&gt;0,J30/E30,"--")</f>
        <v>--</v>
      </c>
    </row>
    <row r="31" spans="1:30" ht="5.15" customHeight="1" x14ac:dyDescent="0.6">
      <c r="A31" s="21"/>
      <c r="B31" s="22"/>
      <c r="C31" s="22"/>
      <c r="D31" s="22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20"/>
    </row>
    <row r="32" spans="1:30" ht="12.75" customHeight="1" x14ac:dyDescent="0.6">
      <c r="A32" s="95" t="s">
        <v>32</v>
      </c>
      <c r="B32" s="22"/>
      <c r="C32" s="22"/>
      <c r="D32" s="22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20"/>
    </row>
    <row r="33" spans="1:23" ht="12.75" customHeight="1" x14ac:dyDescent="0.6">
      <c r="A33" s="31" t="s">
        <v>106</v>
      </c>
      <c r="B33" s="22"/>
      <c r="C33" s="22"/>
      <c r="D33" s="22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20"/>
    </row>
    <row r="34" spans="1:23" ht="12.75" customHeight="1" x14ac:dyDescent="0.6">
      <c r="A34" s="21" t="s">
        <v>13</v>
      </c>
      <c r="B34" s="22">
        <v>0</v>
      </c>
      <c r="C34" s="22">
        <v>61.364558321287497</v>
      </c>
      <c r="D34" s="22">
        <v>574.10869593037739</v>
      </c>
      <c r="E34" s="22">
        <f>SUM(B34:D34)</f>
        <v>635.47325425166491</v>
      </c>
      <c r="F34" s="16"/>
      <c r="G34" s="62">
        <v>0</v>
      </c>
      <c r="H34" s="62">
        <v>7.8868895276929596</v>
      </c>
      <c r="I34" s="62">
        <v>93.360654063657293</v>
      </c>
      <c r="J34" s="24">
        <f>SUM(G34:I34)</f>
        <v>101.24754359135025</v>
      </c>
      <c r="K34" s="16"/>
      <c r="L34" s="25" t="str">
        <f t="shared" ref="L34:O37" si="10">IF(B34&lt;&gt;0,G34/B34,"--")</f>
        <v>--</v>
      </c>
      <c r="M34" s="25">
        <f t="shared" si="10"/>
        <v>0.12852515757384636</v>
      </c>
      <c r="N34" s="25">
        <f t="shared" si="10"/>
        <v>0.1626184287495607</v>
      </c>
      <c r="O34" s="26">
        <f t="shared" si="10"/>
        <v>0.15932620753737251</v>
      </c>
      <c r="Q34">
        <v>0</v>
      </c>
      <c r="U34">
        <f>$U$8</f>
        <v>15</v>
      </c>
      <c r="V34">
        <f>$V$8</f>
        <v>37</v>
      </c>
      <c r="W34">
        <f>$W$8</f>
        <v>59</v>
      </c>
    </row>
    <row r="35" spans="1:23" ht="12.75" customHeight="1" x14ac:dyDescent="0.6">
      <c r="A35" s="30" t="s">
        <v>111</v>
      </c>
      <c r="B35" s="22">
        <v>0</v>
      </c>
      <c r="C35" s="22">
        <v>61.364558321287511</v>
      </c>
      <c r="D35" s="22">
        <v>574.10869593037751</v>
      </c>
      <c r="E35" s="22">
        <f>SUM(B35:D35)</f>
        <v>635.47325425166503</v>
      </c>
      <c r="F35" s="16"/>
      <c r="G35" s="62">
        <v>0</v>
      </c>
      <c r="H35" s="62">
        <v>25.358950132593026</v>
      </c>
      <c r="I35" s="62">
        <v>541.13348175524106</v>
      </c>
      <c r="J35" s="24">
        <f>SUM(G35:I35)</f>
        <v>566.49243188783407</v>
      </c>
      <c r="K35" s="16"/>
      <c r="L35" s="25" t="str">
        <f t="shared" si="10"/>
        <v>--</v>
      </c>
      <c r="M35" s="25">
        <f t="shared" si="10"/>
        <v>0.41325075623979429</v>
      </c>
      <c r="N35" s="25">
        <f t="shared" si="10"/>
        <v>0.94256276832438823</v>
      </c>
      <c r="O35" s="26">
        <f t="shared" si="10"/>
        <v>0.89144968430644189</v>
      </c>
      <c r="Q35">
        <v>3</v>
      </c>
      <c r="U35">
        <f>$U$8</f>
        <v>15</v>
      </c>
      <c r="V35">
        <f>$V$8</f>
        <v>37</v>
      </c>
      <c r="W35">
        <f>$W$8</f>
        <v>59</v>
      </c>
    </row>
    <row r="36" spans="1:23" ht="12.75" customHeight="1" x14ac:dyDescent="0.6">
      <c r="A36" s="21" t="s">
        <v>14</v>
      </c>
      <c r="B36" s="22">
        <v>0</v>
      </c>
      <c r="C36" s="22">
        <v>57.1242126943268</v>
      </c>
      <c r="D36" s="22">
        <v>310.58094785997457</v>
      </c>
      <c r="E36" s="22">
        <f>SUM(B36:D36)</f>
        <v>367.70516055430136</v>
      </c>
      <c r="F36" s="16"/>
      <c r="G36" s="62">
        <v>0</v>
      </c>
      <c r="H36" s="62">
        <v>23.523543162318695</v>
      </c>
      <c r="I36" s="62">
        <v>60.532298980241116</v>
      </c>
      <c r="J36" s="24">
        <f>SUM(G36:I36)</f>
        <v>84.055842142559811</v>
      </c>
      <c r="K36" s="16"/>
      <c r="L36" s="25" t="str">
        <f t="shared" si="10"/>
        <v>--</v>
      </c>
      <c r="M36" s="25">
        <f t="shared" si="10"/>
        <v>0.41179636537301278</v>
      </c>
      <c r="N36" s="25">
        <f t="shared" si="10"/>
        <v>0.19490023260387532</v>
      </c>
      <c r="O36" s="26">
        <f t="shared" si="10"/>
        <v>0.22859576410580931</v>
      </c>
      <c r="Q36">
        <v>9</v>
      </c>
      <c r="U36">
        <f>$U$8</f>
        <v>15</v>
      </c>
      <c r="V36">
        <f>$V$8</f>
        <v>37</v>
      </c>
      <c r="W36">
        <f>$W$8</f>
        <v>59</v>
      </c>
    </row>
    <row r="37" spans="1:23" ht="12.75" customHeight="1" x14ac:dyDescent="0.6">
      <c r="A37" s="21" t="s">
        <v>17</v>
      </c>
      <c r="B37" s="22">
        <f>B34</f>
        <v>0</v>
      </c>
      <c r="C37" s="22">
        <f>C34</f>
        <v>61.364558321287497</v>
      </c>
      <c r="D37" s="22">
        <f>D34</f>
        <v>574.10869593037739</v>
      </c>
      <c r="E37" s="22">
        <f>E34</f>
        <v>635.47325425166491</v>
      </c>
      <c r="F37" s="16"/>
      <c r="G37" s="24">
        <f>SUM(G34:G36)</f>
        <v>0</v>
      </c>
      <c r="H37" s="24">
        <f>SUM(H34:H36)</f>
        <v>56.769382822604683</v>
      </c>
      <c r="I37" s="24">
        <f>SUM(I34:I36)</f>
        <v>695.02643479913945</v>
      </c>
      <c r="J37" s="24">
        <f>SUM(J34:J36)</f>
        <v>751.79581762174416</v>
      </c>
      <c r="K37" s="16"/>
      <c r="L37" s="25" t="str">
        <f t="shared" si="10"/>
        <v>--</v>
      </c>
      <c r="M37" s="25">
        <f t="shared" si="10"/>
        <v>0.92511678362249794</v>
      </c>
      <c r="N37" s="25">
        <f t="shared" si="10"/>
        <v>1.210618197783623</v>
      </c>
      <c r="O37" s="26">
        <f t="shared" si="10"/>
        <v>1.1830487161998045</v>
      </c>
    </row>
    <row r="38" spans="1:23" ht="5.15" customHeight="1" x14ac:dyDescent="0.6">
      <c r="A38" s="21"/>
      <c r="B38" s="22"/>
      <c r="C38" s="22"/>
      <c r="D38" s="22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20"/>
    </row>
    <row r="39" spans="1:23" ht="12.75" customHeight="1" x14ac:dyDescent="0.6">
      <c r="A39" s="31" t="s">
        <v>112</v>
      </c>
      <c r="B39" s="22"/>
      <c r="C39" s="22"/>
      <c r="D39" s="22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20"/>
    </row>
    <row r="40" spans="1:23" ht="12.75" customHeight="1" x14ac:dyDescent="0.6">
      <c r="A40" s="21" t="s">
        <v>13</v>
      </c>
      <c r="B40" s="22">
        <v>0</v>
      </c>
      <c r="C40" s="22">
        <v>250.60713026566472</v>
      </c>
      <c r="D40" s="22">
        <v>0</v>
      </c>
      <c r="E40" s="22">
        <f>SUM(B40:D40)</f>
        <v>250.60713026566472</v>
      </c>
      <c r="F40" s="16"/>
      <c r="G40" s="62">
        <v>0</v>
      </c>
      <c r="H40" s="62">
        <v>18.512515370423557</v>
      </c>
      <c r="I40" s="62">
        <v>0</v>
      </c>
      <c r="J40" s="24">
        <f>SUM(G40:I40)</f>
        <v>18.512515370423557</v>
      </c>
      <c r="K40" s="16"/>
      <c r="L40" s="25" t="str">
        <f t="shared" ref="L40:O43" si="11">IF(B40&lt;&gt;0,G40/B40,"--")</f>
        <v>--</v>
      </c>
      <c r="M40" s="25">
        <f t="shared" si="11"/>
        <v>7.387066501579076E-2</v>
      </c>
      <c r="N40" s="25" t="str">
        <f t="shared" si="11"/>
        <v>--</v>
      </c>
      <c r="O40" s="26">
        <f t="shared" si="11"/>
        <v>7.387066501579076E-2</v>
      </c>
      <c r="Q40">
        <v>1</v>
      </c>
      <c r="R40">
        <v>2</v>
      </c>
      <c r="U40">
        <f>$U$8</f>
        <v>15</v>
      </c>
      <c r="V40">
        <f>$V$8</f>
        <v>37</v>
      </c>
      <c r="W40">
        <f>$W$8</f>
        <v>59</v>
      </c>
    </row>
    <row r="41" spans="1:23" ht="12.75" customHeight="1" x14ac:dyDescent="0.6">
      <c r="A41" s="30" t="s">
        <v>97</v>
      </c>
      <c r="B41" s="22">
        <v>0</v>
      </c>
      <c r="C41" s="22">
        <v>250.60713026566472</v>
      </c>
      <c r="D41" s="22">
        <v>0</v>
      </c>
      <c r="E41" s="22">
        <f>SUM(B41:D41)</f>
        <v>250.60713026566472</v>
      </c>
      <c r="F41" s="16"/>
      <c r="G41" s="62">
        <v>0</v>
      </c>
      <c r="H41" s="62">
        <v>71.011175570677025</v>
      </c>
      <c r="I41" s="62">
        <v>0</v>
      </c>
      <c r="J41" s="24">
        <f>SUM(G41:I41)</f>
        <v>71.011175570677025</v>
      </c>
      <c r="K41" s="16"/>
      <c r="L41" s="25" t="str">
        <f t="shared" si="11"/>
        <v>--</v>
      </c>
      <c r="M41" s="25">
        <f t="shared" si="11"/>
        <v>0.28335656489661398</v>
      </c>
      <c r="N41" s="25" t="str">
        <f t="shared" si="11"/>
        <v>--</v>
      </c>
      <c r="O41" s="26">
        <f t="shared" si="11"/>
        <v>0.28335656489661398</v>
      </c>
      <c r="Q41">
        <v>5</v>
      </c>
      <c r="R41">
        <v>7</v>
      </c>
      <c r="U41">
        <f>$U$8</f>
        <v>15</v>
      </c>
      <c r="V41">
        <f>$V$8</f>
        <v>37</v>
      </c>
      <c r="W41">
        <f>$W$8</f>
        <v>59</v>
      </c>
    </row>
    <row r="42" spans="1:23" ht="12.75" customHeight="1" x14ac:dyDescent="0.6">
      <c r="A42" s="21" t="s">
        <v>16</v>
      </c>
      <c r="B42" s="22">
        <v>0</v>
      </c>
      <c r="C42" s="22">
        <v>250.60713026566472</v>
      </c>
      <c r="D42" s="22">
        <v>0</v>
      </c>
      <c r="E42" s="22">
        <f>SUM(B42:D42)</f>
        <v>250.60713026566472</v>
      </c>
      <c r="F42" s="16"/>
      <c r="G42" s="62">
        <v>0</v>
      </c>
      <c r="H42" s="62">
        <v>93.943422337734034</v>
      </c>
      <c r="I42" s="62">
        <v>0</v>
      </c>
      <c r="J42" s="24">
        <f>SUM(G42:I42)</f>
        <v>93.943422337734034</v>
      </c>
      <c r="K42" s="16"/>
      <c r="L42" s="25" t="str">
        <f t="shared" si="11"/>
        <v>--</v>
      </c>
      <c r="M42" s="25">
        <f t="shared" si="11"/>
        <v>0.37486332586844623</v>
      </c>
      <c r="N42" s="25" t="str">
        <f t="shared" si="11"/>
        <v>--</v>
      </c>
      <c r="O42" s="26">
        <f t="shared" si="11"/>
        <v>0.37486332586844623</v>
      </c>
      <c r="Q42">
        <v>10</v>
      </c>
      <c r="U42">
        <f>$U$8</f>
        <v>15</v>
      </c>
      <c r="V42">
        <f>$V$8</f>
        <v>37</v>
      </c>
      <c r="W42">
        <f>$W$8</f>
        <v>59</v>
      </c>
    </row>
    <row r="43" spans="1:23" ht="12.75" customHeight="1" x14ac:dyDescent="0.6">
      <c r="A43" s="21" t="s">
        <v>17</v>
      </c>
      <c r="B43" s="22">
        <f>B40</f>
        <v>0</v>
      </c>
      <c r="C43" s="22">
        <f>C40</f>
        <v>250.60713026566472</v>
      </c>
      <c r="D43" s="22">
        <f>D40</f>
        <v>0</v>
      </c>
      <c r="E43" s="22">
        <f>E40</f>
        <v>250.60713026566472</v>
      </c>
      <c r="F43" s="16"/>
      <c r="G43" s="24">
        <f>SUM(G40:G42)</f>
        <v>0</v>
      </c>
      <c r="H43" s="24">
        <f>SUM(H40:H42)</f>
        <v>183.46711327883463</v>
      </c>
      <c r="I43" s="24">
        <f>SUM(I40:I42)</f>
        <v>0</v>
      </c>
      <c r="J43" s="24">
        <f>SUM(J40:J42)</f>
        <v>183.46711327883463</v>
      </c>
      <c r="K43" s="16"/>
      <c r="L43" s="25" t="str">
        <f t="shared" si="11"/>
        <v>--</v>
      </c>
      <c r="M43" s="25">
        <f t="shared" si="11"/>
        <v>0.73209055578085103</v>
      </c>
      <c r="N43" s="25" t="str">
        <f t="shared" si="11"/>
        <v>--</v>
      </c>
      <c r="O43" s="26">
        <f t="shared" si="11"/>
        <v>0.73209055578085103</v>
      </c>
    </row>
    <row r="44" spans="1:23" ht="5.15" customHeight="1" x14ac:dyDescent="0.6">
      <c r="A44" s="21"/>
      <c r="B44" s="22"/>
      <c r="C44" s="22"/>
      <c r="D44" s="22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20"/>
    </row>
    <row r="45" spans="1:23" ht="12.75" customHeight="1" x14ac:dyDescent="0.6">
      <c r="A45" s="31" t="s">
        <v>28</v>
      </c>
      <c r="B45" s="22"/>
      <c r="C45" s="22"/>
      <c r="D45" s="22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20"/>
    </row>
    <row r="46" spans="1:23" ht="12.75" customHeight="1" x14ac:dyDescent="0.6">
      <c r="A46" s="30" t="s">
        <v>29</v>
      </c>
      <c r="B46" s="76">
        <f>B37+B43</f>
        <v>0</v>
      </c>
      <c r="C46" s="76">
        <f>C37+C43</f>
        <v>311.97168858695221</v>
      </c>
      <c r="D46" s="76">
        <f>D37+D43</f>
        <v>574.10869593037739</v>
      </c>
      <c r="E46" s="22">
        <f>SUM(B46:D46)</f>
        <v>886.08038451732955</v>
      </c>
      <c r="F46" s="16"/>
      <c r="G46" s="62">
        <v>0</v>
      </c>
      <c r="H46" s="62">
        <v>350.26610952919765</v>
      </c>
      <c r="I46" s="62">
        <v>8559.020922116184</v>
      </c>
      <c r="J46" s="24">
        <f>SUM(G46:I46)</f>
        <v>8909.2870316453809</v>
      </c>
      <c r="K46" s="16"/>
      <c r="L46" s="25" t="str">
        <f t="shared" ref="L46:O48" si="12">IF(B46&lt;&gt;0,G46/B46,"--")</f>
        <v>--</v>
      </c>
      <c r="M46" s="25">
        <f t="shared" si="12"/>
        <v>1.1227496671755588</v>
      </c>
      <c r="N46" s="25">
        <f t="shared" si="12"/>
        <v>14.908363142358922</v>
      </c>
      <c r="O46" s="26">
        <f t="shared" si="12"/>
        <v>10.054716465141587</v>
      </c>
      <c r="Q46">
        <v>11</v>
      </c>
      <c r="U46">
        <f>$U$8</f>
        <v>15</v>
      </c>
      <c r="V46">
        <f>$V$8</f>
        <v>37</v>
      </c>
      <c r="W46">
        <f>$W$8</f>
        <v>59</v>
      </c>
    </row>
    <row r="47" spans="1:23" ht="12.75" customHeight="1" x14ac:dyDescent="0.6">
      <c r="A47" s="30" t="s">
        <v>30</v>
      </c>
      <c r="B47" s="22">
        <v>0</v>
      </c>
      <c r="C47" s="22">
        <v>307.73134295999154</v>
      </c>
      <c r="D47" s="22">
        <v>310.58094785997457</v>
      </c>
      <c r="E47" s="22">
        <f>SUM(B47:D47)</f>
        <v>618.31229081996617</v>
      </c>
      <c r="F47" s="16"/>
      <c r="G47" s="62">
        <v>0</v>
      </c>
      <c r="H47" s="62">
        <v>1035.1151693449967</v>
      </c>
      <c r="I47" s="62">
        <v>1084.4527792340614</v>
      </c>
      <c r="J47" s="24">
        <f>SUM(G47:I47)</f>
        <v>2119.5679485790579</v>
      </c>
      <c r="K47" s="16"/>
      <c r="L47" s="25" t="str">
        <f t="shared" si="12"/>
        <v>--</v>
      </c>
      <c r="M47" s="25">
        <f t="shared" si="12"/>
        <v>3.3636975661578066</v>
      </c>
      <c r="N47" s="25">
        <f t="shared" si="12"/>
        <v>3.4916912537822085</v>
      </c>
      <c r="O47" s="26">
        <f t="shared" si="12"/>
        <v>3.4279893510902437</v>
      </c>
      <c r="Q47">
        <v>12</v>
      </c>
      <c r="U47">
        <f>$U$8</f>
        <v>15</v>
      </c>
      <c r="V47">
        <f>$V$8</f>
        <v>37</v>
      </c>
      <c r="W47">
        <f>$W$8</f>
        <v>59</v>
      </c>
    </row>
    <row r="48" spans="1:23" ht="12.75" customHeight="1" x14ac:dyDescent="0.6">
      <c r="A48" s="21" t="s">
        <v>17</v>
      </c>
      <c r="B48" s="22">
        <f>B46</f>
        <v>0</v>
      </c>
      <c r="C48" s="22">
        <f>C46</f>
        <v>311.97168858695221</v>
      </c>
      <c r="D48" s="22">
        <f>D46</f>
        <v>574.10869593037739</v>
      </c>
      <c r="E48" s="22">
        <f>E46</f>
        <v>886.08038451732955</v>
      </c>
      <c r="F48" s="16"/>
      <c r="G48" s="24">
        <f>SUM(G46:G47)</f>
        <v>0</v>
      </c>
      <c r="H48" s="24">
        <f>SUM(H46:H47)</f>
        <v>1385.3812788741943</v>
      </c>
      <c r="I48" s="24">
        <f>SUM(I46:I47)</f>
        <v>9643.4737013502454</v>
      </c>
      <c r="J48" s="24">
        <f>SUM(J46:J47)</f>
        <v>11028.854980224438</v>
      </c>
      <c r="K48" s="16"/>
      <c r="L48" s="25" t="str">
        <f t="shared" si="12"/>
        <v>--</v>
      </c>
      <c r="M48" s="25">
        <f t="shared" si="12"/>
        <v>4.4407275709829781</v>
      </c>
      <c r="N48" s="25">
        <f t="shared" si="12"/>
        <v>16.797295999361967</v>
      </c>
      <c r="O48" s="26">
        <f t="shared" si="12"/>
        <v>12.446788319585853</v>
      </c>
    </row>
    <row r="49" spans="1:23" ht="5.15" customHeight="1" x14ac:dyDescent="0.6">
      <c r="A49" s="21"/>
      <c r="B49" s="22"/>
      <c r="C49" s="22"/>
      <c r="D49" s="22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20"/>
    </row>
    <row r="50" spans="1:23" ht="12.75" customHeight="1" x14ac:dyDescent="0.6">
      <c r="A50" s="96" t="s">
        <v>33</v>
      </c>
      <c r="B50" s="32">
        <f>B48</f>
        <v>0</v>
      </c>
      <c r="C50" s="32">
        <f>C48</f>
        <v>311.97168858695221</v>
      </c>
      <c r="D50" s="32">
        <f>D48</f>
        <v>574.10869593037739</v>
      </c>
      <c r="E50" s="32">
        <f>E48</f>
        <v>886.08038451732955</v>
      </c>
      <c r="F50" s="33"/>
      <c r="G50" s="34">
        <f>SUM(G37,G43,G48)</f>
        <v>0</v>
      </c>
      <c r="H50" s="34">
        <f>SUM(H37,H43,H48)</f>
        <v>1625.6177749756337</v>
      </c>
      <c r="I50" s="34">
        <f>SUM(I37,I43,I48)</f>
        <v>10338.500136149385</v>
      </c>
      <c r="J50" s="34">
        <f>SUM(J37,J43,J48)</f>
        <v>11964.117911125017</v>
      </c>
      <c r="K50" s="33"/>
      <c r="L50" s="35" t="str">
        <f t="shared" ref="L50:O51" si="13">IF(B50&lt;&gt;0,G50/B50,"--")</f>
        <v>--</v>
      </c>
      <c r="M50" s="35">
        <f t="shared" si="13"/>
        <v>5.2107862169760457</v>
      </c>
      <c r="N50" s="35">
        <f t="shared" si="13"/>
        <v>18.007914197145592</v>
      </c>
      <c r="O50" s="36">
        <f t="shared" si="13"/>
        <v>13.502294058390849</v>
      </c>
    </row>
    <row r="51" spans="1:23" ht="12.75" customHeight="1" thickBot="1" x14ac:dyDescent="0.75">
      <c r="A51" s="37" t="s">
        <v>17</v>
      </c>
      <c r="B51" s="101">
        <f>SUM(B30,B50)</f>
        <v>0</v>
      </c>
      <c r="C51" s="101">
        <f>SUM(C30,C50)</f>
        <v>311.97168858695221</v>
      </c>
      <c r="D51" s="101">
        <f>SUM(D30,D50)</f>
        <v>574.10869593037739</v>
      </c>
      <c r="E51" s="101">
        <f>SUM(E30,E50)</f>
        <v>886.08038451732955</v>
      </c>
      <c r="F51" s="102"/>
      <c r="G51" s="46">
        <f>SUM(G30,G50)</f>
        <v>0</v>
      </c>
      <c r="H51" s="46">
        <f>SUM(H30,H50)</f>
        <v>1625.6177749756337</v>
      </c>
      <c r="I51" s="46">
        <f>SUM(I30,I50)</f>
        <v>10338.500136149385</v>
      </c>
      <c r="J51" s="46">
        <f>SUM(J30,J50)</f>
        <v>11964.117911125017</v>
      </c>
      <c r="K51" s="102"/>
      <c r="L51" s="47" t="str">
        <f t="shared" si="13"/>
        <v>--</v>
      </c>
      <c r="M51" s="47">
        <f t="shared" si="13"/>
        <v>5.2107862169760457</v>
      </c>
      <c r="N51" s="47">
        <f t="shared" si="13"/>
        <v>18.007914197145592</v>
      </c>
      <c r="O51" s="48">
        <f t="shared" si="13"/>
        <v>13.502294058390849</v>
      </c>
    </row>
    <row r="52" spans="1:23" ht="5.15" customHeight="1" thickBot="1" x14ac:dyDescent="0.75">
      <c r="A52" s="16"/>
      <c r="B52" s="50"/>
      <c r="C52" s="50"/>
      <c r="D52" s="50"/>
    </row>
    <row r="53" spans="1:23" ht="15.5" x14ac:dyDescent="0.7">
      <c r="A53" s="4" t="s">
        <v>18</v>
      </c>
      <c r="B53" s="121" t="s">
        <v>1</v>
      </c>
      <c r="C53" s="128"/>
      <c r="D53" s="128"/>
      <c r="E53" s="128"/>
      <c r="F53" s="6"/>
      <c r="G53" s="121" t="s">
        <v>2</v>
      </c>
      <c r="H53" s="122"/>
      <c r="I53" s="122"/>
      <c r="J53" s="122"/>
      <c r="K53" s="6"/>
      <c r="L53" s="121" t="s">
        <v>3</v>
      </c>
      <c r="M53" s="122"/>
      <c r="N53" s="122"/>
      <c r="O53" s="123"/>
    </row>
    <row r="54" spans="1:23" ht="12.75" customHeight="1" x14ac:dyDescent="0.6">
      <c r="A54" s="94" t="s">
        <v>23</v>
      </c>
      <c r="B54" s="15" t="s">
        <v>4</v>
      </c>
      <c r="C54" s="15" t="s">
        <v>5</v>
      </c>
      <c r="D54" s="15" t="s">
        <v>6</v>
      </c>
      <c r="E54" s="15" t="s">
        <v>173</v>
      </c>
      <c r="F54" s="16"/>
      <c r="G54" s="15" t="s">
        <v>4</v>
      </c>
      <c r="H54" s="15" t="s">
        <v>5</v>
      </c>
      <c r="I54" s="15" t="s">
        <v>6</v>
      </c>
      <c r="J54" s="15" t="s">
        <v>173</v>
      </c>
      <c r="K54" s="16"/>
      <c r="L54" s="15" t="s">
        <v>4</v>
      </c>
      <c r="M54" s="15" t="s">
        <v>5</v>
      </c>
      <c r="N54" s="15" t="s">
        <v>6</v>
      </c>
      <c r="O54" s="17" t="s">
        <v>173</v>
      </c>
    </row>
    <row r="55" spans="1:23" x14ac:dyDescent="0.6">
      <c r="A55" s="21" t="s">
        <v>19</v>
      </c>
      <c r="B55" s="22">
        <v>0</v>
      </c>
      <c r="C55" s="22">
        <v>0</v>
      </c>
      <c r="D55" s="22">
        <v>0</v>
      </c>
      <c r="E55" s="22">
        <f>SUM(B55:D55)</f>
        <v>0</v>
      </c>
      <c r="F55" s="16"/>
      <c r="G55" s="62">
        <v>0</v>
      </c>
      <c r="H55" s="62">
        <v>0</v>
      </c>
      <c r="I55" s="62">
        <v>0</v>
      </c>
      <c r="J55" s="24">
        <f>SUM(G55:I55)</f>
        <v>0</v>
      </c>
      <c r="K55" s="16"/>
      <c r="L55" s="25" t="str">
        <f t="shared" ref="L55:O57" si="14">IF(B55&lt;&gt;0,G55/B55,"--")</f>
        <v>--</v>
      </c>
      <c r="M55" s="25" t="str">
        <f t="shared" si="14"/>
        <v>--</v>
      </c>
      <c r="N55" s="25" t="str">
        <f t="shared" si="14"/>
        <v>--</v>
      </c>
      <c r="O55" s="26" t="str">
        <f t="shared" si="14"/>
        <v>--</v>
      </c>
      <c r="Q55">
        <v>158</v>
      </c>
      <c r="U55">
        <f>$U$8</f>
        <v>15</v>
      </c>
      <c r="V55">
        <f>$V$8</f>
        <v>37</v>
      </c>
      <c r="W55">
        <f>$W$8</f>
        <v>59</v>
      </c>
    </row>
    <row r="56" spans="1:23" x14ac:dyDescent="0.6">
      <c r="A56" s="21" t="s">
        <v>20</v>
      </c>
      <c r="B56" s="22">
        <v>0</v>
      </c>
      <c r="C56" s="22">
        <v>0</v>
      </c>
      <c r="D56" s="22">
        <v>0</v>
      </c>
      <c r="E56" s="22">
        <f>SUM(B56:D56)</f>
        <v>0</v>
      </c>
      <c r="F56" s="16"/>
      <c r="G56" s="62">
        <v>0</v>
      </c>
      <c r="H56" s="62">
        <v>0</v>
      </c>
      <c r="I56" s="62">
        <v>0</v>
      </c>
      <c r="J56" s="24">
        <f>SUM(G56:I56)</f>
        <v>0</v>
      </c>
      <c r="K56" s="16"/>
      <c r="L56" s="25" t="str">
        <f t="shared" si="14"/>
        <v>--</v>
      </c>
      <c r="M56" s="25" t="str">
        <f t="shared" si="14"/>
        <v>--</v>
      </c>
      <c r="N56" s="25" t="str">
        <f t="shared" si="14"/>
        <v>--</v>
      </c>
      <c r="O56" s="26" t="str">
        <f t="shared" si="14"/>
        <v>--</v>
      </c>
      <c r="Q56">
        <v>160</v>
      </c>
      <c r="U56">
        <f>$U$8</f>
        <v>15</v>
      </c>
      <c r="V56">
        <f>$V$8</f>
        <v>37</v>
      </c>
      <c r="W56">
        <f>$W$8</f>
        <v>59</v>
      </c>
    </row>
    <row r="57" spans="1:23" ht="12.75" customHeight="1" x14ac:dyDescent="0.6">
      <c r="A57" s="21" t="s">
        <v>31</v>
      </c>
      <c r="B57" s="22">
        <f>SUM(B55:B56)</f>
        <v>0</v>
      </c>
      <c r="C57" s="22">
        <f>SUM(C55:C56)</f>
        <v>0</v>
      </c>
      <c r="D57" s="22">
        <f>SUM(D55:D56)</f>
        <v>0</v>
      </c>
      <c r="E57" s="22">
        <f>SUM(E55:E56)</f>
        <v>0</v>
      </c>
      <c r="F57" s="16"/>
      <c r="G57" s="24">
        <f>SUM(G55:G56)</f>
        <v>0</v>
      </c>
      <c r="H57" s="24">
        <f>SUM(H55:H56)</f>
        <v>0</v>
      </c>
      <c r="I57" s="24">
        <f>SUM(I55:I56)</f>
        <v>0</v>
      </c>
      <c r="J57" s="24">
        <f>SUM(J55:J56)</f>
        <v>0</v>
      </c>
      <c r="K57" s="16"/>
      <c r="L57" s="25" t="str">
        <f t="shared" si="14"/>
        <v>--</v>
      </c>
      <c r="M57" s="25" t="str">
        <f t="shared" si="14"/>
        <v>--</v>
      </c>
      <c r="N57" s="25" t="str">
        <f t="shared" si="14"/>
        <v>--</v>
      </c>
      <c r="O57" s="26" t="str">
        <f t="shared" si="14"/>
        <v>--</v>
      </c>
    </row>
    <row r="58" spans="1:23" ht="12.75" customHeight="1" x14ac:dyDescent="0.6">
      <c r="A58" s="95" t="s">
        <v>32</v>
      </c>
      <c r="B58" s="22"/>
      <c r="C58" s="22"/>
      <c r="D58" s="22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0"/>
    </row>
    <row r="59" spans="1:23" x14ac:dyDescent="0.6">
      <c r="A59" s="21" t="s">
        <v>19</v>
      </c>
      <c r="B59" s="22">
        <v>0</v>
      </c>
      <c r="C59" s="22">
        <v>0</v>
      </c>
      <c r="D59" s="22">
        <v>0</v>
      </c>
      <c r="E59" s="22">
        <f>SUM(B59:D59)</f>
        <v>0</v>
      </c>
      <c r="F59" s="16"/>
      <c r="G59" s="62">
        <v>0</v>
      </c>
      <c r="H59" s="62">
        <v>0</v>
      </c>
      <c r="I59" s="62">
        <v>0</v>
      </c>
      <c r="J59" s="24">
        <f>SUM(G59:I59)</f>
        <v>0</v>
      </c>
      <c r="K59" s="16"/>
      <c r="L59" s="25" t="str">
        <f t="shared" ref="L59:O62" si="15">IF(B59&lt;&gt;0,G59/B59,"--")</f>
        <v>--</v>
      </c>
      <c r="M59" s="25" t="str">
        <f t="shared" si="15"/>
        <v>--</v>
      </c>
      <c r="N59" s="25" t="str">
        <f t="shared" si="15"/>
        <v>--</v>
      </c>
      <c r="O59" s="26" t="str">
        <f t="shared" si="15"/>
        <v>--</v>
      </c>
      <c r="Q59">
        <v>135</v>
      </c>
      <c r="U59">
        <f>$U$8</f>
        <v>15</v>
      </c>
      <c r="V59">
        <f>$V$8</f>
        <v>37</v>
      </c>
      <c r="W59">
        <f>$W$8</f>
        <v>59</v>
      </c>
    </row>
    <row r="60" spans="1:23" x14ac:dyDescent="0.6">
      <c r="A60" s="21" t="s">
        <v>20</v>
      </c>
      <c r="B60" s="22">
        <v>0</v>
      </c>
      <c r="C60" s="22">
        <v>0</v>
      </c>
      <c r="D60" s="22">
        <v>0</v>
      </c>
      <c r="E60" s="22">
        <f>SUM(B60:D60)</f>
        <v>0</v>
      </c>
      <c r="F60" s="16"/>
      <c r="G60" s="62">
        <v>0</v>
      </c>
      <c r="H60" s="62">
        <v>0</v>
      </c>
      <c r="I60" s="62">
        <v>0</v>
      </c>
      <c r="J60" s="24">
        <f>SUM(G60:I60)</f>
        <v>0</v>
      </c>
      <c r="K60" s="16"/>
      <c r="L60" s="25" t="str">
        <f t="shared" si="15"/>
        <v>--</v>
      </c>
      <c r="M60" s="25" t="str">
        <f t="shared" si="15"/>
        <v>--</v>
      </c>
      <c r="N60" s="25" t="str">
        <f t="shared" si="15"/>
        <v>--</v>
      </c>
      <c r="O60" s="26" t="str">
        <f t="shared" si="15"/>
        <v>--</v>
      </c>
      <c r="Q60">
        <v>137</v>
      </c>
      <c r="U60">
        <f>$U$8</f>
        <v>15</v>
      </c>
      <c r="V60">
        <f>$V$8</f>
        <v>37</v>
      </c>
      <c r="W60">
        <f>$W$8</f>
        <v>59</v>
      </c>
    </row>
    <row r="61" spans="1:23" x14ac:dyDescent="0.6">
      <c r="A61" s="96" t="s">
        <v>33</v>
      </c>
      <c r="B61" s="32">
        <f>SUM(B59:B60)</f>
        <v>0</v>
      </c>
      <c r="C61" s="32">
        <f>SUM(C59:C60)</f>
        <v>0</v>
      </c>
      <c r="D61" s="32">
        <f>SUM(D59:D60)</f>
        <v>0</v>
      </c>
      <c r="E61" s="32">
        <f>SUM(E59:E60)</f>
        <v>0</v>
      </c>
      <c r="F61" s="33"/>
      <c r="G61" s="84">
        <f>SUM(G59:G60)</f>
        <v>0</v>
      </c>
      <c r="H61" s="84">
        <f>SUM(H59:H60)</f>
        <v>0</v>
      </c>
      <c r="I61" s="84">
        <f>SUM(I59:I60)</f>
        <v>0</v>
      </c>
      <c r="J61" s="34">
        <f>SUM(J59:J60)</f>
        <v>0</v>
      </c>
      <c r="K61" s="33"/>
      <c r="L61" s="35" t="str">
        <f t="shared" si="15"/>
        <v>--</v>
      </c>
      <c r="M61" s="35" t="str">
        <f t="shared" si="15"/>
        <v>--</v>
      </c>
      <c r="N61" s="35" t="str">
        <f t="shared" si="15"/>
        <v>--</v>
      </c>
      <c r="O61" s="36" t="str">
        <f t="shared" si="15"/>
        <v>--</v>
      </c>
    </row>
    <row r="62" spans="1:23" ht="13.75" thickBot="1" x14ac:dyDescent="0.75">
      <c r="A62" s="43" t="s">
        <v>17</v>
      </c>
      <c r="B62" s="101">
        <f>SUM(B57,B61)</f>
        <v>0</v>
      </c>
      <c r="C62" s="101">
        <f>SUM(C57,C61)</f>
        <v>0</v>
      </c>
      <c r="D62" s="101">
        <f>SUM(D57,D61)</f>
        <v>0</v>
      </c>
      <c r="E62" s="101">
        <f>SUM(E57,E61)</f>
        <v>0</v>
      </c>
      <c r="F62" s="102"/>
      <c r="G62" s="46">
        <f>SUM(G57,G61)</f>
        <v>0</v>
      </c>
      <c r="H62" s="46">
        <f>SUM(H57,H61)</f>
        <v>0</v>
      </c>
      <c r="I62" s="46">
        <f>SUM(I57,I61)</f>
        <v>0</v>
      </c>
      <c r="J62" s="46">
        <f>SUM(J57,J61)</f>
        <v>0</v>
      </c>
      <c r="K62" s="102"/>
      <c r="L62" s="47" t="str">
        <f t="shared" si="15"/>
        <v>--</v>
      </c>
      <c r="M62" s="47" t="str">
        <f t="shared" si="15"/>
        <v>--</v>
      </c>
      <c r="N62" s="47" t="str">
        <f t="shared" si="15"/>
        <v>--</v>
      </c>
      <c r="O62" s="48" t="str">
        <f t="shared" si="15"/>
        <v>--</v>
      </c>
    </row>
    <row r="63" spans="1:23" ht="5.15" customHeight="1" x14ac:dyDescent="0.6">
      <c r="A63" s="49"/>
    </row>
    <row r="64" spans="1:23" x14ac:dyDescent="0.6">
      <c r="A64" s="49" t="s">
        <v>21</v>
      </c>
      <c r="B64" s="50">
        <f>B51</f>
        <v>0</v>
      </c>
      <c r="C64" s="50">
        <f>C51</f>
        <v>311.97168858695221</v>
      </c>
      <c r="D64" s="50">
        <f>D51</f>
        <v>574.10869593037739</v>
      </c>
      <c r="E64" s="50">
        <f>E51</f>
        <v>886.08038451732955</v>
      </c>
      <c r="G64" s="82">
        <f>SUM(G51,G62)</f>
        <v>0</v>
      </c>
      <c r="H64" s="82">
        <f>SUM(H51,H62)</f>
        <v>1625.6177749756337</v>
      </c>
      <c r="I64" s="82">
        <f>SUM(I51,I62)</f>
        <v>10338.500136149385</v>
      </c>
      <c r="J64" s="82">
        <f>SUM(J51,J62)</f>
        <v>11964.117911125017</v>
      </c>
      <c r="L64" s="25" t="str">
        <f>IF(B64&lt;&gt;0,G64/B64,"--")</f>
        <v>--</v>
      </c>
      <c r="M64" s="25">
        <f>IF(C64&lt;&gt;0,H64/C64,"--")</f>
        <v>5.2107862169760457</v>
      </c>
      <c r="N64" s="25">
        <f>IF(D64&lt;&gt;0,I64/D64,"--")</f>
        <v>18.007914197145592</v>
      </c>
      <c r="O64" s="25">
        <f>IF(E64&lt;&gt;0,J64/E64,"--")</f>
        <v>13.502294058390849</v>
      </c>
    </row>
    <row r="65" spans="1:23" hidden="1" x14ac:dyDescent="0.6">
      <c r="A65" s="49"/>
      <c r="B65" s="50"/>
      <c r="C65" s="50"/>
      <c r="D65" s="50"/>
      <c r="E65" s="50"/>
      <c r="G65" s="82"/>
      <c r="H65" s="82"/>
      <c r="I65" s="82"/>
      <c r="J65" s="82"/>
      <c r="L65" s="25"/>
      <c r="M65" s="25"/>
      <c r="N65" s="25"/>
      <c r="O65" s="25"/>
    </row>
    <row r="66" spans="1:23" hidden="1" x14ac:dyDescent="0.6">
      <c r="A66" s="107" t="s">
        <v>115</v>
      </c>
      <c r="B66" s="85">
        <f>B10-SUM(B11:B13)</f>
        <v>0</v>
      </c>
      <c r="C66" s="85">
        <f>C10-SUM(C11:C13)</f>
        <v>0</v>
      </c>
      <c r="D66" s="85">
        <f>D10-SUM(D11:D13)</f>
        <v>0</v>
      </c>
      <c r="G66" s="85">
        <v>0</v>
      </c>
      <c r="H66" s="85">
        <v>0</v>
      </c>
      <c r="I66" s="85">
        <v>0</v>
      </c>
      <c r="J66" s="86"/>
      <c r="L66" s="85">
        <v>0</v>
      </c>
      <c r="M66" s="85">
        <v>0</v>
      </c>
      <c r="N66" s="85">
        <v>0</v>
      </c>
      <c r="O66" s="86"/>
      <c r="Q66">
        <v>157</v>
      </c>
      <c r="U66">
        <f>$U$8</f>
        <v>15</v>
      </c>
      <c r="V66">
        <f>$V$8</f>
        <v>37</v>
      </c>
      <c r="W66">
        <f>$W$8</f>
        <v>59</v>
      </c>
    </row>
    <row r="67" spans="1:23" hidden="1" x14ac:dyDescent="0.6">
      <c r="A67" s="16"/>
      <c r="B67" s="85">
        <f>B19-SUM(B20:B22)</f>
        <v>0</v>
      </c>
      <c r="C67" s="85">
        <f>C19-SUM(C20:C22)</f>
        <v>0</v>
      </c>
      <c r="D67" s="85">
        <f>D19-SUM(D20:D22)</f>
        <v>0</v>
      </c>
      <c r="G67" s="85">
        <v>0</v>
      </c>
      <c r="H67" s="85">
        <v>0</v>
      </c>
      <c r="I67" s="85">
        <v>0</v>
      </c>
      <c r="J67" s="86"/>
      <c r="L67" s="85">
        <v>0</v>
      </c>
      <c r="M67" s="85">
        <v>0</v>
      </c>
      <c r="N67" s="85">
        <v>-3.5527136788005009E-15</v>
      </c>
      <c r="Q67">
        <v>134</v>
      </c>
      <c r="U67">
        <f>$U$8</f>
        <v>15</v>
      </c>
      <c r="V67">
        <f>$V$8</f>
        <v>37</v>
      </c>
      <c r="W67">
        <f>$W$8</f>
        <v>59</v>
      </c>
    </row>
    <row r="68" spans="1:23" hidden="1" x14ac:dyDescent="0.6">
      <c r="A68" s="16"/>
      <c r="B68" s="16"/>
      <c r="C68" s="16"/>
      <c r="D68" s="16"/>
      <c r="E68" s="16"/>
      <c r="G68" s="85">
        <v>0</v>
      </c>
      <c r="H68" s="85">
        <v>0</v>
      </c>
      <c r="I68" s="85">
        <v>0</v>
      </c>
      <c r="J68" s="86"/>
      <c r="K68" s="108"/>
      <c r="L68" s="85">
        <v>0</v>
      </c>
      <c r="M68" s="85">
        <v>0</v>
      </c>
      <c r="N68" s="85">
        <v>-3.5527136788005009E-15</v>
      </c>
      <c r="Q68">
        <v>84</v>
      </c>
      <c r="R68">
        <v>19</v>
      </c>
      <c r="U68">
        <f>$U$8</f>
        <v>15</v>
      </c>
      <c r="V68">
        <f>$V$8</f>
        <v>37</v>
      </c>
      <c r="W68">
        <f>$W$8</f>
        <v>59</v>
      </c>
    </row>
    <row r="69" spans="1:23" x14ac:dyDescent="0.6">
      <c r="A69" s="33"/>
      <c r="B69" s="33"/>
      <c r="C69" s="33"/>
      <c r="D69" s="33"/>
      <c r="E69" s="33"/>
      <c r="G69" s="86"/>
      <c r="H69" s="86"/>
      <c r="I69" s="86"/>
      <c r="J69" s="86"/>
      <c r="K69" s="108"/>
      <c r="L69" s="86"/>
      <c r="M69" s="86"/>
      <c r="N69" s="86"/>
    </row>
    <row r="70" spans="1:23" x14ac:dyDescent="0.6">
      <c r="A70" s="54" t="s">
        <v>22</v>
      </c>
    </row>
    <row r="71" spans="1:23" x14ac:dyDescent="0.6">
      <c r="A71" s="109" t="s">
        <v>264</v>
      </c>
    </row>
    <row r="72" spans="1:23" x14ac:dyDescent="0.6">
      <c r="A72" s="56" t="s">
        <v>108</v>
      </c>
    </row>
    <row r="73" spans="1:23" x14ac:dyDescent="0.6">
      <c r="A73" s="55" t="s">
        <v>98</v>
      </c>
    </row>
    <row r="74" spans="1:23" x14ac:dyDescent="0.6">
      <c r="A74" s="56" t="s">
        <v>109</v>
      </c>
    </row>
    <row r="75" spans="1:23" x14ac:dyDescent="0.6">
      <c r="A75" s="55" t="s">
        <v>113</v>
      </c>
    </row>
    <row r="76" spans="1:23" x14ac:dyDescent="0.6">
      <c r="A76" s="56" t="s">
        <v>110</v>
      </c>
      <c r="B76" s="41"/>
      <c r="C76" s="41"/>
      <c r="D76" s="41"/>
      <c r="E76" s="41"/>
    </row>
    <row r="77" spans="1:23" x14ac:dyDescent="0.6">
      <c r="A77" s="55" t="s">
        <v>114</v>
      </c>
      <c r="B77" s="41"/>
      <c r="C77" s="41"/>
      <c r="D77" s="41"/>
      <c r="E77" s="41"/>
    </row>
    <row r="78" spans="1:23" x14ac:dyDescent="0.6">
      <c r="A78" s="56"/>
    </row>
    <row r="79" spans="1:23" x14ac:dyDescent="0.6">
      <c r="A79" s="55"/>
    </row>
    <row r="80" spans="1:23" x14ac:dyDescent="0.6">
      <c r="A80" s="55"/>
    </row>
    <row r="81" spans="1:1" x14ac:dyDescent="0.6">
      <c r="A81" s="55"/>
    </row>
    <row r="82" spans="1:1" x14ac:dyDescent="0.6">
      <c r="A82" s="16"/>
    </row>
    <row r="83" spans="1:1" x14ac:dyDescent="0.6">
      <c r="A83" s="16"/>
    </row>
    <row r="84" spans="1:1" x14ac:dyDescent="0.6">
      <c r="A84" s="16"/>
    </row>
    <row r="85" spans="1:1" x14ac:dyDescent="0.6">
      <c r="A85" s="16"/>
    </row>
    <row r="86" spans="1:1" x14ac:dyDescent="0.6">
      <c r="A86" s="16"/>
    </row>
    <row r="87" spans="1:1" x14ac:dyDescent="0.6">
      <c r="A87" s="16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52" max="14" man="1"/>
  </row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5"/>
  <dimension ref="A1:Y85"/>
  <sheetViews>
    <sheetView zoomScale="70" zoomScaleNormal="70" workbookViewId="0"/>
  </sheetViews>
  <sheetFormatPr defaultRowHeight="13" x14ac:dyDescent="0.6"/>
  <cols>
    <col min="1" max="1" width="36.86328125" customWidth="1"/>
    <col min="2" max="5" width="10.6796875" customWidth="1"/>
    <col min="6" max="6" width="2.6796875" customWidth="1"/>
    <col min="7" max="10" width="10.6796875" customWidth="1"/>
    <col min="11" max="11" width="2.6796875" customWidth="1"/>
    <col min="12" max="15" width="8.6796875" customWidth="1"/>
    <col min="17" max="25" width="0" hidden="1" customWidth="1"/>
  </cols>
  <sheetData>
    <row r="1" spans="1:25" s="3" customFormat="1" ht="15.5" x14ac:dyDescent="0.7">
      <c r="A1" s="1" t="str">
        <f>VLOOKUP(Y6,TabName,5,FALSE)</f>
        <v>Table 4.43 - Cost of Wasted UAA Mail -- Package Services, Media/Library (1), PARS Environment, FY 21</v>
      </c>
    </row>
    <row r="2" spans="1:25" ht="8.15" customHeight="1" thickBot="1" x14ac:dyDescent="0.75"/>
    <row r="3" spans="1:25" ht="15.5" x14ac:dyDescent="0.7">
      <c r="A3" s="4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39"/>
    </row>
    <row r="4" spans="1:25" ht="12.75" customHeight="1" x14ac:dyDescent="0.6">
      <c r="A4" s="14"/>
      <c r="B4" s="9" t="s">
        <v>1</v>
      </c>
      <c r="C4" s="10"/>
      <c r="D4" s="10"/>
      <c r="E4" s="10"/>
      <c r="F4" s="11"/>
      <c r="G4" s="9" t="s">
        <v>2</v>
      </c>
      <c r="H4" s="12"/>
      <c r="I4" s="12"/>
      <c r="J4" s="12"/>
      <c r="K4" s="11"/>
      <c r="L4" s="9" t="s">
        <v>3</v>
      </c>
      <c r="M4" s="12"/>
      <c r="N4" s="12"/>
      <c r="O4" s="13"/>
      <c r="S4" t="s">
        <v>37</v>
      </c>
      <c r="T4" t="s">
        <v>37</v>
      </c>
      <c r="U4" s="18" t="s">
        <v>8</v>
      </c>
      <c r="V4" s="18" t="s">
        <v>9</v>
      </c>
      <c r="W4" s="18" t="s">
        <v>10</v>
      </c>
      <c r="Y4" s="3"/>
    </row>
    <row r="5" spans="1:25" ht="25.5" customHeight="1" x14ac:dyDescent="0.6">
      <c r="A5" s="14"/>
      <c r="B5" s="15" t="s">
        <v>4</v>
      </c>
      <c r="C5" s="15" t="s">
        <v>5</v>
      </c>
      <c r="D5" s="15" t="s">
        <v>6</v>
      </c>
      <c r="E5" s="15" t="s">
        <v>7</v>
      </c>
      <c r="F5" s="16"/>
      <c r="G5" s="15" t="s">
        <v>4</v>
      </c>
      <c r="H5" s="15" t="s">
        <v>5</v>
      </c>
      <c r="I5" s="15" t="s">
        <v>6</v>
      </c>
      <c r="J5" s="15" t="s">
        <v>7</v>
      </c>
      <c r="K5" s="16"/>
      <c r="L5" s="15" t="s">
        <v>4</v>
      </c>
      <c r="M5" s="15" t="s">
        <v>5</v>
      </c>
      <c r="N5" s="15" t="s">
        <v>6</v>
      </c>
      <c r="O5" s="17" t="s">
        <v>7</v>
      </c>
      <c r="Q5" s="56" t="s">
        <v>35</v>
      </c>
      <c r="R5" s="56" t="s">
        <v>36</v>
      </c>
      <c r="S5" s="56" t="s">
        <v>35</v>
      </c>
      <c r="T5" s="56" t="s">
        <v>36</v>
      </c>
      <c r="U5" t="s">
        <v>12</v>
      </c>
      <c r="V5" t="s">
        <v>12</v>
      </c>
      <c r="W5" t="s">
        <v>12</v>
      </c>
      <c r="Y5" s="18" t="s">
        <v>11</v>
      </c>
    </row>
    <row r="6" spans="1:25" ht="12.75" customHeight="1" x14ac:dyDescent="0.6">
      <c r="A6" s="94" t="s">
        <v>23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20"/>
      <c r="Y6">
        <v>43</v>
      </c>
    </row>
    <row r="7" spans="1:25" ht="12.75" customHeight="1" x14ac:dyDescent="0.6">
      <c r="A7" s="31" t="s">
        <v>116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20"/>
    </row>
    <row r="8" spans="1:25" ht="12.75" customHeight="1" x14ac:dyDescent="0.6">
      <c r="A8" s="21" t="s">
        <v>13</v>
      </c>
      <c r="B8" s="22">
        <v>0</v>
      </c>
      <c r="C8" s="22">
        <v>0</v>
      </c>
      <c r="D8" s="22">
        <v>0</v>
      </c>
      <c r="E8" s="22">
        <f t="shared" ref="E8:E13" si="0">SUM(B8:D8)</f>
        <v>0</v>
      </c>
      <c r="F8" s="16"/>
      <c r="G8" s="62">
        <v>0</v>
      </c>
      <c r="H8" s="62">
        <v>0</v>
      </c>
      <c r="I8" s="62">
        <v>0</v>
      </c>
      <c r="J8" s="62">
        <f t="shared" ref="J8:J13" si="1">SUM(G8:I8)</f>
        <v>0</v>
      </c>
      <c r="K8" s="16"/>
      <c r="L8" s="25" t="str">
        <f t="shared" ref="L8:O14" si="2">IF(B8&lt;&gt;0,G8/B8,"--")</f>
        <v>--</v>
      </c>
      <c r="M8" s="25" t="str">
        <f t="shared" si="2"/>
        <v>--</v>
      </c>
      <c r="N8" s="25" t="str">
        <f t="shared" si="2"/>
        <v>--</v>
      </c>
      <c r="O8" s="26" t="str">
        <f t="shared" si="2"/>
        <v>--</v>
      </c>
      <c r="Q8">
        <v>32</v>
      </c>
      <c r="U8" s="27">
        <f>VLOOKUP($Y$6,WMap,3,FALSE)</f>
        <v>15</v>
      </c>
      <c r="V8" s="28">
        <f>VLOOKUP($Y$6,WMap,4,FALSE)</f>
        <v>37</v>
      </c>
      <c r="W8" s="29">
        <f>VLOOKUP($Y$6,WMap,5,FALSE)</f>
        <v>59</v>
      </c>
    </row>
    <row r="9" spans="1:25" ht="12.75" customHeight="1" x14ac:dyDescent="0.6">
      <c r="A9" s="30" t="s">
        <v>24</v>
      </c>
      <c r="B9" s="22">
        <v>0</v>
      </c>
      <c r="C9" s="22">
        <v>0</v>
      </c>
      <c r="D9" s="22">
        <v>0</v>
      </c>
      <c r="E9" s="22">
        <f t="shared" si="0"/>
        <v>0</v>
      </c>
      <c r="F9" s="16"/>
      <c r="G9" s="62">
        <v>0</v>
      </c>
      <c r="H9" s="62">
        <v>0</v>
      </c>
      <c r="I9" s="62">
        <v>0</v>
      </c>
      <c r="J9" s="62">
        <f t="shared" si="1"/>
        <v>0</v>
      </c>
      <c r="K9" s="16"/>
      <c r="L9" s="25" t="str">
        <f t="shared" si="2"/>
        <v>--</v>
      </c>
      <c r="M9" s="25" t="str">
        <f t="shared" si="2"/>
        <v>--</v>
      </c>
      <c r="N9" s="25" t="str">
        <f t="shared" si="2"/>
        <v>--</v>
      </c>
      <c r="O9" s="26" t="str">
        <f t="shared" si="2"/>
        <v>--</v>
      </c>
      <c r="Q9">
        <v>33</v>
      </c>
      <c r="U9">
        <f>$U$8</f>
        <v>15</v>
      </c>
      <c r="V9">
        <f>$V$8</f>
        <v>37</v>
      </c>
      <c r="W9">
        <f>$W$8</f>
        <v>59</v>
      </c>
    </row>
    <row r="10" spans="1:25" ht="12.75" customHeight="1" x14ac:dyDescent="0.6">
      <c r="A10" s="21" t="s">
        <v>25</v>
      </c>
      <c r="B10" s="22">
        <v>0</v>
      </c>
      <c r="C10" s="22">
        <v>0</v>
      </c>
      <c r="D10" s="22">
        <v>0</v>
      </c>
      <c r="E10" s="22">
        <f t="shared" si="0"/>
        <v>0</v>
      </c>
      <c r="F10" s="16"/>
      <c r="G10" s="62">
        <v>0</v>
      </c>
      <c r="H10" s="62">
        <v>0</v>
      </c>
      <c r="I10" s="62">
        <v>0</v>
      </c>
      <c r="J10" s="62">
        <f t="shared" si="1"/>
        <v>0</v>
      </c>
      <c r="K10" s="16"/>
      <c r="L10" s="25" t="str">
        <f t="shared" si="2"/>
        <v>--</v>
      </c>
      <c r="M10" s="25" t="str">
        <f t="shared" si="2"/>
        <v>--</v>
      </c>
      <c r="N10" s="25" t="str">
        <f t="shared" si="2"/>
        <v>--</v>
      </c>
      <c r="O10" s="26" t="str">
        <f t="shared" si="2"/>
        <v>--</v>
      </c>
      <c r="Q10">
        <v>34</v>
      </c>
      <c r="S10">
        <v>10</v>
      </c>
      <c r="U10">
        <f>$U$8</f>
        <v>15</v>
      </c>
      <c r="V10">
        <f>$V$8</f>
        <v>37</v>
      </c>
      <c r="W10">
        <f>$W$8</f>
        <v>59</v>
      </c>
    </row>
    <row r="11" spans="1:25" ht="12.75" customHeight="1" x14ac:dyDescent="0.6">
      <c r="A11" s="21" t="s">
        <v>26</v>
      </c>
      <c r="B11" s="22">
        <v>0</v>
      </c>
      <c r="C11" s="22">
        <v>0</v>
      </c>
      <c r="D11" s="22">
        <v>0</v>
      </c>
      <c r="E11" s="22">
        <f t="shared" si="0"/>
        <v>0</v>
      </c>
      <c r="F11" s="16"/>
      <c r="G11" s="62">
        <v>0</v>
      </c>
      <c r="H11" s="62">
        <v>0</v>
      </c>
      <c r="I11" s="62">
        <v>0</v>
      </c>
      <c r="J11" s="62">
        <f t="shared" si="1"/>
        <v>0</v>
      </c>
      <c r="K11" s="16"/>
      <c r="L11" s="25" t="str">
        <f t="shared" si="2"/>
        <v>--</v>
      </c>
      <c r="M11" s="25" t="str">
        <f t="shared" si="2"/>
        <v>--</v>
      </c>
      <c r="N11" s="25" t="str">
        <f t="shared" si="2"/>
        <v>--</v>
      </c>
      <c r="O11" s="26" t="str">
        <f t="shared" si="2"/>
        <v>--</v>
      </c>
      <c r="Q11">
        <v>35</v>
      </c>
      <c r="S11">
        <v>10</v>
      </c>
      <c r="U11">
        <f>$U$8</f>
        <v>15</v>
      </c>
      <c r="V11">
        <f>$V$8</f>
        <v>37</v>
      </c>
      <c r="W11">
        <f>$W$8</f>
        <v>59</v>
      </c>
    </row>
    <row r="12" spans="1:25" ht="12.75" customHeight="1" x14ac:dyDescent="0.6">
      <c r="A12" s="30" t="s">
        <v>92</v>
      </c>
      <c r="B12" s="22">
        <v>0</v>
      </c>
      <c r="C12" s="22">
        <v>0</v>
      </c>
      <c r="D12" s="22">
        <v>0</v>
      </c>
      <c r="E12" s="22">
        <f t="shared" si="0"/>
        <v>0</v>
      </c>
      <c r="F12" s="16"/>
      <c r="G12" s="62">
        <v>0</v>
      </c>
      <c r="H12" s="62">
        <v>0</v>
      </c>
      <c r="I12" s="62">
        <v>0</v>
      </c>
      <c r="J12" s="62">
        <f t="shared" si="1"/>
        <v>0</v>
      </c>
      <c r="K12" s="16"/>
      <c r="L12" s="25" t="str">
        <f t="shared" si="2"/>
        <v>--</v>
      </c>
      <c r="M12" s="25" t="str">
        <f t="shared" si="2"/>
        <v>--</v>
      </c>
      <c r="N12" s="25" t="str">
        <f t="shared" si="2"/>
        <v>--</v>
      </c>
      <c r="O12" s="26" t="str">
        <f t="shared" si="2"/>
        <v>--</v>
      </c>
      <c r="Q12">
        <v>36</v>
      </c>
      <c r="R12">
        <v>37</v>
      </c>
      <c r="S12">
        <v>10</v>
      </c>
      <c r="U12">
        <f>$U$8</f>
        <v>15</v>
      </c>
      <c r="V12">
        <f>$V$8</f>
        <v>37</v>
      </c>
      <c r="W12">
        <f>$W$8</f>
        <v>59</v>
      </c>
    </row>
    <row r="13" spans="1:25" ht="12.75" customHeight="1" x14ac:dyDescent="0.6">
      <c r="A13" s="30" t="s">
        <v>104</v>
      </c>
      <c r="B13" s="22">
        <v>0</v>
      </c>
      <c r="C13" s="22">
        <v>0</v>
      </c>
      <c r="D13" s="22">
        <v>0</v>
      </c>
      <c r="E13" s="22">
        <f t="shared" si="0"/>
        <v>0</v>
      </c>
      <c r="F13" s="16"/>
      <c r="G13" s="62">
        <v>0</v>
      </c>
      <c r="H13" s="62">
        <v>0</v>
      </c>
      <c r="I13" s="62">
        <v>0</v>
      </c>
      <c r="J13" s="62">
        <f t="shared" si="1"/>
        <v>0</v>
      </c>
      <c r="K13" s="16"/>
      <c r="L13" s="25" t="str">
        <f t="shared" si="2"/>
        <v>--</v>
      </c>
      <c r="M13" s="25" t="str">
        <f t="shared" si="2"/>
        <v>--</v>
      </c>
      <c r="N13" s="25" t="str">
        <f t="shared" si="2"/>
        <v>--</v>
      </c>
      <c r="O13" s="26" t="str">
        <f t="shared" si="2"/>
        <v>--</v>
      </c>
      <c r="Q13">
        <v>39</v>
      </c>
      <c r="S13">
        <v>10</v>
      </c>
      <c r="U13">
        <f>$U$8</f>
        <v>15</v>
      </c>
      <c r="V13">
        <f>$V$8</f>
        <v>37</v>
      </c>
      <c r="W13">
        <f>$W$8</f>
        <v>59</v>
      </c>
    </row>
    <row r="14" spans="1:25" ht="12.75" customHeight="1" x14ac:dyDescent="0.6">
      <c r="A14" s="21" t="s">
        <v>17</v>
      </c>
      <c r="B14" s="22">
        <f>B10</f>
        <v>0</v>
      </c>
      <c r="C14" s="22">
        <f>C10</f>
        <v>0</v>
      </c>
      <c r="D14" s="22">
        <f>D10</f>
        <v>0</v>
      </c>
      <c r="E14" s="22">
        <f>E10</f>
        <v>0</v>
      </c>
      <c r="F14" s="16"/>
      <c r="G14" s="62">
        <f>SUM(G8:G13)</f>
        <v>0</v>
      </c>
      <c r="H14" s="62">
        <f>SUM(H8:H13)</f>
        <v>0</v>
      </c>
      <c r="I14" s="62">
        <f>SUM(I8:I13)</f>
        <v>0</v>
      </c>
      <c r="J14" s="62">
        <f>SUM(J8:J13)</f>
        <v>0</v>
      </c>
      <c r="K14" s="16"/>
      <c r="L14" s="25" t="str">
        <f t="shared" si="2"/>
        <v>--</v>
      </c>
      <c r="M14" s="25" t="str">
        <f t="shared" si="2"/>
        <v>--</v>
      </c>
      <c r="N14" s="25" t="str">
        <f t="shared" si="2"/>
        <v>--</v>
      </c>
      <c r="O14" s="26" t="str">
        <f t="shared" si="2"/>
        <v>--</v>
      </c>
    </row>
    <row r="15" spans="1:25" ht="5.15" customHeight="1" x14ac:dyDescent="0.6">
      <c r="A15" s="21"/>
      <c r="B15" s="22"/>
      <c r="C15" s="22"/>
      <c r="D15" s="22"/>
      <c r="E15" s="22"/>
      <c r="F15" s="16"/>
      <c r="G15" s="62"/>
      <c r="H15" s="62"/>
      <c r="I15" s="62"/>
      <c r="J15" s="62"/>
      <c r="K15" s="16"/>
      <c r="L15" s="16"/>
      <c r="M15" s="16"/>
      <c r="N15" s="16"/>
      <c r="O15" s="20"/>
    </row>
    <row r="16" spans="1:25" ht="12.75" customHeight="1" x14ac:dyDescent="0.6">
      <c r="A16" s="31" t="s">
        <v>117</v>
      </c>
      <c r="B16" s="22"/>
      <c r="C16" s="22"/>
      <c r="D16" s="22"/>
      <c r="E16" s="22"/>
      <c r="F16" s="16"/>
      <c r="G16" s="62"/>
      <c r="H16" s="62"/>
      <c r="I16" s="62"/>
      <c r="J16" s="62"/>
      <c r="K16" s="16"/>
      <c r="L16" s="16"/>
      <c r="M16" s="16"/>
      <c r="N16" s="16"/>
      <c r="O16" s="20"/>
    </row>
    <row r="17" spans="1:23" ht="12.75" customHeight="1" x14ac:dyDescent="0.6">
      <c r="A17" s="21" t="s">
        <v>25</v>
      </c>
      <c r="B17" s="22">
        <v>0</v>
      </c>
      <c r="C17" s="22">
        <v>0</v>
      </c>
      <c r="D17" s="22">
        <v>0</v>
      </c>
      <c r="E17" s="22">
        <f>SUM(B17:D17)</f>
        <v>0</v>
      </c>
      <c r="F17" s="16"/>
      <c r="G17" s="62">
        <v>0</v>
      </c>
      <c r="H17" s="62">
        <v>0</v>
      </c>
      <c r="I17" s="62">
        <v>0</v>
      </c>
      <c r="J17" s="62">
        <f>SUM(G17:I17)</f>
        <v>0</v>
      </c>
      <c r="K17" s="16"/>
      <c r="L17" s="25" t="str">
        <f t="shared" ref="L17:O21" si="3">IF(B17&lt;&gt;0,G17/B17,"--")</f>
        <v>--</v>
      </c>
      <c r="M17" s="25" t="str">
        <f t="shared" si="3"/>
        <v>--</v>
      </c>
      <c r="N17" s="25" t="str">
        <f t="shared" si="3"/>
        <v>--</v>
      </c>
      <c r="O17" s="26" t="str">
        <f t="shared" si="3"/>
        <v>--</v>
      </c>
      <c r="Q17">
        <v>17</v>
      </c>
      <c r="U17">
        <f>$U$8</f>
        <v>15</v>
      </c>
      <c r="V17">
        <f>$V$8</f>
        <v>37</v>
      </c>
      <c r="W17">
        <f>$W$8</f>
        <v>59</v>
      </c>
    </row>
    <row r="18" spans="1:23" ht="12.75" customHeight="1" x14ac:dyDescent="0.6">
      <c r="A18" s="21" t="s">
        <v>26</v>
      </c>
      <c r="B18" s="22">
        <v>0</v>
      </c>
      <c r="C18" s="22">
        <v>0</v>
      </c>
      <c r="D18" s="22">
        <v>0</v>
      </c>
      <c r="E18" s="22">
        <f>SUM(B18:D18)</f>
        <v>0</v>
      </c>
      <c r="F18" s="16"/>
      <c r="G18" s="62">
        <v>0</v>
      </c>
      <c r="H18" s="62">
        <v>0</v>
      </c>
      <c r="I18" s="62">
        <v>0</v>
      </c>
      <c r="J18" s="62">
        <f>SUM(G18:I18)</f>
        <v>0</v>
      </c>
      <c r="K18" s="16"/>
      <c r="L18" s="25" t="str">
        <f t="shared" si="3"/>
        <v>--</v>
      </c>
      <c r="M18" s="25" t="str">
        <f t="shared" si="3"/>
        <v>--</v>
      </c>
      <c r="N18" s="25" t="str">
        <f t="shared" si="3"/>
        <v>--</v>
      </c>
      <c r="O18" s="26" t="str">
        <f t="shared" si="3"/>
        <v>--</v>
      </c>
      <c r="Q18">
        <v>18</v>
      </c>
      <c r="U18">
        <f>$U$8</f>
        <v>15</v>
      </c>
      <c r="V18">
        <f>$V$8</f>
        <v>37</v>
      </c>
      <c r="W18">
        <f>$W$8</f>
        <v>59</v>
      </c>
    </row>
    <row r="19" spans="1:23" ht="12.75" customHeight="1" x14ac:dyDescent="0.6">
      <c r="A19" s="30" t="s">
        <v>27</v>
      </c>
      <c r="B19" s="22">
        <v>0</v>
      </c>
      <c r="C19" s="22">
        <v>0</v>
      </c>
      <c r="D19" s="22">
        <v>0</v>
      </c>
      <c r="E19" s="22">
        <f>SUM(B19:D19)</f>
        <v>0</v>
      </c>
      <c r="F19" s="16"/>
      <c r="G19" s="62">
        <v>0</v>
      </c>
      <c r="H19" s="62">
        <v>0</v>
      </c>
      <c r="I19" s="62">
        <v>0</v>
      </c>
      <c r="J19" s="62">
        <f>SUM(G19:I19)</f>
        <v>0</v>
      </c>
      <c r="K19" s="16"/>
      <c r="L19" s="25" t="str">
        <f t="shared" si="3"/>
        <v>--</v>
      </c>
      <c r="M19" s="25" t="str">
        <f t="shared" si="3"/>
        <v>--</v>
      </c>
      <c r="N19" s="25" t="str">
        <f t="shared" si="3"/>
        <v>--</v>
      </c>
      <c r="O19" s="26" t="str">
        <f t="shared" si="3"/>
        <v>--</v>
      </c>
      <c r="Q19">
        <v>19</v>
      </c>
      <c r="U19">
        <f>$U$8</f>
        <v>15</v>
      </c>
      <c r="V19">
        <f>$V$8</f>
        <v>37</v>
      </c>
      <c r="W19">
        <f>$W$8</f>
        <v>59</v>
      </c>
    </row>
    <row r="20" spans="1:23" ht="12.75" customHeight="1" x14ac:dyDescent="0.6">
      <c r="A20" s="30" t="s">
        <v>34</v>
      </c>
      <c r="B20" s="22">
        <v>0</v>
      </c>
      <c r="C20" s="22">
        <v>0</v>
      </c>
      <c r="D20" s="22">
        <v>0</v>
      </c>
      <c r="E20" s="22">
        <f>SUM(B20:D20)</f>
        <v>0</v>
      </c>
      <c r="F20" s="16"/>
      <c r="G20" s="62">
        <v>0</v>
      </c>
      <c r="H20" s="62">
        <v>0</v>
      </c>
      <c r="I20" s="62">
        <v>0</v>
      </c>
      <c r="J20" s="62">
        <f>SUM(G20:I20)</f>
        <v>0</v>
      </c>
      <c r="K20" s="16"/>
      <c r="L20" s="25" t="str">
        <f t="shared" si="3"/>
        <v>--</v>
      </c>
      <c r="M20" s="25" t="str">
        <f t="shared" si="3"/>
        <v>--</v>
      </c>
      <c r="N20" s="25" t="str">
        <f t="shared" si="3"/>
        <v>--</v>
      </c>
      <c r="O20" s="26" t="str">
        <f t="shared" si="3"/>
        <v>--</v>
      </c>
      <c r="Q20">
        <v>22</v>
      </c>
      <c r="U20">
        <f>$U$8</f>
        <v>15</v>
      </c>
      <c r="V20">
        <f>$V$8</f>
        <v>37</v>
      </c>
      <c r="W20">
        <f>$W$8</f>
        <v>59</v>
      </c>
    </row>
    <row r="21" spans="1:23" ht="12.75" customHeight="1" x14ac:dyDescent="0.6">
      <c r="A21" s="21" t="s">
        <v>17</v>
      </c>
      <c r="B21" s="22">
        <f>B17</f>
        <v>0</v>
      </c>
      <c r="C21" s="22">
        <f>C17</f>
        <v>0</v>
      </c>
      <c r="D21" s="22">
        <f>D17</f>
        <v>0</v>
      </c>
      <c r="E21" s="22">
        <f>E17</f>
        <v>0</v>
      </c>
      <c r="F21" s="16"/>
      <c r="G21" s="62">
        <f>SUM(G17:G20)</f>
        <v>0</v>
      </c>
      <c r="H21" s="62">
        <f>SUM(H17:H20)</f>
        <v>0</v>
      </c>
      <c r="I21" s="62">
        <f>SUM(I17:I20)</f>
        <v>0</v>
      </c>
      <c r="J21" s="62">
        <f>SUM(J17:J20)</f>
        <v>0</v>
      </c>
      <c r="K21" s="16"/>
      <c r="L21" s="25" t="str">
        <f t="shared" si="3"/>
        <v>--</v>
      </c>
      <c r="M21" s="25" t="str">
        <f t="shared" si="3"/>
        <v>--</v>
      </c>
      <c r="N21" s="25" t="str">
        <f t="shared" si="3"/>
        <v>--</v>
      </c>
      <c r="O21" s="26" t="str">
        <f t="shared" si="3"/>
        <v>--</v>
      </c>
    </row>
    <row r="22" spans="1:23" ht="5.15" customHeight="1" x14ac:dyDescent="0.6">
      <c r="A22" s="21"/>
      <c r="B22" s="22"/>
      <c r="C22" s="22"/>
      <c r="D22" s="22"/>
      <c r="E22" s="22"/>
      <c r="F22" s="16"/>
      <c r="G22" s="62"/>
      <c r="H22" s="62"/>
      <c r="I22" s="62"/>
      <c r="J22" s="62"/>
      <c r="K22" s="16"/>
      <c r="L22" s="16"/>
      <c r="M22" s="16"/>
      <c r="N22" s="16"/>
      <c r="O22" s="20"/>
    </row>
    <row r="23" spans="1:23" ht="12.75" customHeight="1" x14ac:dyDescent="0.6">
      <c r="A23" s="31" t="s">
        <v>118</v>
      </c>
      <c r="B23" s="22"/>
      <c r="C23" s="22"/>
      <c r="D23" s="22"/>
      <c r="E23" s="22"/>
      <c r="F23" s="16"/>
      <c r="G23" s="62"/>
      <c r="H23" s="62"/>
      <c r="I23" s="62"/>
      <c r="J23" s="62"/>
      <c r="K23" s="16"/>
      <c r="L23" s="16"/>
      <c r="M23" s="16"/>
      <c r="N23" s="16"/>
      <c r="O23" s="20"/>
    </row>
    <row r="24" spans="1:23" ht="12.75" customHeight="1" x14ac:dyDescent="0.6">
      <c r="A24" s="21" t="s">
        <v>13</v>
      </c>
      <c r="B24" s="22">
        <v>0</v>
      </c>
      <c r="C24" s="22">
        <v>0</v>
      </c>
      <c r="D24" s="22">
        <v>0</v>
      </c>
      <c r="E24" s="22">
        <f t="shared" ref="E24:E29" si="4">SUM(B24:D24)</f>
        <v>0</v>
      </c>
      <c r="F24" s="16"/>
      <c r="G24" s="62">
        <v>0</v>
      </c>
      <c r="H24" s="62">
        <v>0</v>
      </c>
      <c r="I24" s="62">
        <v>0</v>
      </c>
      <c r="J24" s="62">
        <f t="shared" ref="J24:J29" si="5">SUM(G24:I24)</f>
        <v>0</v>
      </c>
      <c r="K24" s="16"/>
      <c r="L24" s="25" t="str">
        <f t="shared" ref="L24:O30" si="6">IF(B24&lt;&gt;0,G24/B24,"--")</f>
        <v>--</v>
      </c>
      <c r="M24" s="25" t="str">
        <f t="shared" si="6"/>
        <v>--</v>
      </c>
      <c r="N24" s="25" t="str">
        <f t="shared" si="6"/>
        <v>--</v>
      </c>
      <c r="O24" s="26" t="str">
        <f t="shared" si="6"/>
        <v>--</v>
      </c>
      <c r="Q24">
        <v>50</v>
      </c>
      <c r="U24">
        <f t="shared" ref="U24:U29" si="7">$U$8</f>
        <v>15</v>
      </c>
      <c r="V24">
        <f t="shared" ref="V24:V29" si="8">$V$8</f>
        <v>37</v>
      </c>
      <c r="W24">
        <f t="shared" ref="W24:W29" si="9">$W$8</f>
        <v>59</v>
      </c>
    </row>
    <row r="25" spans="1:23" ht="12.75" customHeight="1" x14ac:dyDescent="0.6">
      <c r="A25" s="30" t="s">
        <v>24</v>
      </c>
      <c r="B25" s="22">
        <v>0</v>
      </c>
      <c r="C25" s="22">
        <v>0</v>
      </c>
      <c r="D25" s="22">
        <v>0</v>
      </c>
      <c r="E25" s="22">
        <f t="shared" si="4"/>
        <v>0</v>
      </c>
      <c r="F25" s="16"/>
      <c r="G25" s="62">
        <v>0</v>
      </c>
      <c r="H25" s="62">
        <v>0</v>
      </c>
      <c r="I25" s="62">
        <v>0</v>
      </c>
      <c r="J25" s="62">
        <f t="shared" si="5"/>
        <v>0</v>
      </c>
      <c r="K25" s="16"/>
      <c r="L25" s="25" t="str">
        <f t="shared" si="6"/>
        <v>--</v>
      </c>
      <c r="M25" s="25" t="str">
        <f t="shared" si="6"/>
        <v>--</v>
      </c>
      <c r="N25" s="25" t="str">
        <f t="shared" si="6"/>
        <v>--</v>
      </c>
      <c r="O25" s="26" t="str">
        <f t="shared" si="6"/>
        <v>--</v>
      </c>
      <c r="Q25">
        <v>51</v>
      </c>
      <c r="U25">
        <f t="shared" si="7"/>
        <v>15</v>
      </c>
      <c r="V25">
        <f t="shared" si="8"/>
        <v>37</v>
      </c>
      <c r="W25">
        <f t="shared" si="9"/>
        <v>59</v>
      </c>
    </row>
    <row r="26" spans="1:23" ht="12.75" customHeight="1" x14ac:dyDescent="0.6">
      <c r="A26" s="21" t="s">
        <v>25</v>
      </c>
      <c r="B26" s="22">
        <v>0</v>
      </c>
      <c r="C26" s="22">
        <v>0</v>
      </c>
      <c r="D26" s="22">
        <v>0</v>
      </c>
      <c r="E26" s="22">
        <f t="shared" si="4"/>
        <v>0</v>
      </c>
      <c r="F26" s="16"/>
      <c r="G26" s="62">
        <v>0</v>
      </c>
      <c r="H26" s="62">
        <v>0</v>
      </c>
      <c r="I26" s="62">
        <v>0</v>
      </c>
      <c r="J26" s="62">
        <f t="shared" si="5"/>
        <v>0</v>
      </c>
      <c r="K26" s="16"/>
      <c r="L26" s="25" t="str">
        <f t="shared" si="6"/>
        <v>--</v>
      </c>
      <c r="M26" s="25" t="str">
        <f t="shared" si="6"/>
        <v>--</v>
      </c>
      <c r="N26" s="25" t="str">
        <f t="shared" si="6"/>
        <v>--</v>
      </c>
      <c r="O26" s="26" t="str">
        <f t="shared" si="6"/>
        <v>--</v>
      </c>
      <c r="Q26">
        <v>52</v>
      </c>
      <c r="S26">
        <v>10</v>
      </c>
      <c r="U26">
        <f t="shared" si="7"/>
        <v>15</v>
      </c>
      <c r="V26">
        <f t="shared" si="8"/>
        <v>37</v>
      </c>
      <c r="W26">
        <f t="shared" si="9"/>
        <v>59</v>
      </c>
    </row>
    <row r="27" spans="1:23" ht="12.75" customHeight="1" x14ac:dyDescent="0.6">
      <c r="A27" s="21" t="s">
        <v>26</v>
      </c>
      <c r="B27" s="22">
        <v>0</v>
      </c>
      <c r="C27" s="22">
        <v>0</v>
      </c>
      <c r="D27" s="22">
        <v>0</v>
      </c>
      <c r="E27" s="22">
        <f t="shared" si="4"/>
        <v>0</v>
      </c>
      <c r="F27" s="16"/>
      <c r="G27" s="62">
        <v>0</v>
      </c>
      <c r="H27" s="62">
        <v>0</v>
      </c>
      <c r="I27" s="62">
        <v>0</v>
      </c>
      <c r="J27" s="62">
        <f t="shared" si="5"/>
        <v>0</v>
      </c>
      <c r="K27" s="16"/>
      <c r="L27" s="25" t="str">
        <f t="shared" si="6"/>
        <v>--</v>
      </c>
      <c r="M27" s="25" t="str">
        <f t="shared" si="6"/>
        <v>--</v>
      </c>
      <c r="N27" s="25" t="str">
        <f t="shared" si="6"/>
        <v>--</v>
      </c>
      <c r="O27" s="26" t="str">
        <f t="shared" si="6"/>
        <v>--</v>
      </c>
      <c r="Q27">
        <v>53</v>
      </c>
      <c r="S27">
        <v>10</v>
      </c>
      <c r="U27">
        <f t="shared" si="7"/>
        <v>15</v>
      </c>
      <c r="V27">
        <f t="shared" si="8"/>
        <v>37</v>
      </c>
      <c r="W27">
        <f t="shared" si="9"/>
        <v>59</v>
      </c>
    </row>
    <row r="28" spans="1:23" ht="12.75" customHeight="1" x14ac:dyDescent="0.6">
      <c r="A28" s="30" t="s">
        <v>92</v>
      </c>
      <c r="B28" s="22">
        <v>0</v>
      </c>
      <c r="C28" s="22">
        <v>0</v>
      </c>
      <c r="D28" s="22">
        <v>0</v>
      </c>
      <c r="E28" s="22">
        <f t="shared" si="4"/>
        <v>0</v>
      </c>
      <c r="F28" s="16"/>
      <c r="G28" s="62">
        <v>0</v>
      </c>
      <c r="H28" s="62">
        <v>0</v>
      </c>
      <c r="I28" s="62">
        <v>0</v>
      </c>
      <c r="J28" s="62">
        <f t="shared" si="5"/>
        <v>0</v>
      </c>
      <c r="K28" s="16"/>
      <c r="L28" s="25" t="str">
        <f t="shared" si="6"/>
        <v>--</v>
      </c>
      <c r="M28" s="25" t="str">
        <f t="shared" si="6"/>
        <v>--</v>
      </c>
      <c r="N28" s="25" t="str">
        <f t="shared" si="6"/>
        <v>--</v>
      </c>
      <c r="O28" s="26" t="str">
        <f t="shared" si="6"/>
        <v>--</v>
      </c>
      <c r="Q28">
        <v>55</v>
      </c>
      <c r="S28">
        <v>10</v>
      </c>
      <c r="U28">
        <f t="shared" si="7"/>
        <v>15</v>
      </c>
      <c r="V28">
        <f t="shared" si="8"/>
        <v>37</v>
      </c>
      <c r="W28">
        <f t="shared" si="9"/>
        <v>59</v>
      </c>
    </row>
    <row r="29" spans="1:23" ht="12.75" customHeight="1" x14ac:dyDescent="0.6">
      <c r="A29" s="30" t="s">
        <v>104</v>
      </c>
      <c r="B29" s="22">
        <v>0</v>
      </c>
      <c r="C29" s="22">
        <v>0</v>
      </c>
      <c r="D29" s="22">
        <v>0</v>
      </c>
      <c r="E29" s="22">
        <f t="shared" si="4"/>
        <v>0</v>
      </c>
      <c r="F29" s="16"/>
      <c r="G29" s="62">
        <v>0</v>
      </c>
      <c r="H29" s="62">
        <v>0</v>
      </c>
      <c r="I29" s="62">
        <v>0</v>
      </c>
      <c r="J29" s="62">
        <f t="shared" si="5"/>
        <v>0</v>
      </c>
      <c r="K29" s="16"/>
      <c r="L29" s="25" t="str">
        <f t="shared" si="6"/>
        <v>--</v>
      </c>
      <c r="M29" s="25" t="str">
        <f t="shared" si="6"/>
        <v>--</v>
      </c>
      <c r="N29" s="25" t="str">
        <f t="shared" si="6"/>
        <v>--</v>
      </c>
      <c r="O29" s="26" t="str">
        <f t="shared" si="6"/>
        <v>--</v>
      </c>
      <c r="Q29">
        <v>57</v>
      </c>
      <c r="S29">
        <v>10</v>
      </c>
      <c r="U29">
        <f t="shared" si="7"/>
        <v>15</v>
      </c>
      <c r="V29">
        <f t="shared" si="8"/>
        <v>37</v>
      </c>
      <c r="W29">
        <f t="shared" si="9"/>
        <v>59</v>
      </c>
    </row>
    <row r="30" spans="1:23" ht="12.75" customHeight="1" x14ac:dyDescent="0.6">
      <c r="A30" s="21" t="s">
        <v>17</v>
      </c>
      <c r="B30" s="22">
        <f>B26</f>
        <v>0</v>
      </c>
      <c r="C30" s="22">
        <f>C26</f>
        <v>0</v>
      </c>
      <c r="D30" s="22">
        <f>D26</f>
        <v>0</v>
      </c>
      <c r="E30" s="22">
        <f>E26</f>
        <v>0</v>
      </c>
      <c r="F30" s="16"/>
      <c r="G30" s="62">
        <f>SUM(G24:G29)</f>
        <v>0</v>
      </c>
      <c r="H30" s="62">
        <f>SUM(H24:H29)</f>
        <v>0</v>
      </c>
      <c r="I30" s="62">
        <f>SUM(I24:I29)</f>
        <v>0</v>
      </c>
      <c r="J30" s="62">
        <f>SUM(J24:J29)</f>
        <v>0</v>
      </c>
      <c r="K30" s="16"/>
      <c r="L30" s="25" t="str">
        <f t="shared" si="6"/>
        <v>--</v>
      </c>
      <c r="M30" s="25" t="str">
        <f t="shared" si="6"/>
        <v>--</v>
      </c>
      <c r="N30" s="25" t="str">
        <f t="shared" si="6"/>
        <v>--</v>
      </c>
      <c r="O30" s="26" t="str">
        <f t="shared" si="6"/>
        <v>--</v>
      </c>
    </row>
    <row r="31" spans="1:23" ht="5.15" customHeight="1" x14ac:dyDescent="0.6">
      <c r="A31" s="21"/>
      <c r="B31" s="22"/>
      <c r="C31" s="22"/>
      <c r="D31" s="22"/>
      <c r="E31" s="22"/>
      <c r="F31" s="16"/>
      <c r="G31" s="62"/>
      <c r="H31" s="62"/>
      <c r="I31" s="62"/>
      <c r="J31" s="62"/>
      <c r="K31" s="16"/>
      <c r="L31" s="16"/>
      <c r="M31" s="16"/>
      <c r="N31" s="16"/>
      <c r="O31" s="20"/>
    </row>
    <row r="32" spans="1:23" ht="12.75" customHeight="1" x14ac:dyDescent="0.6">
      <c r="A32" s="21" t="s">
        <v>31</v>
      </c>
      <c r="B32" s="22">
        <f>SUM(B14,B21,B30)</f>
        <v>0</v>
      </c>
      <c r="C32" s="22">
        <f>SUM(C14,C21,C30)</f>
        <v>0</v>
      </c>
      <c r="D32" s="22">
        <f>SUM(D14,D21,D30)</f>
        <v>0</v>
      </c>
      <c r="E32" s="22">
        <f>SUM(E14,E21,E30)</f>
        <v>0</v>
      </c>
      <c r="F32" s="16"/>
      <c r="G32" s="62">
        <f>SUM(G14,G21,G30)</f>
        <v>0</v>
      </c>
      <c r="H32" s="62">
        <f>SUM(H14,H21,H30)</f>
        <v>0</v>
      </c>
      <c r="I32" s="62">
        <f>SUM(I14,I21,I30)</f>
        <v>0</v>
      </c>
      <c r="J32" s="62">
        <f>SUM(J14,J21,J30)</f>
        <v>0</v>
      </c>
      <c r="K32" s="16"/>
      <c r="L32" s="25" t="str">
        <f>IF(B32&lt;&gt;0,G32/B32,"--")</f>
        <v>--</v>
      </c>
      <c r="M32" s="25" t="str">
        <f>IF(C32&lt;&gt;0,H32/C32,"--")</f>
        <v>--</v>
      </c>
      <c r="N32" s="25" t="str">
        <f>IF(D32&lt;&gt;0,I32/D32,"--")</f>
        <v>--</v>
      </c>
      <c r="O32" s="26" t="str">
        <f>IF(E32&lt;&gt;0,J32/E32,"--")</f>
        <v>--</v>
      </c>
    </row>
    <row r="33" spans="1:23" ht="5.15" customHeight="1" x14ac:dyDescent="0.6">
      <c r="A33" s="21"/>
      <c r="B33" s="22"/>
      <c r="C33" s="22"/>
      <c r="D33" s="22"/>
      <c r="E33" s="22"/>
      <c r="F33" s="16"/>
      <c r="G33" s="62"/>
      <c r="H33" s="62"/>
      <c r="I33" s="62"/>
      <c r="J33" s="62"/>
      <c r="K33" s="16"/>
      <c r="L33" s="16"/>
      <c r="M33" s="16"/>
      <c r="N33" s="16"/>
      <c r="O33" s="20"/>
    </row>
    <row r="34" spans="1:23" ht="12.75" customHeight="1" x14ac:dyDescent="0.6">
      <c r="A34" s="95" t="s">
        <v>32</v>
      </c>
      <c r="B34" s="22"/>
      <c r="C34" s="22"/>
      <c r="D34" s="22"/>
      <c r="E34" s="22"/>
      <c r="F34" s="16"/>
      <c r="G34" s="62"/>
      <c r="H34" s="62"/>
      <c r="I34" s="62"/>
      <c r="J34" s="62"/>
      <c r="K34" s="16"/>
      <c r="L34" s="16"/>
      <c r="M34" s="16"/>
      <c r="N34" s="16"/>
      <c r="O34" s="20"/>
    </row>
    <row r="35" spans="1:23" ht="12.75" customHeight="1" x14ac:dyDescent="0.6">
      <c r="A35" s="31" t="s">
        <v>119</v>
      </c>
      <c r="B35" s="22"/>
      <c r="C35" s="22"/>
      <c r="D35" s="22"/>
      <c r="E35" s="22"/>
      <c r="F35" s="16"/>
      <c r="G35" s="62"/>
      <c r="H35" s="62"/>
      <c r="I35" s="62"/>
      <c r="J35" s="62"/>
      <c r="K35" s="16"/>
      <c r="L35" s="16"/>
      <c r="M35" s="16"/>
      <c r="N35" s="16"/>
      <c r="O35" s="20"/>
    </row>
    <row r="36" spans="1:23" ht="12.75" customHeight="1" x14ac:dyDescent="0.6">
      <c r="A36" s="21" t="s">
        <v>13</v>
      </c>
      <c r="B36" s="22">
        <v>0</v>
      </c>
      <c r="C36" s="22">
        <v>0</v>
      </c>
      <c r="D36" s="22">
        <v>0</v>
      </c>
      <c r="E36" s="22">
        <f>SUM(B36:D36)</f>
        <v>0</v>
      </c>
      <c r="F36" s="16"/>
      <c r="G36" s="62">
        <v>0</v>
      </c>
      <c r="H36" s="62">
        <v>0</v>
      </c>
      <c r="I36" s="62">
        <v>0</v>
      </c>
      <c r="J36" s="62">
        <f>SUM(G36:I36)</f>
        <v>0</v>
      </c>
      <c r="K36" s="16"/>
      <c r="L36" s="25" t="str">
        <f t="shared" ref="L36:O38" si="10">IF(B36&lt;&gt;0,G36/B36,"--")</f>
        <v>--</v>
      </c>
      <c r="M36" s="25" t="str">
        <f t="shared" si="10"/>
        <v>--</v>
      </c>
      <c r="N36" s="25" t="str">
        <f t="shared" si="10"/>
        <v>--</v>
      </c>
      <c r="O36" s="26" t="str">
        <f t="shared" si="10"/>
        <v>--</v>
      </c>
      <c r="Q36">
        <v>0</v>
      </c>
      <c r="U36">
        <f>$U$8</f>
        <v>15</v>
      </c>
      <c r="V36">
        <f>$V$8</f>
        <v>37</v>
      </c>
      <c r="W36">
        <f>$W$8</f>
        <v>59</v>
      </c>
    </row>
    <row r="37" spans="1:23" ht="12.75" customHeight="1" x14ac:dyDescent="0.6">
      <c r="A37" s="30" t="s">
        <v>120</v>
      </c>
      <c r="B37" s="22">
        <v>0</v>
      </c>
      <c r="C37" s="22">
        <v>0</v>
      </c>
      <c r="D37" s="22">
        <v>0</v>
      </c>
      <c r="E37" s="22">
        <f>SUM(B37:D37)</f>
        <v>0</v>
      </c>
      <c r="F37" s="16"/>
      <c r="G37" s="62">
        <v>0</v>
      </c>
      <c r="H37" s="62">
        <v>0</v>
      </c>
      <c r="I37" s="62">
        <v>0</v>
      </c>
      <c r="J37" s="62">
        <f>SUM(G37:I37)</f>
        <v>0</v>
      </c>
      <c r="K37" s="16"/>
      <c r="L37" s="25" t="str">
        <f t="shared" si="10"/>
        <v>--</v>
      </c>
      <c r="M37" s="25" t="str">
        <f t="shared" si="10"/>
        <v>--</v>
      </c>
      <c r="N37" s="25" t="str">
        <f t="shared" si="10"/>
        <v>--</v>
      </c>
      <c r="O37" s="26" t="str">
        <f t="shared" si="10"/>
        <v>--</v>
      </c>
      <c r="Q37">
        <v>3</v>
      </c>
      <c r="U37">
        <f>$U$8</f>
        <v>15</v>
      </c>
      <c r="V37">
        <f>$V$8</f>
        <v>37</v>
      </c>
      <c r="W37">
        <f>$W$8</f>
        <v>59</v>
      </c>
    </row>
    <row r="38" spans="1:23" ht="12.75" customHeight="1" x14ac:dyDescent="0.6">
      <c r="A38" s="21" t="s">
        <v>17</v>
      </c>
      <c r="B38" s="22">
        <f>B36</f>
        <v>0</v>
      </c>
      <c r="C38" s="22">
        <f>C36</f>
        <v>0</v>
      </c>
      <c r="D38" s="22">
        <f>D36</f>
        <v>0</v>
      </c>
      <c r="E38" s="22">
        <f>E36</f>
        <v>0</v>
      </c>
      <c r="F38" s="16"/>
      <c r="G38" s="62">
        <f>SUM(G36:G37)</f>
        <v>0</v>
      </c>
      <c r="H38" s="62">
        <f>SUM(H36:H37)</f>
        <v>0</v>
      </c>
      <c r="I38" s="62">
        <f>SUM(I36:I37)</f>
        <v>0</v>
      </c>
      <c r="J38" s="62">
        <f>SUM(J36:J37)</f>
        <v>0</v>
      </c>
      <c r="K38" s="16"/>
      <c r="L38" s="25" t="str">
        <f t="shared" si="10"/>
        <v>--</v>
      </c>
      <c r="M38" s="25" t="str">
        <f t="shared" si="10"/>
        <v>--</v>
      </c>
      <c r="N38" s="25" t="str">
        <f t="shared" si="10"/>
        <v>--</v>
      </c>
      <c r="O38" s="26" t="str">
        <f t="shared" si="10"/>
        <v>--</v>
      </c>
    </row>
    <row r="39" spans="1:23" ht="5.15" customHeight="1" x14ac:dyDescent="0.6">
      <c r="A39" s="21"/>
      <c r="B39" s="22"/>
      <c r="C39" s="22"/>
      <c r="D39" s="22"/>
      <c r="E39" s="22"/>
      <c r="F39" s="16"/>
      <c r="G39" s="62"/>
      <c r="H39" s="62"/>
      <c r="I39" s="62"/>
      <c r="J39" s="62"/>
      <c r="K39" s="16"/>
      <c r="L39" s="16"/>
      <c r="M39" s="16"/>
      <c r="N39" s="16"/>
      <c r="O39" s="20"/>
    </row>
    <row r="40" spans="1:23" ht="12.75" customHeight="1" x14ac:dyDescent="0.6">
      <c r="A40" s="31" t="s">
        <v>121</v>
      </c>
      <c r="B40" s="22"/>
      <c r="C40" s="22"/>
      <c r="D40" s="22"/>
      <c r="E40" s="22"/>
      <c r="F40" s="16"/>
      <c r="G40" s="62"/>
      <c r="H40" s="62"/>
      <c r="I40" s="62"/>
      <c r="J40" s="62"/>
      <c r="K40" s="16"/>
      <c r="L40" s="16"/>
      <c r="M40" s="16"/>
      <c r="N40" s="16"/>
      <c r="O40" s="20"/>
    </row>
    <row r="41" spans="1:23" ht="12.75" customHeight="1" x14ac:dyDescent="0.6">
      <c r="A41" s="21" t="s">
        <v>13</v>
      </c>
      <c r="B41" s="22">
        <v>0</v>
      </c>
      <c r="C41" s="22">
        <v>0</v>
      </c>
      <c r="D41" s="22">
        <v>0</v>
      </c>
      <c r="E41" s="22">
        <f>SUM(B41:D41)</f>
        <v>0</v>
      </c>
      <c r="F41" s="16"/>
      <c r="G41" s="62">
        <v>0</v>
      </c>
      <c r="H41" s="62">
        <v>0</v>
      </c>
      <c r="I41" s="62">
        <v>0</v>
      </c>
      <c r="J41" s="62">
        <f>SUM(G41:I41)</f>
        <v>0</v>
      </c>
      <c r="K41" s="16"/>
      <c r="L41" s="25" t="str">
        <f t="shared" ref="L41:O43" si="11">IF(B41&lt;&gt;0,G41/B41,"--")</f>
        <v>--</v>
      </c>
      <c r="M41" s="25" t="str">
        <f t="shared" si="11"/>
        <v>--</v>
      </c>
      <c r="N41" s="25" t="str">
        <f t="shared" si="11"/>
        <v>--</v>
      </c>
      <c r="O41" s="26" t="str">
        <f t="shared" si="11"/>
        <v>--</v>
      </c>
      <c r="Q41">
        <v>1</v>
      </c>
      <c r="R41">
        <v>2</v>
      </c>
      <c r="U41">
        <f>$U$8</f>
        <v>15</v>
      </c>
      <c r="V41">
        <f>$V$8</f>
        <v>37</v>
      </c>
      <c r="W41">
        <f>$W$8</f>
        <v>59</v>
      </c>
    </row>
    <row r="42" spans="1:23" ht="12.75" customHeight="1" x14ac:dyDescent="0.6">
      <c r="A42" s="30" t="s">
        <v>97</v>
      </c>
      <c r="B42" s="22">
        <v>0</v>
      </c>
      <c r="C42" s="22">
        <v>0</v>
      </c>
      <c r="D42" s="22">
        <v>0</v>
      </c>
      <c r="E42" s="22">
        <f>SUM(B42:D42)</f>
        <v>0</v>
      </c>
      <c r="F42" s="16"/>
      <c r="G42" s="62">
        <v>0</v>
      </c>
      <c r="H42" s="62">
        <v>0</v>
      </c>
      <c r="I42" s="62">
        <v>0</v>
      </c>
      <c r="J42" s="62">
        <f>SUM(G42:I42)</f>
        <v>0</v>
      </c>
      <c r="K42" s="16"/>
      <c r="L42" s="25" t="str">
        <f t="shared" si="11"/>
        <v>--</v>
      </c>
      <c r="M42" s="25" t="str">
        <f t="shared" si="11"/>
        <v>--</v>
      </c>
      <c r="N42" s="25" t="str">
        <f t="shared" si="11"/>
        <v>--</v>
      </c>
      <c r="O42" s="26" t="str">
        <f t="shared" si="11"/>
        <v>--</v>
      </c>
      <c r="Q42">
        <v>5</v>
      </c>
      <c r="R42">
        <v>7</v>
      </c>
      <c r="U42">
        <f>$U$8</f>
        <v>15</v>
      </c>
      <c r="V42">
        <f>$V$8</f>
        <v>37</v>
      </c>
      <c r="W42">
        <f>$W$8</f>
        <v>59</v>
      </c>
    </row>
    <row r="43" spans="1:23" ht="12.75" customHeight="1" x14ac:dyDescent="0.6">
      <c r="A43" s="21" t="s">
        <v>17</v>
      </c>
      <c r="B43" s="22">
        <f>B41</f>
        <v>0</v>
      </c>
      <c r="C43" s="22">
        <f>C41</f>
        <v>0</v>
      </c>
      <c r="D43" s="22">
        <f>D41</f>
        <v>0</v>
      </c>
      <c r="E43" s="22">
        <f>E41</f>
        <v>0</v>
      </c>
      <c r="F43" s="16"/>
      <c r="G43" s="62">
        <f>SUM(G41:G42)</f>
        <v>0</v>
      </c>
      <c r="H43" s="62">
        <f>SUM(H41:H42)</f>
        <v>0</v>
      </c>
      <c r="I43" s="62">
        <f>SUM(I41:I42)</f>
        <v>0</v>
      </c>
      <c r="J43" s="62">
        <f>SUM(J41:J42)</f>
        <v>0</v>
      </c>
      <c r="K43" s="16"/>
      <c r="L43" s="25" t="str">
        <f t="shared" si="11"/>
        <v>--</v>
      </c>
      <c r="M43" s="25" t="str">
        <f t="shared" si="11"/>
        <v>--</v>
      </c>
      <c r="N43" s="25" t="str">
        <f t="shared" si="11"/>
        <v>--</v>
      </c>
      <c r="O43" s="26" t="str">
        <f t="shared" si="11"/>
        <v>--</v>
      </c>
    </row>
    <row r="44" spans="1:23" ht="5.15" customHeight="1" x14ac:dyDescent="0.6">
      <c r="A44" s="21"/>
      <c r="B44" s="22"/>
      <c r="C44" s="22"/>
      <c r="D44" s="22"/>
      <c r="E44" s="22"/>
      <c r="F44" s="16"/>
      <c r="G44" s="62"/>
      <c r="H44" s="62"/>
      <c r="I44" s="62"/>
      <c r="J44" s="62"/>
      <c r="K44" s="16"/>
      <c r="L44" s="16"/>
      <c r="M44" s="16"/>
      <c r="N44" s="16"/>
      <c r="O44" s="20"/>
    </row>
    <row r="45" spans="1:23" ht="12.75" customHeight="1" x14ac:dyDescent="0.6">
      <c r="A45" s="103" t="s">
        <v>33</v>
      </c>
      <c r="B45" s="32">
        <f>SUM(B38,B43)</f>
        <v>0</v>
      </c>
      <c r="C45" s="32">
        <f>SUM(C38,C43)</f>
        <v>0</v>
      </c>
      <c r="D45" s="32">
        <f>SUM(D38,D43)</f>
        <v>0</v>
      </c>
      <c r="E45" s="32">
        <f>SUM(E38,E43)</f>
        <v>0</v>
      </c>
      <c r="F45" s="33"/>
      <c r="G45" s="84">
        <f>SUM(G38,G43)</f>
        <v>0</v>
      </c>
      <c r="H45" s="84">
        <f>SUM(H38,H43)</f>
        <v>0</v>
      </c>
      <c r="I45" s="84">
        <f>SUM(I38,I43)</f>
        <v>0</v>
      </c>
      <c r="J45" s="84">
        <f>SUM(J38,J43)</f>
        <v>0</v>
      </c>
      <c r="K45" s="33"/>
      <c r="L45" s="35" t="str">
        <f t="shared" ref="L45:O46" si="12">IF(B45&lt;&gt;0,G45/B45,"--")</f>
        <v>--</v>
      </c>
      <c r="M45" s="35" t="str">
        <f t="shared" si="12"/>
        <v>--</v>
      </c>
      <c r="N45" s="35" t="str">
        <f t="shared" si="12"/>
        <v>--</v>
      </c>
      <c r="O45" s="36" t="str">
        <f t="shared" si="12"/>
        <v>--</v>
      </c>
    </row>
    <row r="46" spans="1:23" ht="12.75" customHeight="1" x14ac:dyDescent="0.6">
      <c r="A46" s="104" t="s">
        <v>17</v>
      </c>
      <c r="B46" s="22">
        <f>SUM(B32,B45)</f>
        <v>0</v>
      </c>
      <c r="C46" s="22">
        <f>SUM(C32,C45)</f>
        <v>0</v>
      </c>
      <c r="D46" s="22">
        <f>SUM(D32,D45)</f>
        <v>0</v>
      </c>
      <c r="E46" s="22">
        <f>SUM(E32,E45)</f>
        <v>0</v>
      </c>
      <c r="F46" s="16"/>
      <c r="G46" s="62">
        <f>SUM(G32,G45)</f>
        <v>0</v>
      </c>
      <c r="H46" s="62">
        <f>SUM(H32,H45)</f>
        <v>0</v>
      </c>
      <c r="I46" s="62">
        <f>SUM(I32,I45)</f>
        <v>0</v>
      </c>
      <c r="J46" s="62">
        <f>SUM(J32,J45)</f>
        <v>0</v>
      </c>
      <c r="K46" s="16"/>
      <c r="L46" s="25" t="str">
        <f t="shared" si="12"/>
        <v>--</v>
      </c>
      <c r="M46" s="25" t="str">
        <f t="shared" si="12"/>
        <v>--</v>
      </c>
      <c r="N46" s="25" t="str">
        <f t="shared" si="12"/>
        <v>--</v>
      </c>
      <c r="O46" s="26" t="str">
        <f t="shared" si="12"/>
        <v>--</v>
      </c>
    </row>
    <row r="47" spans="1:23" ht="5.15" customHeight="1" thickBot="1" x14ac:dyDescent="0.75">
      <c r="A47" s="105"/>
      <c r="B47" s="101"/>
      <c r="C47" s="101"/>
      <c r="D47" s="101"/>
      <c r="E47" s="101"/>
      <c r="F47" s="102"/>
      <c r="G47" s="98"/>
      <c r="H47" s="98"/>
      <c r="I47" s="98"/>
      <c r="J47" s="98"/>
      <c r="K47" s="102"/>
      <c r="L47" s="102"/>
      <c r="M47" s="102"/>
      <c r="N47" s="102"/>
      <c r="O47" s="106"/>
    </row>
    <row r="48" spans="1:23" ht="15.5" x14ac:dyDescent="0.7">
      <c r="A48" s="4" t="s">
        <v>18</v>
      </c>
      <c r="B48" s="9" t="s">
        <v>1</v>
      </c>
      <c r="C48" s="10"/>
      <c r="D48" s="10"/>
      <c r="E48" s="10"/>
      <c r="F48" s="11"/>
      <c r="G48" s="9" t="s">
        <v>2</v>
      </c>
      <c r="H48" s="12"/>
      <c r="I48" s="12"/>
      <c r="J48" s="12"/>
      <c r="K48" s="11"/>
      <c r="L48" s="9" t="s">
        <v>3</v>
      </c>
      <c r="M48" s="12"/>
      <c r="N48" s="12"/>
      <c r="O48" s="13"/>
    </row>
    <row r="49" spans="1:23" ht="12.75" customHeight="1" x14ac:dyDescent="0.6">
      <c r="A49" s="94" t="s">
        <v>23</v>
      </c>
      <c r="B49" s="15" t="s">
        <v>4</v>
      </c>
      <c r="C49" s="15" t="s">
        <v>5</v>
      </c>
      <c r="D49" s="15" t="s">
        <v>6</v>
      </c>
      <c r="E49" s="15" t="s">
        <v>173</v>
      </c>
      <c r="F49" s="16"/>
      <c r="G49" s="15" t="s">
        <v>4</v>
      </c>
      <c r="H49" s="15" t="s">
        <v>5</v>
      </c>
      <c r="I49" s="15" t="s">
        <v>6</v>
      </c>
      <c r="J49" s="15" t="s">
        <v>173</v>
      </c>
      <c r="K49" s="16"/>
      <c r="L49" s="15" t="s">
        <v>4</v>
      </c>
      <c r="M49" s="15" t="s">
        <v>5</v>
      </c>
      <c r="N49" s="15" t="s">
        <v>6</v>
      </c>
      <c r="O49" s="17" t="s">
        <v>173</v>
      </c>
    </row>
    <row r="50" spans="1:23" x14ac:dyDescent="0.6">
      <c r="A50" s="21" t="s">
        <v>19</v>
      </c>
      <c r="B50" s="22">
        <v>0</v>
      </c>
      <c r="C50" s="22">
        <v>0</v>
      </c>
      <c r="D50" s="22">
        <v>0</v>
      </c>
      <c r="E50" s="22">
        <f>SUM(B50:D50)</f>
        <v>0</v>
      </c>
      <c r="F50" s="16"/>
      <c r="G50" s="62">
        <v>0</v>
      </c>
      <c r="H50" s="62">
        <v>0</v>
      </c>
      <c r="I50" s="62">
        <v>0</v>
      </c>
      <c r="J50" s="62">
        <f>SUM(G50:I50)</f>
        <v>0</v>
      </c>
      <c r="K50" s="16"/>
      <c r="L50" s="25" t="str">
        <f t="shared" ref="L50:O52" si="13">IF(B50&lt;&gt;0,G50/B50,"--")</f>
        <v>--</v>
      </c>
      <c r="M50" s="25" t="str">
        <f t="shared" si="13"/>
        <v>--</v>
      </c>
      <c r="N50" s="25" t="str">
        <f t="shared" si="13"/>
        <v>--</v>
      </c>
      <c r="O50" s="26" t="str">
        <f t="shared" si="13"/>
        <v>--</v>
      </c>
      <c r="Q50">
        <v>128</v>
      </c>
      <c r="U50">
        <f>$U$8</f>
        <v>15</v>
      </c>
      <c r="V50">
        <f>$V$8</f>
        <v>37</v>
      </c>
      <c r="W50">
        <f>$W$8</f>
        <v>59</v>
      </c>
    </row>
    <row r="51" spans="1:23" x14ac:dyDescent="0.6">
      <c r="A51" s="21" t="s">
        <v>20</v>
      </c>
      <c r="B51" s="22">
        <v>0</v>
      </c>
      <c r="C51" s="22">
        <v>0</v>
      </c>
      <c r="D51" s="22">
        <v>0</v>
      </c>
      <c r="E51" s="22">
        <f>SUM(B51:D51)</f>
        <v>0</v>
      </c>
      <c r="F51" s="16"/>
      <c r="G51" s="62">
        <v>0</v>
      </c>
      <c r="H51" s="62">
        <v>0</v>
      </c>
      <c r="I51" s="62">
        <v>0</v>
      </c>
      <c r="J51" s="62">
        <f>SUM(G51:I51)</f>
        <v>0</v>
      </c>
      <c r="K51" s="16"/>
      <c r="L51" s="25" t="str">
        <f t="shared" si="13"/>
        <v>--</v>
      </c>
      <c r="M51" s="25" t="str">
        <f t="shared" si="13"/>
        <v>--</v>
      </c>
      <c r="N51" s="25" t="str">
        <f t="shared" si="13"/>
        <v>--</v>
      </c>
      <c r="O51" s="26" t="str">
        <f t="shared" si="13"/>
        <v>--</v>
      </c>
      <c r="Q51">
        <v>130</v>
      </c>
      <c r="U51">
        <f>$U$8</f>
        <v>15</v>
      </c>
      <c r="V51">
        <f>$V$8</f>
        <v>37</v>
      </c>
      <c r="W51">
        <f>$W$8</f>
        <v>59</v>
      </c>
    </row>
    <row r="52" spans="1:23" ht="12.75" customHeight="1" x14ac:dyDescent="0.6">
      <c r="A52" s="21" t="s">
        <v>31</v>
      </c>
      <c r="B52" s="22">
        <f>SUM(B50:B51)</f>
        <v>0</v>
      </c>
      <c r="C52" s="22">
        <f>SUM(C50:C51)</f>
        <v>0</v>
      </c>
      <c r="D52" s="22">
        <f>SUM(D50:D51)</f>
        <v>0</v>
      </c>
      <c r="E52" s="22">
        <f>SUM(E50:E51)</f>
        <v>0</v>
      </c>
      <c r="F52" s="16"/>
      <c r="G52" s="62">
        <f>SUM(G50:G51)</f>
        <v>0</v>
      </c>
      <c r="H52" s="62">
        <f>SUM(H50:H51)</f>
        <v>0</v>
      </c>
      <c r="I52" s="62">
        <f>SUM(I50:I51)</f>
        <v>0</v>
      </c>
      <c r="J52" s="62">
        <f>SUM(J50:J51)</f>
        <v>0</v>
      </c>
      <c r="K52" s="16"/>
      <c r="L52" s="25" t="str">
        <f t="shared" si="13"/>
        <v>--</v>
      </c>
      <c r="M52" s="25" t="str">
        <f t="shared" si="13"/>
        <v>--</v>
      </c>
      <c r="N52" s="25" t="str">
        <f t="shared" si="13"/>
        <v>--</v>
      </c>
      <c r="O52" s="26" t="str">
        <f t="shared" si="13"/>
        <v>--</v>
      </c>
    </row>
    <row r="53" spans="1:23" ht="12.75" customHeight="1" x14ac:dyDescent="0.6">
      <c r="A53" s="95" t="s">
        <v>32</v>
      </c>
      <c r="B53" s="22"/>
      <c r="C53" s="22"/>
      <c r="D53" s="22"/>
      <c r="E53" s="22"/>
      <c r="F53" s="16"/>
      <c r="G53" s="62"/>
      <c r="H53" s="62"/>
      <c r="I53" s="62"/>
      <c r="J53" s="62"/>
      <c r="K53" s="16"/>
      <c r="L53" s="16"/>
      <c r="M53" s="16"/>
      <c r="N53" s="16"/>
      <c r="O53" s="20"/>
    </row>
    <row r="54" spans="1:23" x14ac:dyDescent="0.6">
      <c r="A54" s="21" t="s">
        <v>19</v>
      </c>
      <c r="B54" s="22">
        <v>0</v>
      </c>
      <c r="C54" s="22">
        <v>0</v>
      </c>
      <c r="D54" s="22">
        <v>0</v>
      </c>
      <c r="E54" s="22">
        <f>SUM(B54:D54)</f>
        <v>0</v>
      </c>
      <c r="F54" s="16"/>
      <c r="G54" s="62">
        <v>0</v>
      </c>
      <c r="H54" s="62">
        <v>0</v>
      </c>
      <c r="I54" s="62">
        <v>0</v>
      </c>
      <c r="J54" s="62">
        <f>SUM(G54:I54)</f>
        <v>0</v>
      </c>
      <c r="K54" s="16"/>
      <c r="L54" s="25" t="str">
        <f t="shared" ref="L54:O57" si="14">IF(B54&lt;&gt;0,G54/B54,"--")</f>
        <v>--</v>
      </c>
      <c r="M54" s="25" t="str">
        <f t="shared" si="14"/>
        <v>--</v>
      </c>
      <c r="N54" s="25" t="str">
        <f t="shared" si="14"/>
        <v>--</v>
      </c>
      <c r="O54" s="26" t="str">
        <f t="shared" si="14"/>
        <v>--</v>
      </c>
      <c r="Q54">
        <v>105</v>
      </c>
      <c r="U54">
        <f>$U$8</f>
        <v>15</v>
      </c>
      <c r="V54">
        <f>$V$8</f>
        <v>37</v>
      </c>
      <c r="W54">
        <f>$W$8</f>
        <v>59</v>
      </c>
    </row>
    <row r="55" spans="1:23" x14ac:dyDescent="0.6">
      <c r="A55" s="21" t="s">
        <v>20</v>
      </c>
      <c r="B55" s="22">
        <v>0</v>
      </c>
      <c r="C55" s="22">
        <v>0</v>
      </c>
      <c r="D55" s="22">
        <v>0</v>
      </c>
      <c r="E55" s="22">
        <f>SUM(B55:D55)</f>
        <v>0</v>
      </c>
      <c r="F55" s="16"/>
      <c r="G55" s="62">
        <v>0</v>
      </c>
      <c r="H55" s="62">
        <v>0</v>
      </c>
      <c r="I55" s="62">
        <v>0</v>
      </c>
      <c r="J55" s="62">
        <f>SUM(G55:I55)</f>
        <v>0</v>
      </c>
      <c r="K55" s="16"/>
      <c r="L55" s="25" t="str">
        <f t="shared" si="14"/>
        <v>--</v>
      </c>
      <c r="M55" s="25" t="str">
        <f t="shared" si="14"/>
        <v>--</v>
      </c>
      <c r="N55" s="25" t="str">
        <f t="shared" si="14"/>
        <v>--</v>
      </c>
      <c r="O55" s="26" t="str">
        <f t="shared" si="14"/>
        <v>--</v>
      </c>
      <c r="Q55">
        <v>107</v>
      </c>
      <c r="U55">
        <f>$U$8</f>
        <v>15</v>
      </c>
      <c r="V55">
        <f>$V$8</f>
        <v>37</v>
      </c>
      <c r="W55">
        <f>$W$8</f>
        <v>59</v>
      </c>
    </row>
    <row r="56" spans="1:23" x14ac:dyDescent="0.6">
      <c r="A56" s="96" t="s">
        <v>33</v>
      </c>
      <c r="B56" s="32">
        <f>SUM(B54:B55)</f>
        <v>0</v>
      </c>
      <c r="C56" s="32">
        <f>SUM(C54:C55)</f>
        <v>0</v>
      </c>
      <c r="D56" s="32">
        <f>SUM(D54:D55)</f>
        <v>0</v>
      </c>
      <c r="E56" s="32">
        <f>SUM(E54:E55)</f>
        <v>0</v>
      </c>
      <c r="F56" s="33"/>
      <c r="G56" s="84">
        <f>SUM(G54:G55)</f>
        <v>0</v>
      </c>
      <c r="H56" s="84">
        <f>SUM(H54:H55)</f>
        <v>0</v>
      </c>
      <c r="I56" s="84">
        <f>SUM(I54:I55)</f>
        <v>0</v>
      </c>
      <c r="J56" s="84">
        <f>SUM(J54:J55)</f>
        <v>0</v>
      </c>
      <c r="K56" s="33"/>
      <c r="L56" s="35" t="str">
        <f t="shared" si="14"/>
        <v>--</v>
      </c>
      <c r="M56" s="35" t="str">
        <f t="shared" si="14"/>
        <v>--</v>
      </c>
      <c r="N56" s="35" t="str">
        <f t="shared" si="14"/>
        <v>--</v>
      </c>
      <c r="O56" s="36" t="str">
        <f t="shared" si="14"/>
        <v>--</v>
      </c>
    </row>
    <row r="57" spans="1:23" ht="13.75" thickBot="1" x14ac:dyDescent="0.75">
      <c r="A57" s="43" t="s">
        <v>17</v>
      </c>
      <c r="B57" s="127">
        <f>SUM(B52,B56)</f>
        <v>0</v>
      </c>
      <c r="C57" s="127">
        <f>SUM(C52,C56)</f>
        <v>0</v>
      </c>
      <c r="D57" s="127">
        <f>SUM(D52,D56)</f>
        <v>0</v>
      </c>
      <c r="E57" s="127">
        <f>SUM(E52,E56)</f>
        <v>0</v>
      </c>
      <c r="F57" s="102"/>
      <c r="G57" s="98">
        <f>SUM(G52,G56)</f>
        <v>0</v>
      </c>
      <c r="H57" s="98">
        <f>SUM(H52,H56)</f>
        <v>0</v>
      </c>
      <c r="I57" s="98">
        <f>SUM(I52,I56)</f>
        <v>0</v>
      </c>
      <c r="J57" s="46">
        <f>SUM(J52,J56)</f>
        <v>0</v>
      </c>
      <c r="K57" s="102"/>
      <c r="L57" s="47" t="str">
        <f t="shared" si="14"/>
        <v>--</v>
      </c>
      <c r="M57" s="47" t="str">
        <f t="shared" si="14"/>
        <v>--</v>
      </c>
      <c r="N57" s="47" t="str">
        <f t="shared" si="14"/>
        <v>--</v>
      </c>
      <c r="O57" s="48" t="str">
        <f t="shared" si="14"/>
        <v>--</v>
      </c>
    </row>
    <row r="58" spans="1:23" ht="5.15" customHeight="1" x14ac:dyDescent="0.6">
      <c r="A58" s="49"/>
      <c r="B58" s="50"/>
      <c r="C58" s="50"/>
      <c r="D58" s="50"/>
      <c r="E58" s="50"/>
      <c r="G58" s="62"/>
      <c r="H58" s="62"/>
      <c r="I58" s="62"/>
      <c r="J58" s="62"/>
    </row>
    <row r="59" spans="1:23" x14ac:dyDescent="0.6">
      <c r="A59" s="49" t="s">
        <v>21</v>
      </c>
      <c r="B59" s="50">
        <f>B46</f>
        <v>0</v>
      </c>
      <c r="C59" s="50">
        <f>C46</f>
        <v>0</v>
      </c>
      <c r="D59" s="50">
        <f>D46</f>
        <v>0</v>
      </c>
      <c r="E59" s="50">
        <f>E46</f>
        <v>0</v>
      </c>
      <c r="G59" s="62">
        <f>SUM(G46,G57)</f>
        <v>0</v>
      </c>
      <c r="H59" s="62">
        <f>SUM(H46,H57)</f>
        <v>0</v>
      </c>
      <c r="I59" s="62">
        <f>SUM(I46,I57)</f>
        <v>0</v>
      </c>
      <c r="J59" s="62">
        <f>SUM(J46,J57)</f>
        <v>0</v>
      </c>
      <c r="L59" s="25" t="str">
        <f>IF(B59&lt;&gt;0,G59/B59,"--")</f>
        <v>--</v>
      </c>
      <c r="M59" s="25" t="str">
        <f>IF(C59&lt;&gt;0,H59/C59,"--")</f>
        <v>--</v>
      </c>
      <c r="N59" s="25" t="str">
        <f>IF(D59&lt;&gt;0,I59/D59,"--")</f>
        <v>--</v>
      </c>
      <c r="O59" s="25" t="str">
        <f>IF(E59&lt;&gt;0,J59/E59,"--")</f>
        <v>--</v>
      </c>
      <c r="U59">
        <f>$U$8</f>
        <v>15</v>
      </c>
      <c r="V59">
        <f>$V$8</f>
        <v>37</v>
      </c>
      <c r="W59">
        <f>$W$8</f>
        <v>59</v>
      </c>
    </row>
    <row r="60" spans="1:23" hidden="1" x14ac:dyDescent="0.6">
      <c r="A60" s="49"/>
      <c r="B60" s="50"/>
      <c r="C60" s="50"/>
      <c r="D60" s="50"/>
      <c r="E60" s="50"/>
      <c r="G60" s="62"/>
      <c r="H60" s="62"/>
      <c r="I60" s="62"/>
      <c r="J60" s="62"/>
      <c r="L60" s="25"/>
      <c r="M60" s="25"/>
      <c r="N60" s="25"/>
      <c r="O60" s="25"/>
    </row>
    <row r="61" spans="1:23" hidden="1" x14ac:dyDescent="0.6">
      <c r="A61" s="107" t="s">
        <v>115</v>
      </c>
      <c r="B61" s="85">
        <f>B10-SUM(B11:B13)</f>
        <v>0</v>
      </c>
      <c r="C61" s="85">
        <f>C10-SUM(C11:C13)</f>
        <v>0</v>
      </c>
      <c r="D61" s="85">
        <f>D10-SUM(D11:D13)</f>
        <v>0</v>
      </c>
      <c r="E61" s="50"/>
      <c r="G61" s="85">
        <v>0</v>
      </c>
      <c r="H61" s="85">
        <v>0</v>
      </c>
      <c r="I61" s="85">
        <v>0</v>
      </c>
      <c r="L61" s="85">
        <v>0</v>
      </c>
      <c r="M61" s="85">
        <v>0</v>
      </c>
      <c r="N61" s="85">
        <v>0</v>
      </c>
      <c r="Q61">
        <v>127</v>
      </c>
      <c r="U61">
        <f>$U$8</f>
        <v>15</v>
      </c>
      <c r="V61">
        <f>$V$8</f>
        <v>37</v>
      </c>
      <c r="W61">
        <f>$W$8</f>
        <v>59</v>
      </c>
    </row>
    <row r="62" spans="1:23" hidden="1" x14ac:dyDescent="0.6">
      <c r="A62" s="16"/>
      <c r="B62" s="85">
        <f>B17-SUM(B18:B20)</f>
        <v>0</v>
      </c>
      <c r="C62" s="85">
        <f>C17-SUM(C18:C20)</f>
        <v>0</v>
      </c>
      <c r="D62" s="85">
        <f>D17-SUM(D18:D20)</f>
        <v>0</v>
      </c>
      <c r="E62" s="50"/>
      <c r="G62" s="85">
        <v>0</v>
      </c>
      <c r="H62" s="85">
        <v>0</v>
      </c>
      <c r="I62" s="85">
        <v>0</v>
      </c>
      <c r="L62" s="85">
        <v>0</v>
      </c>
      <c r="M62" s="85">
        <v>0</v>
      </c>
      <c r="N62" s="85">
        <v>0</v>
      </c>
      <c r="Q62">
        <v>104</v>
      </c>
      <c r="U62">
        <f>$U$8</f>
        <v>15</v>
      </c>
      <c r="V62">
        <f>$V$8</f>
        <v>37</v>
      </c>
      <c r="W62">
        <f>$W$8</f>
        <v>59</v>
      </c>
    </row>
    <row r="63" spans="1:23" hidden="1" x14ac:dyDescent="0.6">
      <c r="A63" s="16"/>
      <c r="B63" s="85">
        <f>B26-SUM(B27:B29)</f>
        <v>0</v>
      </c>
      <c r="C63" s="85">
        <f>C26-SUM(C27:C29)</f>
        <v>0</v>
      </c>
      <c r="D63" s="85">
        <f>D26-SUM(D27:D29)</f>
        <v>0</v>
      </c>
      <c r="E63" s="50"/>
      <c r="G63" s="85">
        <v>0</v>
      </c>
      <c r="H63" s="85">
        <v>0</v>
      </c>
      <c r="I63" s="85">
        <v>0</v>
      </c>
      <c r="L63" s="85">
        <v>0</v>
      </c>
      <c r="M63" s="85">
        <v>0</v>
      </c>
      <c r="N63" s="85">
        <v>0</v>
      </c>
      <c r="Q63">
        <v>64</v>
      </c>
      <c r="R63">
        <v>13</v>
      </c>
      <c r="U63">
        <f>$U$8</f>
        <v>15</v>
      </c>
      <c r="V63">
        <f>$V$8</f>
        <v>37</v>
      </c>
      <c r="W63">
        <f>$W$8</f>
        <v>59</v>
      </c>
    </row>
    <row r="64" spans="1:23" x14ac:dyDescent="0.6">
      <c r="A64" s="33"/>
      <c r="B64" s="33"/>
      <c r="C64" s="33"/>
      <c r="D64" s="33"/>
      <c r="E64" s="33"/>
    </row>
    <row r="65" spans="1:5" x14ac:dyDescent="0.6">
      <c r="A65" s="54" t="s">
        <v>22</v>
      </c>
    </row>
    <row r="66" spans="1:5" x14ac:dyDescent="0.6">
      <c r="A66" s="109" t="s">
        <v>264</v>
      </c>
    </row>
    <row r="67" spans="1:5" x14ac:dyDescent="0.6">
      <c r="A67" s="56" t="s">
        <v>122</v>
      </c>
    </row>
    <row r="68" spans="1:5" x14ac:dyDescent="0.6">
      <c r="A68" s="55" t="s">
        <v>98</v>
      </c>
    </row>
    <row r="69" spans="1:5" x14ac:dyDescent="0.6">
      <c r="A69" s="55" t="s">
        <v>123</v>
      </c>
    </row>
    <row r="70" spans="1:5" x14ac:dyDescent="0.6">
      <c r="A70" s="56" t="s">
        <v>124</v>
      </c>
    </row>
    <row r="71" spans="1:5" x14ac:dyDescent="0.6">
      <c r="A71" s="55" t="s">
        <v>125</v>
      </c>
      <c r="B71" s="41"/>
      <c r="C71" s="41"/>
      <c r="D71" s="41"/>
      <c r="E71" s="41"/>
    </row>
    <row r="72" spans="1:5" x14ac:dyDescent="0.6">
      <c r="A72" s="55" t="s">
        <v>126</v>
      </c>
      <c r="B72" s="50"/>
      <c r="C72" s="50"/>
      <c r="D72" s="50"/>
      <c r="E72" s="50"/>
    </row>
    <row r="73" spans="1:5" x14ac:dyDescent="0.6">
      <c r="A73" s="55" t="s">
        <v>127</v>
      </c>
      <c r="B73" s="50"/>
      <c r="C73" s="50"/>
      <c r="D73" s="50"/>
      <c r="E73" s="50"/>
    </row>
    <row r="74" spans="1:5" x14ac:dyDescent="0.6">
      <c r="A74" s="55"/>
      <c r="B74" s="50"/>
      <c r="C74" s="50"/>
      <c r="D74" s="50"/>
      <c r="E74" s="50"/>
    </row>
    <row r="75" spans="1:5" x14ac:dyDescent="0.6">
      <c r="A75" s="55"/>
      <c r="B75" s="50"/>
      <c r="C75" s="50"/>
      <c r="D75" s="50"/>
      <c r="E75" s="50"/>
    </row>
    <row r="76" spans="1:5" x14ac:dyDescent="0.6">
      <c r="A76" s="55"/>
      <c r="B76" s="50"/>
      <c r="C76" s="50"/>
      <c r="D76" s="50"/>
      <c r="E76" s="50"/>
    </row>
    <row r="77" spans="1:5" x14ac:dyDescent="0.6">
      <c r="A77" s="55"/>
      <c r="B77" s="50"/>
      <c r="C77" s="50"/>
      <c r="D77" s="50"/>
      <c r="E77" s="50"/>
    </row>
    <row r="78" spans="1:5" x14ac:dyDescent="0.6">
      <c r="A78" s="16"/>
      <c r="B78" s="50"/>
      <c r="C78" s="50"/>
      <c r="D78" s="50"/>
      <c r="E78" s="50"/>
    </row>
    <row r="79" spans="1:5" x14ac:dyDescent="0.6">
      <c r="A79" s="16"/>
      <c r="B79" s="50"/>
      <c r="C79" s="50"/>
      <c r="D79" s="50"/>
      <c r="E79" s="50"/>
    </row>
    <row r="80" spans="1:5" x14ac:dyDescent="0.6">
      <c r="A80" s="16"/>
      <c r="B80" s="50"/>
      <c r="C80" s="50"/>
      <c r="D80" s="50"/>
      <c r="E80" s="50"/>
    </row>
    <row r="81" spans="2:5" x14ac:dyDescent="0.6">
      <c r="B81" s="50"/>
      <c r="C81" s="50"/>
      <c r="D81" s="50"/>
      <c r="E81" s="50"/>
    </row>
    <row r="82" spans="2:5" x14ac:dyDescent="0.6">
      <c r="B82" s="50"/>
      <c r="C82" s="50"/>
      <c r="D82" s="50"/>
      <c r="E82" s="50"/>
    </row>
    <row r="83" spans="2:5" x14ac:dyDescent="0.6">
      <c r="B83" s="50"/>
      <c r="C83" s="50"/>
      <c r="D83" s="50"/>
      <c r="E83" s="50"/>
    </row>
    <row r="84" spans="2:5" x14ac:dyDescent="0.6">
      <c r="B84" s="50"/>
      <c r="C84" s="50"/>
      <c r="D84" s="50"/>
      <c r="E84" s="50"/>
    </row>
    <row r="85" spans="2:5" x14ac:dyDescent="0.6">
      <c r="B85" s="50"/>
      <c r="C85" s="50"/>
      <c r="D85" s="50"/>
      <c r="E85" s="50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47" max="14" man="1"/>
  </row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6"/>
  <dimension ref="B1:AQ71"/>
  <sheetViews>
    <sheetView zoomScale="70" zoomScaleNormal="70" workbookViewId="0"/>
  </sheetViews>
  <sheetFormatPr defaultRowHeight="13" x14ac:dyDescent="0.6"/>
  <cols>
    <col min="1" max="1" width="0.86328125" customWidth="1"/>
    <col min="2" max="2" width="25.08984375" customWidth="1"/>
    <col min="3" max="3" width="14" customWidth="1"/>
    <col min="4" max="4" width="16.453125" customWidth="1"/>
    <col min="5" max="6" width="10.6796875" customWidth="1"/>
    <col min="7" max="7" width="8.6796875" customWidth="1"/>
    <col min="8" max="9" width="10.6796875" customWidth="1"/>
    <col min="10" max="10" width="8.6796875" customWidth="1"/>
    <col min="11" max="12" width="10.6796875" customWidth="1"/>
    <col min="13" max="13" width="8.6796875" customWidth="1"/>
    <col min="14" max="14" width="12.54296875" bestFit="1" customWidth="1"/>
    <col min="16" max="41" width="0" hidden="1" customWidth="1"/>
    <col min="42" max="42" width="12.54296875" hidden="1" customWidth="1"/>
  </cols>
  <sheetData>
    <row r="1" spans="2:41" ht="15.5" x14ac:dyDescent="0.7">
      <c r="B1" s="57" t="s">
        <v>257</v>
      </c>
      <c r="C1" s="57"/>
      <c r="D1" s="57"/>
      <c r="Q1" s="191" t="s">
        <v>189</v>
      </c>
      <c r="AD1" s="191" t="s">
        <v>190</v>
      </c>
    </row>
    <row r="2" spans="2:41" ht="15.5" x14ac:dyDescent="0.7">
      <c r="B2" s="57" t="s">
        <v>188</v>
      </c>
    </row>
    <row r="3" spans="2:41" ht="12.75" customHeight="1" thickBot="1" x14ac:dyDescent="0.85">
      <c r="B3" s="57"/>
    </row>
    <row r="4" spans="2:41" ht="15.5" x14ac:dyDescent="0.7">
      <c r="B4" s="4" t="s">
        <v>172</v>
      </c>
      <c r="C4" s="148"/>
      <c r="D4" s="148"/>
      <c r="E4" s="100"/>
      <c r="F4" s="100"/>
      <c r="G4" s="100"/>
      <c r="H4" s="100"/>
      <c r="I4" s="100"/>
      <c r="J4" s="100"/>
      <c r="K4" s="100"/>
      <c r="L4" s="100"/>
      <c r="M4" s="39"/>
      <c r="Q4" s="4" t="s">
        <v>172</v>
      </c>
      <c r="R4" s="148"/>
      <c r="S4" s="148"/>
      <c r="T4" s="100"/>
      <c r="U4" s="100"/>
      <c r="V4" s="100"/>
      <c r="W4" s="100"/>
      <c r="X4" s="100"/>
      <c r="Y4" s="100"/>
      <c r="Z4" s="100"/>
      <c r="AA4" s="100"/>
      <c r="AB4" s="39"/>
      <c r="AD4" s="4" t="s">
        <v>172</v>
      </c>
      <c r="AE4" s="148"/>
      <c r="AF4" s="148"/>
      <c r="AG4" s="100"/>
      <c r="AH4" s="100"/>
      <c r="AI4" s="100"/>
      <c r="AJ4" s="100"/>
      <c r="AK4" s="100"/>
      <c r="AL4" s="100"/>
      <c r="AM4" s="100"/>
      <c r="AN4" s="100"/>
      <c r="AO4" s="39"/>
    </row>
    <row r="5" spans="2:41" ht="12.75" customHeight="1" x14ac:dyDescent="0.7">
      <c r="B5" s="149"/>
      <c r="C5" s="58"/>
      <c r="D5" s="58"/>
      <c r="E5" s="133" t="s">
        <v>129</v>
      </c>
      <c r="F5" s="134"/>
      <c r="G5" s="134"/>
      <c r="H5" s="134"/>
      <c r="I5" s="134"/>
      <c r="J5" s="134"/>
      <c r="K5" s="134"/>
      <c r="L5" s="134"/>
      <c r="M5" s="135"/>
      <c r="Q5" s="149"/>
      <c r="R5" s="58"/>
      <c r="S5" s="58"/>
      <c r="T5" s="133" t="s">
        <v>129</v>
      </c>
      <c r="U5" s="134"/>
      <c r="V5" s="134"/>
      <c r="W5" s="134"/>
      <c r="X5" s="134"/>
      <c r="Y5" s="134"/>
      <c r="Z5" s="134"/>
      <c r="AA5" s="134"/>
      <c r="AB5" s="135"/>
      <c r="AD5" s="149"/>
      <c r="AE5" s="58"/>
      <c r="AF5" s="58"/>
      <c r="AG5" s="133" t="s">
        <v>129</v>
      </c>
      <c r="AH5" s="134"/>
      <c r="AI5" s="134"/>
      <c r="AJ5" s="134"/>
      <c r="AK5" s="134"/>
      <c r="AL5" s="134"/>
      <c r="AM5" s="134"/>
      <c r="AN5" s="134"/>
      <c r="AO5" s="135"/>
    </row>
    <row r="6" spans="2:41" ht="12.75" customHeight="1" x14ac:dyDescent="0.6">
      <c r="B6" s="31"/>
      <c r="C6" s="58"/>
      <c r="D6" s="58"/>
      <c r="E6" s="133" t="s">
        <v>130</v>
      </c>
      <c r="F6" s="134"/>
      <c r="G6" s="136"/>
      <c r="H6" s="133" t="s">
        <v>131</v>
      </c>
      <c r="I6" s="134"/>
      <c r="J6" s="136"/>
      <c r="K6" s="133" t="s">
        <v>132</v>
      </c>
      <c r="L6" s="134"/>
      <c r="M6" s="135"/>
      <c r="Q6" s="31"/>
      <c r="R6" s="58"/>
      <c r="S6" s="58"/>
      <c r="T6" s="133" t="s">
        <v>130</v>
      </c>
      <c r="U6" s="134"/>
      <c r="V6" s="136"/>
      <c r="W6" s="133" t="s">
        <v>131</v>
      </c>
      <c r="X6" s="134"/>
      <c r="Y6" s="136"/>
      <c r="Z6" s="133" t="s">
        <v>132</v>
      </c>
      <c r="AA6" s="134"/>
      <c r="AB6" s="135"/>
      <c r="AD6" s="31"/>
      <c r="AE6" s="58"/>
      <c r="AF6" s="58"/>
      <c r="AG6" s="133" t="s">
        <v>130</v>
      </c>
      <c r="AH6" s="134"/>
      <c r="AI6" s="136"/>
      <c r="AJ6" s="133" t="s">
        <v>131</v>
      </c>
      <c r="AK6" s="134"/>
      <c r="AL6" s="136"/>
      <c r="AM6" s="133" t="s">
        <v>132</v>
      </c>
      <c r="AN6" s="134"/>
      <c r="AO6" s="135"/>
    </row>
    <row r="7" spans="2:41" x14ac:dyDescent="0.6">
      <c r="B7" s="31"/>
      <c r="C7" s="59"/>
      <c r="D7" s="59"/>
      <c r="E7" s="137" t="s">
        <v>133</v>
      </c>
      <c r="F7" s="138" t="s">
        <v>134</v>
      </c>
      <c r="G7" s="139" t="s">
        <v>135</v>
      </c>
      <c r="H7" s="137" t="s">
        <v>133</v>
      </c>
      <c r="I7" s="138" t="s">
        <v>134</v>
      </c>
      <c r="J7" s="139" t="s">
        <v>135</v>
      </c>
      <c r="K7" s="137" t="s">
        <v>133</v>
      </c>
      <c r="L7" s="138" t="s">
        <v>134</v>
      </c>
      <c r="M7" s="140" t="s">
        <v>135</v>
      </c>
      <c r="Q7" s="31"/>
      <c r="R7" s="59"/>
      <c r="S7" s="59"/>
      <c r="T7" s="137" t="s">
        <v>133</v>
      </c>
      <c r="U7" s="138" t="s">
        <v>134</v>
      </c>
      <c r="V7" s="139" t="s">
        <v>135</v>
      </c>
      <c r="W7" s="137" t="s">
        <v>133</v>
      </c>
      <c r="X7" s="138" t="s">
        <v>134</v>
      </c>
      <c r="Y7" s="139" t="s">
        <v>135</v>
      </c>
      <c r="Z7" s="137" t="s">
        <v>133</v>
      </c>
      <c r="AA7" s="138" t="s">
        <v>134</v>
      </c>
      <c r="AB7" s="140" t="s">
        <v>135</v>
      </c>
      <c r="AD7" s="31"/>
      <c r="AE7" s="59"/>
      <c r="AF7" s="59"/>
      <c r="AG7" s="137" t="s">
        <v>133</v>
      </c>
      <c r="AH7" s="138" t="s">
        <v>134</v>
      </c>
      <c r="AI7" s="139" t="s">
        <v>135</v>
      </c>
      <c r="AJ7" s="137" t="s">
        <v>133</v>
      </c>
      <c r="AK7" s="138" t="s">
        <v>134</v>
      </c>
      <c r="AL7" s="139" t="s">
        <v>135</v>
      </c>
      <c r="AM7" s="137" t="s">
        <v>133</v>
      </c>
      <c r="AN7" s="138" t="s">
        <v>134</v>
      </c>
      <c r="AO7" s="140" t="s">
        <v>135</v>
      </c>
    </row>
    <row r="8" spans="2:41" x14ac:dyDescent="0.6">
      <c r="B8" s="150" t="s">
        <v>136</v>
      </c>
      <c r="C8" s="33" t="s">
        <v>137</v>
      </c>
      <c r="D8" s="145" t="s">
        <v>138</v>
      </c>
      <c r="E8" s="141" t="s">
        <v>139</v>
      </c>
      <c r="F8" s="142" t="s">
        <v>140</v>
      </c>
      <c r="G8" s="143" t="s">
        <v>133</v>
      </c>
      <c r="H8" s="141" t="s">
        <v>139</v>
      </c>
      <c r="I8" s="142" t="s">
        <v>140</v>
      </c>
      <c r="J8" s="143" t="s">
        <v>133</v>
      </c>
      <c r="K8" s="141" t="s">
        <v>139</v>
      </c>
      <c r="L8" s="142" t="s">
        <v>140</v>
      </c>
      <c r="M8" s="144" t="s">
        <v>133</v>
      </c>
      <c r="Q8" s="150" t="s">
        <v>136</v>
      </c>
      <c r="R8" s="33" t="s">
        <v>137</v>
      </c>
      <c r="S8" s="145" t="s">
        <v>138</v>
      </c>
      <c r="T8" s="141" t="s">
        <v>139</v>
      </c>
      <c r="U8" s="142" t="s">
        <v>140</v>
      </c>
      <c r="V8" s="143" t="s">
        <v>133</v>
      </c>
      <c r="W8" s="141" t="s">
        <v>139</v>
      </c>
      <c r="X8" s="142" t="s">
        <v>140</v>
      </c>
      <c r="Y8" s="143" t="s">
        <v>133</v>
      </c>
      <c r="Z8" s="141" t="s">
        <v>139</v>
      </c>
      <c r="AA8" s="142" t="s">
        <v>140</v>
      </c>
      <c r="AB8" s="144" t="s">
        <v>133</v>
      </c>
      <c r="AD8" s="150" t="s">
        <v>136</v>
      </c>
      <c r="AE8" s="33" t="s">
        <v>137</v>
      </c>
      <c r="AF8" s="145" t="s">
        <v>138</v>
      </c>
      <c r="AG8" s="141" t="s">
        <v>139</v>
      </c>
      <c r="AH8" s="142" t="s">
        <v>140</v>
      </c>
      <c r="AI8" s="143" t="s">
        <v>133</v>
      </c>
      <c r="AJ8" s="141" t="s">
        <v>139</v>
      </c>
      <c r="AK8" s="142" t="s">
        <v>140</v>
      </c>
      <c r="AL8" s="143" t="s">
        <v>133</v>
      </c>
      <c r="AM8" s="141" t="s">
        <v>139</v>
      </c>
      <c r="AN8" s="142" t="s">
        <v>140</v>
      </c>
      <c r="AO8" s="144" t="s">
        <v>133</v>
      </c>
    </row>
    <row r="9" spans="2:41" x14ac:dyDescent="0.6">
      <c r="B9" s="151" t="s">
        <v>141</v>
      </c>
      <c r="C9" s="109" t="s">
        <v>142</v>
      </c>
      <c r="D9" s="109" t="s">
        <v>143</v>
      </c>
      <c r="E9" s="175">
        <f t="shared" ref="E9:E15" si="0">SUM(T9,AG9)</f>
        <v>0</v>
      </c>
      <c r="F9" s="176"/>
      <c r="G9" s="177"/>
      <c r="H9" s="175">
        <f t="shared" ref="H9:H15" si="1">SUM(W9,AJ9)</f>
        <v>0</v>
      </c>
      <c r="I9" s="176"/>
      <c r="J9" s="177"/>
      <c r="K9" s="175">
        <f t="shared" ref="K9:K15" si="2">SUM(Z9,AM9)</f>
        <v>0</v>
      </c>
      <c r="L9" s="176"/>
      <c r="M9" s="181"/>
      <c r="Q9" s="151" t="s">
        <v>141</v>
      </c>
      <c r="R9" s="109" t="s">
        <v>142</v>
      </c>
      <c r="S9" s="109" t="s">
        <v>143</v>
      </c>
      <c r="T9" s="175">
        <f>SUM('Table 4.32'!J8,'Table 4.35'!J8,'Table 4.38'!J8)</f>
        <v>0</v>
      </c>
      <c r="U9" s="176"/>
      <c r="V9" s="177"/>
      <c r="W9" s="175">
        <f>SUM('Table 4.33'!J8,'Table 4.33'!J17,'Table 4.36'!J8,'Table 4.36'!J17,'Table 4.39'!J8,'Table 4.39'!J17)</f>
        <v>0</v>
      </c>
      <c r="X9" s="176"/>
      <c r="Y9" s="177"/>
      <c r="Z9" s="175">
        <f>SUM('Table 4.34'!J8,'Table 4.34'!J24,'Table 4.37'!J8,'Table 4.37'!J24,'Table 4.40'!J8,'Table 4.40'!J24)</f>
        <v>0</v>
      </c>
      <c r="AA9" s="176"/>
      <c r="AB9" s="181"/>
      <c r="AD9" s="151" t="s">
        <v>141</v>
      </c>
      <c r="AE9" s="109" t="s">
        <v>142</v>
      </c>
      <c r="AF9" s="109" t="s">
        <v>143</v>
      </c>
      <c r="AG9" s="192">
        <f>SUM('Table 4.41'!J8)</f>
        <v>0</v>
      </c>
      <c r="AH9" s="193"/>
      <c r="AI9" s="194"/>
      <c r="AJ9" s="192">
        <f>SUM('Table 4.42'!J8,'Table 4.42'!J17)</f>
        <v>0</v>
      </c>
      <c r="AK9" s="193"/>
      <c r="AL9" s="194"/>
      <c r="AM9" s="192">
        <f>SUM('Table 4.43'!J8,'Table 4.43'!J24)</f>
        <v>0</v>
      </c>
      <c r="AN9" s="193"/>
      <c r="AO9" s="195"/>
    </row>
    <row r="10" spans="2:41" x14ac:dyDescent="0.6">
      <c r="B10" s="151" t="s">
        <v>144</v>
      </c>
      <c r="C10" s="109" t="s">
        <v>145</v>
      </c>
      <c r="D10" s="109" t="s">
        <v>251</v>
      </c>
      <c r="E10" s="178">
        <f t="shared" si="0"/>
        <v>0</v>
      </c>
      <c r="F10" s="16"/>
      <c r="G10" s="179"/>
      <c r="H10" s="178">
        <f t="shared" si="1"/>
        <v>0</v>
      </c>
      <c r="I10" s="16"/>
      <c r="J10" s="179"/>
      <c r="K10" s="178">
        <f t="shared" si="2"/>
        <v>0</v>
      </c>
      <c r="L10" s="16"/>
      <c r="M10" s="20"/>
      <c r="Q10" s="151" t="s">
        <v>144</v>
      </c>
      <c r="R10" s="109" t="s">
        <v>145</v>
      </c>
      <c r="S10" s="109" t="s">
        <v>158</v>
      </c>
      <c r="T10" s="178">
        <f>SUM('Table 4.32'!J9,'Table 4.35'!J9,'Table 4.38'!J9)</f>
        <v>0</v>
      </c>
      <c r="U10" s="16"/>
      <c r="V10" s="179"/>
      <c r="W10" s="178">
        <f>SUM('Table 4.33'!J9,'Table 4.33'!J18,'Table 4.36'!J9,'Table 4.36'!J18,'Table 4.39'!J9,'Table 4.39'!J18)+SUM('Table 4.33'!AA22,'Table 4.36'!AA22,'Table 4.39'!AA22)</f>
        <v>0</v>
      </c>
      <c r="X10" s="16"/>
      <c r="Y10" s="179"/>
      <c r="Z10" s="178">
        <f>SUM('Table 4.34'!J9,'Table 4.34'!J25,'Table 4.37'!J9,'Table 4.37'!J25,'Table 4.40'!J9,'Table 4.40'!J25)+SUM('Table 4.34'!J20,'Table 4.37'!J20,'Table 4.40'!J20)</f>
        <v>0</v>
      </c>
      <c r="AA10" s="16"/>
      <c r="AB10" s="20"/>
      <c r="AD10" s="151" t="s">
        <v>144</v>
      </c>
      <c r="AE10" s="109" t="s">
        <v>145</v>
      </c>
      <c r="AF10" s="109" t="s">
        <v>158</v>
      </c>
      <c r="AG10" s="196">
        <f>SUM('Table 4.41'!J9)</f>
        <v>0</v>
      </c>
      <c r="AH10" s="41"/>
      <c r="AI10" s="197"/>
      <c r="AJ10" s="196">
        <f>SUM('Table 4.42'!J9,'Table 4.42'!J18)+SUM('Table 4.42'!AA22)</f>
        <v>0</v>
      </c>
      <c r="AK10" s="41"/>
      <c r="AL10" s="197"/>
      <c r="AM10" s="196">
        <f>SUM('Table 4.43'!J9,'Table 4.43'!J25)+SUM('Table 4.43'!J20)</f>
        <v>0</v>
      </c>
      <c r="AN10" s="41"/>
      <c r="AO10" s="198"/>
    </row>
    <row r="11" spans="2:41" x14ac:dyDescent="0.6">
      <c r="B11" s="151" t="s">
        <v>146</v>
      </c>
      <c r="C11" s="109" t="s">
        <v>145</v>
      </c>
      <c r="D11" s="109" t="s">
        <v>252</v>
      </c>
      <c r="E11" s="178">
        <f t="shared" si="0"/>
        <v>0</v>
      </c>
      <c r="F11" s="16"/>
      <c r="G11" s="179"/>
      <c r="H11" s="178">
        <f t="shared" si="1"/>
        <v>0</v>
      </c>
      <c r="I11" s="16"/>
      <c r="J11" s="179"/>
      <c r="K11" s="178">
        <f t="shared" si="2"/>
        <v>0</v>
      </c>
      <c r="L11" s="16"/>
      <c r="M11" s="20"/>
      <c r="Q11" s="151" t="s">
        <v>146</v>
      </c>
      <c r="R11" s="109" t="s">
        <v>145</v>
      </c>
      <c r="S11" s="109" t="s">
        <v>159</v>
      </c>
      <c r="T11" s="178">
        <f>SUM('Table 4.32'!J13,'Table 4.35'!J13,'Table 4.38'!J13)</f>
        <v>0</v>
      </c>
      <c r="U11" s="16"/>
      <c r="V11" s="179"/>
      <c r="W11" s="178">
        <f>SUM('Table 4.33'!J13,'Table 4.33'!J22,'Table 4.36'!J13,'Table 4.36'!J22,'Table 4.39'!J13,'Table 4.39'!J22)-SUM('Table 4.33'!AA22,'Table 4.36'!AA22,'Table 4.39'!AA22)</f>
        <v>0</v>
      </c>
      <c r="X11" s="16"/>
      <c r="Y11" s="179"/>
      <c r="Z11" s="178">
        <f>SUM('Table 4.34'!J13,'Table 4.34'!J29,'Table 4.37'!J13,'Table 4.37'!J29,'Table 4.40'!J13,'Table 4.40'!J29)</f>
        <v>0</v>
      </c>
      <c r="AA11" s="16"/>
      <c r="AB11" s="20"/>
      <c r="AD11" s="151" t="s">
        <v>146</v>
      </c>
      <c r="AE11" s="109" t="s">
        <v>145</v>
      </c>
      <c r="AF11" s="109" t="s">
        <v>159</v>
      </c>
      <c r="AG11" s="196">
        <f>SUM('Table 4.41'!J13)</f>
        <v>0</v>
      </c>
      <c r="AH11" s="41"/>
      <c r="AI11" s="197"/>
      <c r="AJ11" s="196">
        <f>SUM('Table 4.42'!J13,'Table 4.42'!J22)-SUM('Table 4.42'!AA22)</f>
        <v>0</v>
      </c>
      <c r="AK11" s="41"/>
      <c r="AL11" s="197"/>
      <c r="AM11" s="196">
        <f>SUM('Table 4.43'!J13,'Table 4.43'!J29)</f>
        <v>0</v>
      </c>
      <c r="AN11" s="41"/>
      <c r="AO11" s="198"/>
    </row>
    <row r="12" spans="2:41" x14ac:dyDescent="0.6">
      <c r="B12" s="152" t="s">
        <v>160</v>
      </c>
      <c r="C12" s="109" t="s">
        <v>148</v>
      </c>
      <c r="D12" s="11" t="s">
        <v>161</v>
      </c>
      <c r="E12" s="178">
        <f t="shared" si="0"/>
        <v>0</v>
      </c>
      <c r="F12" s="16"/>
      <c r="G12" s="179"/>
      <c r="H12" s="178">
        <f t="shared" si="1"/>
        <v>0</v>
      </c>
      <c r="I12" s="16"/>
      <c r="J12" s="179"/>
      <c r="K12" s="178">
        <f t="shared" si="2"/>
        <v>0</v>
      </c>
      <c r="L12" s="16"/>
      <c r="M12" s="20"/>
      <c r="Q12" s="152" t="s">
        <v>160</v>
      </c>
      <c r="R12" s="109" t="s">
        <v>148</v>
      </c>
      <c r="S12" s="11" t="s">
        <v>161</v>
      </c>
      <c r="T12" s="178">
        <f>SUM('Table 4.32'!J10,'Table 4.35'!J10,'Table 4.38'!J10)</f>
        <v>0</v>
      </c>
      <c r="U12" s="16"/>
      <c r="V12" s="179"/>
      <c r="W12" s="178">
        <f>SUM('Table 4.33'!J10,'Table 4.33'!J19,'Table 4.36'!J10,'Table 4.36'!J19,'Table 4.39'!J10,'Table 4.39'!J19)</f>
        <v>0</v>
      </c>
      <c r="X12" s="16"/>
      <c r="Y12" s="179"/>
      <c r="Z12" s="178">
        <f>SUM('Table 4.34'!J10,'Table 4.34'!J26,'Table 4.37'!J10,'Table 4.37'!J26,'Table 4.40'!J10,'Table 4.40'!J26)+SUM('Table 4.34'!J17,'Table 4.37'!J17,'Table 4.40'!J17)</f>
        <v>0</v>
      </c>
      <c r="AA12" s="16"/>
      <c r="AB12" s="20"/>
      <c r="AD12" s="152" t="s">
        <v>160</v>
      </c>
      <c r="AE12" s="109" t="s">
        <v>148</v>
      </c>
      <c r="AF12" s="11" t="s">
        <v>161</v>
      </c>
      <c r="AG12" s="196">
        <f>SUM('Table 4.41'!J10)</f>
        <v>0</v>
      </c>
      <c r="AH12" s="41"/>
      <c r="AI12" s="197"/>
      <c r="AJ12" s="196">
        <f>SUM('Table 4.42'!J10,'Table 4.42'!J19)</f>
        <v>0</v>
      </c>
      <c r="AK12" s="41"/>
      <c r="AL12" s="197"/>
      <c r="AM12" s="196">
        <f>SUM('Table 4.43'!J10,'Table 4.43'!J26)+SUM('Table 4.43'!J17)</f>
        <v>0</v>
      </c>
      <c r="AN12" s="41"/>
      <c r="AO12" s="198"/>
    </row>
    <row r="13" spans="2:41" x14ac:dyDescent="0.6">
      <c r="B13" s="152" t="s">
        <v>162</v>
      </c>
      <c r="C13" s="109" t="s">
        <v>145</v>
      </c>
      <c r="D13" s="11" t="s">
        <v>163</v>
      </c>
      <c r="E13" s="178">
        <f t="shared" si="0"/>
        <v>0</v>
      </c>
      <c r="F13" s="16"/>
      <c r="G13" s="179"/>
      <c r="H13" s="178">
        <f t="shared" si="1"/>
        <v>0</v>
      </c>
      <c r="I13" s="16"/>
      <c r="J13" s="179"/>
      <c r="K13" s="178">
        <f t="shared" si="2"/>
        <v>0</v>
      </c>
      <c r="L13" s="16"/>
      <c r="M13" s="20"/>
      <c r="Q13" s="152" t="s">
        <v>162</v>
      </c>
      <c r="R13" s="109" t="s">
        <v>145</v>
      </c>
      <c r="S13" s="11" t="s">
        <v>163</v>
      </c>
      <c r="T13" s="178">
        <f>SUM('Table 4.32'!J12,'Table 4.35'!J12,'Table 4.38'!J12)</f>
        <v>0</v>
      </c>
      <c r="U13" s="16"/>
      <c r="V13" s="179"/>
      <c r="W13" s="178">
        <f>SUM('Table 4.33'!J12,'Table 4.33'!J21,'Table 4.36'!J12,'Table 4.36'!J21,'Table 4.39'!J12,'Table 4.39'!J21)</f>
        <v>0</v>
      </c>
      <c r="X13" s="16"/>
      <c r="Y13" s="179"/>
      <c r="Z13" s="178">
        <f>SUM('Table 4.34'!J12,'Table 4.34'!J28,'Table 4.37'!J12,'Table 4.37'!J28,'Table 4.40'!J12,'Table 4.40'!J28)+SUM('Table 4.34'!J19,'Table 4.37'!J19,'Table 4.40'!J19)</f>
        <v>0</v>
      </c>
      <c r="AA13" s="16"/>
      <c r="AB13" s="20"/>
      <c r="AD13" s="152" t="s">
        <v>162</v>
      </c>
      <c r="AE13" s="109" t="s">
        <v>145</v>
      </c>
      <c r="AF13" s="11" t="s">
        <v>163</v>
      </c>
      <c r="AG13" s="196">
        <f>SUM('Table 4.41'!J12)</f>
        <v>0</v>
      </c>
      <c r="AH13" s="41"/>
      <c r="AI13" s="197"/>
      <c r="AJ13" s="196">
        <f>SUM('Table 4.42'!J12,'Table 4.42'!J21)</f>
        <v>0</v>
      </c>
      <c r="AK13" s="41"/>
      <c r="AL13" s="197"/>
      <c r="AM13" s="196">
        <f>SUM('Table 4.43'!J12,'Table 4.43'!J28)+SUM('Table 4.43'!J19)</f>
        <v>0</v>
      </c>
      <c r="AN13" s="41"/>
      <c r="AO13" s="198"/>
    </row>
    <row r="14" spans="2:41" x14ac:dyDescent="0.6">
      <c r="B14" s="152" t="s">
        <v>147</v>
      </c>
      <c r="C14" s="109" t="s">
        <v>148</v>
      </c>
      <c r="D14" s="109" t="s">
        <v>149</v>
      </c>
      <c r="E14" s="178">
        <f t="shared" si="0"/>
        <v>0</v>
      </c>
      <c r="F14" s="16"/>
      <c r="G14" s="179"/>
      <c r="H14" s="178">
        <f t="shared" si="1"/>
        <v>0</v>
      </c>
      <c r="I14" s="16"/>
      <c r="J14" s="179"/>
      <c r="K14" s="178">
        <f t="shared" si="2"/>
        <v>0</v>
      </c>
      <c r="L14" s="16"/>
      <c r="M14" s="20"/>
      <c r="Q14" s="152" t="s">
        <v>147</v>
      </c>
      <c r="R14" s="109" t="s">
        <v>148</v>
      </c>
      <c r="S14" s="109" t="s">
        <v>149</v>
      </c>
      <c r="T14" s="178">
        <f>SUM('Table 4.32'!J17,'Table 4.35'!J17,'Table 4.38'!J17)</f>
        <v>0</v>
      </c>
      <c r="U14" s="16"/>
      <c r="V14" s="179"/>
      <c r="W14" s="178">
        <f>SUM('Table 4.33'!J26,'Table 4.36'!J26,'Table 4.39'!J26)</f>
        <v>0</v>
      </c>
      <c r="X14" s="16"/>
      <c r="Y14" s="179"/>
      <c r="Z14" s="178">
        <v>0</v>
      </c>
      <c r="AA14" s="16"/>
      <c r="AB14" s="20"/>
      <c r="AD14" s="152" t="s">
        <v>147</v>
      </c>
      <c r="AE14" s="109" t="s">
        <v>148</v>
      </c>
      <c r="AF14" s="109" t="s">
        <v>149</v>
      </c>
      <c r="AG14" s="196">
        <f>SUM('Table 4.41'!J17)</f>
        <v>0</v>
      </c>
      <c r="AH14" s="41"/>
      <c r="AI14" s="197"/>
      <c r="AJ14" s="196">
        <f>SUM('Table 4.42'!J26)</f>
        <v>0</v>
      </c>
      <c r="AK14" s="41"/>
      <c r="AL14" s="197"/>
      <c r="AM14" s="196">
        <v>0</v>
      </c>
      <c r="AN14" s="41"/>
      <c r="AO14" s="198"/>
    </row>
    <row r="15" spans="2:41" x14ac:dyDescent="0.6">
      <c r="B15" s="153" t="s">
        <v>150</v>
      </c>
      <c r="C15" s="146" t="s">
        <v>142</v>
      </c>
      <c r="D15" s="147" t="s">
        <v>151</v>
      </c>
      <c r="E15" s="180">
        <f t="shared" si="0"/>
        <v>0</v>
      </c>
      <c r="F15" s="33"/>
      <c r="G15" s="145"/>
      <c r="H15" s="180">
        <f t="shared" si="1"/>
        <v>0</v>
      </c>
      <c r="I15" s="33"/>
      <c r="J15" s="145"/>
      <c r="K15" s="180">
        <f t="shared" si="2"/>
        <v>0</v>
      </c>
      <c r="L15" s="33"/>
      <c r="M15" s="154"/>
      <c r="Q15" s="153" t="s">
        <v>150</v>
      </c>
      <c r="R15" s="146" t="s">
        <v>142</v>
      </c>
      <c r="S15" s="147" t="s">
        <v>151</v>
      </c>
      <c r="T15" s="180">
        <f>SUM('Table 4.32'!J18,'Table 4.35'!J18,'Table 4.38'!J18)</f>
        <v>0</v>
      </c>
      <c r="U15" s="33"/>
      <c r="V15" s="145"/>
      <c r="W15" s="180">
        <f>SUM('Table 4.33'!J27,'Table 4.36'!J27,'Table 4.39'!J27)</f>
        <v>0</v>
      </c>
      <c r="X15" s="33"/>
      <c r="Y15" s="145"/>
      <c r="Z15" s="180">
        <v>0</v>
      </c>
      <c r="AA15" s="33"/>
      <c r="AB15" s="154"/>
      <c r="AD15" s="153" t="s">
        <v>150</v>
      </c>
      <c r="AE15" s="146" t="s">
        <v>142</v>
      </c>
      <c r="AF15" s="147" t="s">
        <v>151</v>
      </c>
      <c r="AG15" s="199">
        <f>SUM('Table 4.41'!J18)</f>
        <v>0</v>
      </c>
      <c r="AH15" s="200"/>
      <c r="AI15" s="201"/>
      <c r="AJ15" s="199">
        <f>SUM('Table 4.42'!J27)</f>
        <v>0</v>
      </c>
      <c r="AK15" s="200"/>
      <c r="AL15" s="201"/>
      <c r="AM15" s="199">
        <v>0</v>
      </c>
      <c r="AN15" s="200"/>
      <c r="AO15" s="202"/>
    </row>
    <row r="16" spans="2:41" ht="13.75" thickBot="1" x14ac:dyDescent="0.75">
      <c r="B16" s="105"/>
      <c r="C16" s="102"/>
      <c r="D16" s="155" t="s">
        <v>17</v>
      </c>
      <c r="E16" s="156">
        <f>SUM(E9:E15)</f>
        <v>0</v>
      </c>
      <c r="F16" s="157">
        <f>SUM(U16,AH16)</f>
        <v>0</v>
      </c>
      <c r="G16" s="158">
        <f>IF(F16&lt;&gt;0,E16/F16,0)</f>
        <v>0</v>
      </c>
      <c r="H16" s="156">
        <f>SUM(H9:H15)</f>
        <v>0</v>
      </c>
      <c r="I16" s="157">
        <f>SUM(X16,AK16)</f>
        <v>0</v>
      </c>
      <c r="J16" s="158">
        <f>IF(I16&lt;&gt;0,H16/I16,0)</f>
        <v>0</v>
      </c>
      <c r="K16" s="156">
        <f>SUM(K9:K15)</f>
        <v>0</v>
      </c>
      <c r="L16" s="157">
        <f>SUM(AA16,AN16)</f>
        <v>0</v>
      </c>
      <c r="M16" s="159">
        <f>IF(L16&lt;&gt;0,K16/L16,0)</f>
        <v>0</v>
      </c>
      <c r="Q16" s="105"/>
      <c r="R16" s="102"/>
      <c r="S16" s="155" t="s">
        <v>17</v>
      </c>
      <c r="T16" s="156">
        <f>SUM(T9:T15)</f>
        <v>0</v>
      </c>
      <c r="U16" s="157">
        <f>SUM('Table 4.32'!E21,'Table 4.35'!E21,'Table 4.38'!E21)</f>
        <v>0</v>
      </c>
      <c r="V16" s="158">
        <f>IF(U16&lt;&gt;0,T16/U16,0)</f>
        <v>0</v>
      </c>
      <c r="W16" s="156">
        <f>SUM(W9:W15)</f>
        <v>0</v>
      </c>
      <c r="X16" s="157">
        <f>SUM('Table 4.33'!E30,'Table 4.36'!E30,'Table 4.39'!E30)</f>
        <v>0</v>
      </c>
      <c r="Y16" s="158">
        <f>IF(X16&lt;&gt;0,W16/X16,0)</f>
        <v>0</v>
      </c>
      <c r="Z16" s="156">
        <f>SUM(Z9:Z15)</f>
        <v>0</v>
      </c>
      <c r="AA16" s="157">
        <f>SUM('Table 4.34'!E32,'Table 4.37'!E32,'Table 4.40'!E32)</f>
        <v>0</v>
      </c>
      <c r="AB16" s="159">
        <f>IF(AA16&lt;&gt;0,Z16/AA16,0)</f>
        <v>0</v>
      </c>
      <c r="AD16" s="105"/>
      <c r="AE16" s="102"/>
      <c r="AF16" s="155" t="s">
        <v>17</v>
      </c>
      <c r="AG16" s="203">
        <f>SUM(AG9:AG15)</f>
        <v>0</v>
      </c>
      <c r="AH16" s="204">
        <f>SUM('Table 4.41'!E21)</f>
        <v>0</v>
      </c>
      <c r="AI16" s="205">
        <f>IF(AH16&lt;&gt;0,AG16/AH16,0)</f>
        <v>0</v>
      </c>
      <c r="AJ16" s="203">
        <f>SUM(AJ9:AJ15)</f>
        <v>0</v>
      </c>
      <c r="AK16" s="204">
        <f>SUM('Table 4.42'!E30)</f>
        <v>0</v>
      </c>
      <c r="AL16" s="205">
        <f>IF(AK16&lt;&gt;0,AJ16/AK16,0)</f>
        <v>0</v>
      </c>
      <c r="AM16" s="203">
        <f>SUM(AM9:AM15)</f>
        <v>0</v>
      </c>
      <c r="AN16" s="204">
        <f>SUM('Table 4.43'!E32)</f>
        <v>0</v>
      </c>
      <c r="AO16" s="206">
        <f>IF(AN16&lt;&gt;0,AM16/AN16,0)</f>
        <v>0</v>
      </c>
    </row>
    <row r="17" spans="2:41" ht="13.75" thickBot="1" x14ac:dyDescent="0.75">
      <c r="B17" s="41"/>
      <c r="C17" s="16"/>
      <c r="D17" s="73"/>
      <c r="E17" s="58"/>
      <c r="F17" s="110"/>
      <c r="G17" s="111"/>
      <c r="H17" s="74"/>
      <c r="I17" s="110"/>
      <c r="J17" s="111"/>
      <c r="K17" s="58"/>
      <c r="L17" s="110"/>
      <c r="M17" s="111"/>
      <c r="Q17" s="41"/>
      <c r="R17" s="16"/>
      <c r="S17" s="73"/>
      <c r="T17" s="58"/>
      <c r="U17" s="110"/>
      <c r="V17" s="111"/>
      <c r="W17" s="74"/>
      <c r="X17" s="110"/>
      <c r="Y17" s="111"/>
      <c r="Z17" s="58"/>
      <c r="AA17" s="110"/>
      <c r="AB17" s="111"/>
      <c r="AD17" s="41"/>
      <c r="AE17" s="16"/>
      <c r="AF17" s="73"/>
      <c r="AG17" s="129"/>
      <c r="AH17" s="207"/>
      <c r="AI17" s="208"/>
      <c r="AJ17" s="209"/>
      <c r="AK17" s="207"/>
      <c r="AL17" s="208"/>
      <c r="AM17" s="129"/>
      <c r="AN17" s="207"/>
      <c r="AO17" s="208"/>
    </row>
    <row r="18" spans="2:41" ht="15.5" x14ac:dyDescent="0.7">
      <c r="B18" s="4" t="s">
        <v>164</v>
      </c>
      <c r="C18" s="148"/>
      <c r="D18" s="148"/>
      <c r="E18" s="100"/>
      <c r="F18" s="100"/>
      <c r="G18" s="100"/>
      <c r="H18" s="100"/>
      <c r="I18" s="100"/>
      <c r="J18" s="100"/>
      <c r="K18" s="100"/>
      <c r="L18" s="100"/>
      <c r="M18" s="39"/>
      <c r="Q18" s="4" t="s">
        <v>164</v>
      </c>
      <c r="R18" s="148"/>
      <c r="S18" s="148"/>
      <c r="T18" s="100"/>
      <c r="U18" s="100"/>
      <c r="V18" s="100"/>
      <c r="W18" s="100"/>
      <c r="X18" s="100"/>
      <c r="Y18" s="100"/>
      <c r="Z18" s="100"/>
      <c r="AA18" s="100"/>
      <c r="AB18" s="39"/>
      <c r="AD18" s="4" t="s">
        <v>164</v>
      </c>
      <c r="AE18" s="148"/>
      <c r="AF18" s="148"/>
      <c r="AG18" s="210"/>
      <c r="AH18" s="210"/>
      <c r="AI18" s="210"/>
      <c r="AJ18" s="210"/>
      <c r="AK18" s="210"/>
      <c r="AL18" s="210"/>
      <c r="AM18" s="210"/>
      <c r="AN18" s="210"/>
      <c r="AO18" s="211"/>
    </row>
    <row r="19" spans="2:41" ht="12.75" customHeight="1" x14ac:dyDescent="0.7">
      <c r="B19" s="149"/>
      <c r="C19" s="58"/>
      <c r="D19" s="58"/>
      <c r="E19" s="133" t="s">
        <v>129</v>
      </c>
      <c r="F19" s="134"/>
      <c r="G19" s="134"/>
      <c r="H19" s="134"/>
      <c r="I19" s="134"/>
      <c r="J19" s="134"/>
      <c r="K19" s="134"/>
      <c r="L19" s="134"/>
      <c r="M19" s="135"/>
      <c r="Q19" s="149"/>
      <c r="R19" s="58"/>
      <c r="S19" s="58"/>
      <c r="T19" s="133" t="s">
        <v>129</v>
      </c>
      <c r="U19" s="134"/>
      <c r="V19" s="134"/>
      <c r="W19" s="134"/>
      <c r="X19" s="134"/>
      <c r="Y19" s="134"/>
      <c r="Z19" s="134"/>
      <c r="AA19" s="134"/>
      <c r="AB19" s="135"/>
      <c r="AD19" s="149"/>
      <c r="AE19" s="58"/>
      <c r="AF19" s="58"/>
      <c r="AG19" s="212" t="s">
        <v>129</v>
      </c>
      <c r="AH19" s="213"/>
      <c r="AI19" s="213"/>
      <c r="AJ19" s="213"/>
      <c r="AK19" s="213"/>
      <c r="AL19" s="213"/>
      <c r="AM19" s="213"/>
      <c r="AN19" s="213"/>
      <c r="AO19" s="214"/>
    </row>
    <row r="20" spans="2:41" ht="12.75" customHeight="1" x14ac:dyDescent="0.6">
      <c r="B20" s="31"/>
      <c r="C20" s="58"/>
      <c r="D20" s="58"/>
      <c r="E20" s="133" t="s">
        <v>130</v>
      </c>
      <c r="F20" s="134"/>
      <c r="G20" s="136"/>
      <c r="H20" s="133" t="s">
        <v>131</v>
      </c>
      <c r="I20" s="134"/>
      <c r="J20" s="136"/>
      <c r="K20" s="133" t="s">
        <v>132</v>
      </c>
      <c r="L20" s="134"/>
      <c r="M20" s="135"/>
      <c r="Q20" s="31"/>
      <c r="R20" s="58"/>
      <c r="S20" s="58"/>
      <c r="T20" s="133" t="s">
        <v>165</v>
      </c>
      <c r="U20" s="134"/>
      <c r="V20" s="136"/>
      <c r="W20" s="133" t="s">
        <v>166</v>
      </c>
      <c r="X20" s="134"/>
      <c r="Y20" s="136"/>
      <c r="Z20" s="133" t="s">
        <v>167</v>
      </c>
      <c r="AA20" s="134"/>
      <c r="AB20" s="135"/>
      <c r="AD20" s="31"/>
      <c r="AE20" s="58"/>
      <c r="AF20" s="58"/>
      <c r="AG20" s="212" t="s">
        <v>165</v>
      </c>
      <c r="AH20" s="213"/>
      <c r="AI20" s="215"/>
      <c r="AJ20" s="212" t="s">
        <v>166</v>
      </c>
      <c r="AK20" s="213"/>
      <c r="AL20" s="215"/>
      <c r="AM20" s="212" t="s">
        <v>167</v>
      </c>
      <c r="AN20" s="213"/>
      <c r="AO20" s="214"/>
    </row>
    <row r="21" spans="2:41" x14ac:dyDescent="0.6">
      <c r="B21" s="31"/>
      <c r="C21" s="59"/>
      <c r="D21" s="59"/>
      <c r="E21" s="137" t="s">
        <v>133</v>
      </c>
      <c r="F21" s="138" t="s">
        <v>134</v>
      </c>
      <c r="G21" s="139" t="s">
        <v>135</v>
      </c>
      <c r="H21" s="137" t="s">
        <v>133</v>
      </c>
      <c r="I21" s="138" t="s">
        <v>134</v>
      </c>
      <c r="J21" s="139" t="s">
        <v>135</v>
      </c>
      <c r="K21" s="137" t="s">
        <v>133</v>
      </c>
      <c r="L21" s="138" t="s">
        <v>134</v>
      </c>
      <c r="M21" s="140" t="s">
        <v>135</v>
      </c>
      <c r="Q21" s="31"/>
      <c r="R21" s="59"/>
      <c r="S21" s="59"/>
      <c r="T21" s="137" t="s">
        <v>133</v>
      </c>
      <c r="U21" s="138" t="s">
        <v>134</v>
      </c>
      <c r="V21" s="139" t="s">
        <v>135</v>
      </c>
      <c r="W21" s="137" t="s">
        <v>133</v>
      </c>
      <c r="X21" s="138" t="s">
        <v>134</v>
      </c>
      <c r="Y21" s="139" t="s">
        <v>135</v>
      </c>
      <c r="Z21" s="137" t="s">
        <v>133</v>
      </c>
      <c r="AA21" s="138" t="s">
        <v>134</v>
      </c>
      <c r="AB21" s="140" t="s">
        <v>135</v>
      </c>
      <c r="AD21" s="31"/>
      <c r="AE21" s="59"/>
      <c r="AF21" s="59"/>
      <c r="AG21" s="216" t="s">
        <v>133</v>
      </c>
      <c r="AH21" s="217" t="s">
        <v>134</v>
      </c>
      <c r="AI21" s="218" t="s">
        <v>135</v>
      </c>
      <c r="AJ21" s="216" t="s">
        <v>133</v>
      </c>
      <c r="AK21" s="217" t="s">
        <v>134</v>
      </c>
      <c r="AL21" s="218" t="s">
        <v>135</v>
      </c>
      <c r="AM21" s="216" t="s">
        <v>133</v>
      </c>
      <c r="AN21" s="217" t="s">
        <v>134</v>
      </c>
      <c r="AO21" s="219" t="s">
        <v>135</v>
      </c>
    </row>
    <row r="22" spans="2:41" x14ac:dyDescent="0.6">
      <c r="B22" s="150" t="s">
        <v>136</v>
      </c>
      <c r="C22" s="33" t="s">
        <v>137</v>
      </c>
      <c r="D22" s="145" t="s">
        <v>138</v>
      </c>
      <c r="E22" s="141" t="s">
        <v>139</v>
      </c>
      <c r="F22" s="142" t="s">
        <v>140</v>
      </c>
      <c r="G22" s="143" t="s">
        <v>133</v>
      </c>
      <c r="H22" s="141" t="s">
        <v>139</v>
      </c>
      <c r="I22" s="142" t="s">
        <v>140</v>
      </c>
      <c r="J22" s="143" t="s">
        <v>133</v>
      </c>
      <c r="K22" s="141" t="s">
        <v>139</v>
      </c>
      <c r="L22" s="142" t="s">
        <v>140</v>
      </c>
      <c r="M22" s="144" t="s">
        <v>133</v>
      </c>
      <c r="Q22" s="150" t="s">
        <v>136</v>
      </c>
      <c r="R22" s="33" t="s">
        <v>137</v>
      </c>
      <c r="S22" s="145" t="s">
        <v>138</v>
      </c>
      <c r="T22" s="141" t="s">
        <v>139</v>
      </c>
      <c r="U22" s="142" t="s">
        <v>140</v>
      </c>
      <c r="V22" s="143" t="s">
        <v>133</v>
      </c>
      <c r="W22" s="141" t="s">
        <v>139</v>
      </c>
      <c r="X22" s="142" t="s">
        <v>140</v>
      </c>
      <c r="Y22" s="143" t="s">
        <v>133</v>
      </c>
      <c r="Z22" s="141" t="s">
        <v>139</v>
      </c>
      <c r="AA22" s="142" t="s">
        <v>140</v>
      </c>
      <c r="AB22" s="144" t="s">
        <v>133</v>
      </c>
      <c r="AD22" s="150" t="s">
        <v>136</v>
      </c>
      <c r="AE22" s="33" t="s">
        <v>137</v>
      </c>
      <c r="AF22" s="145" t="s">
        <v>138</v>
      </c>
      <c r="AG22" s="141" t="s">
        <v>139</v>
      </c>
      <c r="AH22" s="142" t="s">
        <v>140</v>
      </c>
      <c r="AI22" s="143" t="s">
        <v>133</v>
      </c>
      <c r="AJ22" s="141" t="s">
        <v>139</v>
      </c>
      <c r="AK22" s="142" t="s">
        <v>140</v>
      </c>
      <c r="AL22" s="143" t="s">
        <v>133</v>
      </c>
      <c r="AM22" s="141" t="s">
        <v>139</v>
      </c>
      <c r="AN22" s="142" t="s">
        <v>140</v>
      </c>
      <c r="AO22" s="144" t="s">
        <v>133</v>
      </c>
    </row>
    <row r="23" spans="2:41" x14ac:dyDescent="0.6">
      <c r="B23" s="151" t="s">
        <v>141</v>
      </c>
      <c r="C23" s="109" t="s">
        <v>142</v>
      </c>
      <c r="D23" s="109" t="s">
        <v>143</v>
      </c>
      <c r="E23" s="175">
        <f>SUM(T23,AG23)</f>
        <v>1752.2647573373508</v>
      </c>
      <c r="F23" s="176"/>
      <c r="G23" s="177"/>
      <c r="H23" s="175">
        <f>SUM(W23,AJ23)</f>
        <v>1251.9784053520877</v>
      </c>
      <c r="I23" s="176"/>
      <c r="J23" s="177"/>
      <c r="K23" s="175">
        <f>SUM(Z23,AM23)</f>
        <v>2402.6390395794224</v>
      </c>
      <c r="L23" s="176"/>
      <c r="M23" s="181"/>
      <c r="Q23" s="151" t="s">
        <v>141</v>
      </c>
      <c r="R23" s="109" t="s">
        <v>142</v>
      </c>
      <c r="S23" s="109" t="s">
        <v>143</v>
      </c>
      <c r="T23" s="175">
        <f>SUM('Table 4.32'!J25,'Table 4.32'!J31,'Table 4.35'!J25,'Table 4.35'!J31,'Table 4.38'!J25,'Table 4.38'!J31)</f>
        <v>1748.5697032386677</v>
      </c>
      <c r="U23" s="176"/>
      <c r="V23" s="177"/>
      <c r="W23" s="175">
        <f>SUM('Table 4.33'!J34,'Table 4.33'!J40,'Table 4.36'!J34,'Table 4.36'!J40,'Table 4.39'!J34,'Table 4.39'!J40)</f>
        <v>1132.2183463903139</v>
      </c>
      <c r="X23" s="176"/>
      <c r="Y23" s="177"/>
      <c r="Z23" s="175">
        <f>SUM('Table 4.34'!J36,'Table 4.34'!J41,'Table 4.37'!J36,'Table 4.37'!J41,'Table 4.40'!J36,'Table 4.40'!J41)</f>
        <v>2402.6390395794224</v>
      </c>
      <c r="AA23" s="176"/>
      <c r="AB23" s="181"/>
      <c r="AD23" s="151" t="s">
        <v>141</v>
      </c>
      <c r="AE23" s="109" t="s">
        <v>142</v>
      </c>
      <c r="AF23" s="109" t="s">
        <v>143</v>
      </c>
      <c r="AG23" s="192">
        <f>SUM('Table 4.41'!J25,'Table 4.41'!J31)</f>
        <v>3.6950540986831912</v>
      </c>
      <c r="AH23" s="193"/>
      <c r="AI23" s="194"/>
      <c r="AJ23" s="192">
        <f>SUM('Table 4.42'!J34,'Table 4.42'!J40)</f>
        <v>119.76005896177381</v>
      </c>
      <c r="AK23" s="193"/>
      <c r="AL23" s="194"/>
      <c r="AM23" s="192">
        <f>SUM('Table 4.43'!J36,'Table 4.43'!J41)</f>
        <v>0</v>
      </c>
      <c r="AN23" s="193"/>
      <c r="AO23" s="195"/>
    </row>
    <row r="24" spans="2:41" x14ac:dyDescent="0.6">
      <c r="B24" s="151" t="s">
        <v>144</v>
      </c>
      <c r="C24" s="109" t="s">
        <v>145</v>
      </c>
      <c r="D24" s="109" t="s">
        <v>251</v>
      </c>
      <c r="E24" s="178">
        <f>SUM(T24,AG24)</f>
        <v>610.64225098341876</v>
      </c>
      <c r="F24" s="16"/>
      <c r="G24" s="179"/>
      <c r="H24" s="178">
        <f>SUM(W24,AJ24)</f>
        <v>3932.0512519788545</v>
      </c>
      <c r="I24" s="16"/>
      <c r="J24" s="179"/>
      <c r="K24" s="178">
        <f>SUM(Z24,AM24)</f>
        <v>564.39877271122225</v>
      </c>
      <c r="L24" s="16"/>
      <c r="M24" s="20"/>
      <c r="Q24" s="151" t="s">
        <v>144</v>
      </c>
      <c r="R24" s="109" t="s">
        <v>145</v>
      </c>
      <c r="S24" s="109" t="s">
        <v>158</v>
      </c>
      <c r="T24" s="178">
        <f>SUM('Table 4.32'!J26,'Table 4.32'!J27,'Table 4.35'!J26,'Table 4.35'!J27,'Table 4.38'!J26,'Table 4.38'!J27)</f>
        <v>610.64225098341876</v>
      </c>
      <c r="U24" s="16"/>
      <c r="V24" s="179"/>
      <c r="W24" s="178">
        <f>SUM('Table 4.33'!J35,'Table 4.33'!J36,'Table 4.36'!J35,'Table 4.36'!J36,'Table 4.39'!J35,'Table 4.39'!J36)</f>
        <v>3281.5029779484603</v>
      </c>
      <c r="X24" s="16"/>
      <c r="Y24" s="179"/>
      <c r="Z24" s="178">
        <f>SUM('Table 4.34'!J37,'Table 4.37'!J37,'Table 4.40'!J37)</f>
        <v>564.39877271122225</v>
      </c>
      <c r="AA24" s="16"/>
      <c r="AB24" s="20"/>
      <c r="AD24" s="151" t="s">
        <v>144</v>
      </c>
      <c r="AE24" s="109" t="s">
        <v>145</v>
      </c>
      <c r="AF24" s="109" t="s">
        <v>158</v>
      </c>
      <c r="AG24" s="196">
        <f>SUM('Table 4.41'!J26,'Table 4.41'!J27)</f>
        <v>0</v>
      </c>
      <c r="AH24" s="41"/>
      <c r="AI24" s="197"/>
      <c r="AJ24" s="196">
        <f>SUM('Table 4.42'!J35,'Table 4.42'!J36)</f>
        <v>650.54827403039394</v>
      </c>
      <c r="AK24" s="41"/>
      <c r="AL24" s="197"/>
      <c r="AM24" s="196">
        <f>SUM('Table 4.43'!J37)</f>
        <v>0</v>
      </c>
      <c r="AN24" s="41"/>
      <c r="AO24" s="198"/>
    </row>
    <row r="25" spans="2:41" x14ac:dyDescent="0.6">
      <c r="B25" s="151" t="s">
        <v>146</v>
      </c>
      <c r="C25" s="109" t="s">
        <v>145</v>
      </c>
      <c r="D25" s="109" t="s">
        <v>252</v>
      </c>
      <c r="E25" s="178">
        <f>SUM(T25,AG25)</f>
        <v>893.24638947303504</v>
      </c>
      <c r="F25" s="16"/>
      <c r="G25" s="179"/>
      <c r="H25" s="178">
        <f>SUM(W25,AJ25)</f>
        <v>1000.7906240017998</v>
      </c>
      <c r="I25" s="16"/>
      <c r="J25" s="179"/>
      <c r="K25" s="178">
        <f>SUM(Z25,AM25)</f>
        <v>740.20467809617935</v>
      </c>
      <c r="L25" s="16"/>
      <c r="M25" s="20"/>
      <c r="Q25" s="151" t="s">
        <v>146</v>
      </c>
      <c r="R25" s="109" t="s">
        <v>145</v>
      </c>
      <c r="S25" s="109" t="s">
        <v>159</v>
      </c>
      <c r="T25" s="178">
        <f>SUM('Table 4.32'!J32,'Table 4.32'!J33,'Table 4.35'!J32,'Table 4.35'!J33,'Table 4.38'!J32,'Table 4.38'!J33)</f>
        <v>870.7495929939422</v>
      </c>
      <c r="U25" s="16"/>
      <c r="V25" s="179"/>
      <c r="W25" s="178">
        <f>SUM('Table 4.33'!J41,'Table 4.33'!J42,'Table 4.36'!J41,'Table 4.36'!J42,'Table 4.39'!J41,'Table 4.39'!J42)</f>
        <v>835.83602609338868</v>
      </c>
      <c r="X25" s="16"/>
      <c r="Y25" s="179"/>
      <c r="Z25" s="178">
        <f>SUM('Table 4.34'!J42,'Table 4.37'!J42,'Table 4.40'!J42)</f>
        <v>740.20467809617935</v>
      </c>
      <c r="AA25" s="16"/>
      <c r="AB25" s="20"/>
      <c r="AD25" s="151" t="s">
        <v>146</v>
      </c>
      <c r="AE25" s="109" t="s">
        <v>145</v>
      </c>
      <c r="AF25" s="109" t="s">
        <v>159</v>
      </c>
      <c r="AG25" s="196">
        <f>SUM('Table 4.41'!J32,'Table 4.41'!J33)</f>
        <v>22.496796479092815</v>
      </c>
      <c r="AH25" s="41"/>
      <c r="AI25" s="197"/>
      <c r="AJ25" s="196">
        <f>SUM('Table 4.42'!J41,'Table 4.42'!J42)</f>
        <v>164.95459790841107</v>
      </c>
      <c r="AK25" s="41"/>
      <c r="AL25" s="197"/>
      <c r="AM25" s="196">
        <f>SUM('Table 4.43'!J42)</f>
        <v>0</v>
      </c>
      <c r="AN25" s="41"/>
      <c r="AO25" s="198"/>
    </row>
    <row r="26" spans="2:41" x14ac:dyDescent="0.6">
      <c r="B26" s="152" t="s">
        <v>147</v>
      </c>
      <c r="C26" s="109" t="s">
        <v>148</v>
      </c>
      <c r="D26" s="109" t="s">
        <v>149</v>
      </c>
      <c r="E26" s="178">
        <f>SUM(T26,AG26)</f>
        <v>7067.1687854244965</v>
      </c>
      <c r="F26" s="16"/>
      <c r="G26" s="179"/>
      <c r="H26" s="178">
        <f>SUM(W26,AJ26)</f>
        <v>103586.08230591615</v>
      </c>
      <c r="I26" s="16"/>
      <c r="J26" s="179"/>
      <c r="K26" s="178">
        <f>SUM(Z26,AM26)</f>
        <v>0</v>
      </c>
      <c r="L26" s="16"/>
      <c r="M26" s="20"/>
      <c r="Q26" s="152" t="s">
        <v>147</v>
      </c>
      <c r="R26" s="109" t="s">
        <v>148</v>
      </c>
      <c r="S26" s="109" t="s">
        <v>149</v>
      </c>
      <c r="T26" s="178">
        <f>SUM('Table 4.32'!J37,'Table 4.35'!J37,'Table 4.38'!J37)</f>
        <v>7015.2448333569791</v>
      </c>
      <c r="U26" s="16"/>
      <c r="V26" s="179"/>
      <c r="W26" s="178">
        <f>SUM('Table 4.33'!J46,'Table 4.36'!J46,'Table 4.39'!J46)</f>
        <v>94676.795274270771</v>
      </c>
      <c r="X26" s="16"/>
      <c r="Y26" s="179"/>
      <c r="Z26" s="178">
        <v>0</v>
      </c>
      <c r="AA26" s="16"/>
      <c r="AB26" s="20"/>
      <c r="AD26" s="152" t="s">
        <v>147</v>
      </c>
      <c r="AE26" s="109" t="s">
        <v>148</v>
      </c>
      <c r="AF26" s="109" t="s">
        <v>149</v>
      </c>
      <c r="AG26" s="196">
        <f>SUM('Table 4.41'!J37)</f>
        <v>51.923952067517064</v>
      </c>
      <c r="AH26" s="41"/>
      <c r="AI26" s="197"/>
      <c r="AJ26" s="196">
        <f>SUM('Table 4.42'!J46)</f>
        <v>8909.2870316453809</v>
      </c>
      <c r="AK26" s="41"/>
      <c r="AL26" s="197"/>
      <c r="AM26" s="196">
        <v>0</v>
      </c>
      <c r="AN26" s="41"/>
      <c r="AO26" s="198"/>
    </row>
    <row r="27" spans="2:41" x14ac:dyDescent="0.6">
      <c r="B27" s="153" t="s">
        <v>150</v>
      </c>
      <c r="C27" s="146" t="s">
        <v>142</v>
      </c>
      <c r="D27" s="147" t="s">
        <v>151</v>
      </c>
      <c r="E27" s="180">
        <f>SUM(T27,AG27)</f>
        <v>8635.6346281388142</v>
      </c>
      <c r="F27" s="33"/>
      <c r="G27" s="145"/>
      <c r="H27" s="180">
        <f>SUM(W27,AJ27)</f>
        <v>15888.773377735804</v>
      </c>
      <c r="I27" s="33"/>
      <c r="J27" s="145"/>
      <c r="K27" s="180">
        <f>SUM(Z27,AM27)</f>
        <v>0</v>
      </c>
      <c r="L27" s="33"/>
      <c r="M27" s="154"/>
      <c r="Q27" s="153" t="s">
        <v>150</v>
      </c>
      <c r="R27" s="146" t="s">
        <v>142</v>
      </c>
      <c r="S27" s="147" t="s">
        <v>151</v>
      </c>
      <c r="T27" s="180">
        <f>SUM('Table 4.32'!J38,'Table 4.35'!J38,'Table 4.38'!J38)</f>
        <v>8461.2007377750197</v>
      </c>
      <c r="U27" s="33"/>
      <c r="V27" s="145"/>
      <c r="W27" s="180">
        <f>SUM('Table 4.33'!J47,'Table 4.36'!J47,'Table 4.39'!J47)</f>
        <v>13769.205429156747</v>
      </c>
      <c r="X27" s="33"/>
      <c r="Y27" s="145"/>
      <c r="Z27" s="180">
        <v>0</v>
      </c>
      <c r="AA27" s="33"/>
      <c r="AB27" s="154"/>
      <c r="AD27" s="153" t="s">
        <v>150</v>
      </c>
      <c r="AE27" s="146" t="s">
        <v>142</v>
      </c>
      <c r="AF27" s="147" t="s">
        <v>151</v>
      </c>
      <c r="AG27" s="199">
        <f>SUM('Table 4.41'!J38)</f>
        <v>174.43389036379506</v>
      </c>
      <c r="AH27" s="200"/>
      <c r="AI27" s="201"/>
      <c r="AJ27" s="199">
        <f>SUM('Table 4.42'!J47)</f>
        <v>2119.5679485790579</v>
      </c>
      <c r="AK27" s="200"/>
      <c r="AL27" s="201"/>
      <c r="AM27" s="199">
        <v>0</v>
      </c>
      <c r="AN27" s="200"/>
      <c r="AO27" s="202"/>
    </row>
    <row r="28" spans="2:41" ht="13.75" thickBot="1" x14ac:dyDescent="0.75">
      <c r="B28" s="105"/>
      <c r="C28" s="102"/>
      <c r="D28" s="155" t="s">
        <v>17</v>
      </c>
      <c r="E28" s="156">
        <f>SUM(E23:E27)</f>
        <v>18958.956811357115</v>
      </c>
      <c r="F28" s="157">
        <f>SUM(U28,AH28)</f>
        <v>2508.9593966592838</v>
      </c>
      <c r="G28" s="158">
        <f>IF(F28&lt;&gt;0,E28/F28,0)</f>
        <v>7.5565020448721665</v>
      </c>
      <c r="H28" s="156">
        <f>SUM(H23:H27)</f>
        <v>125659.67596498469</v>
      </c>
      <c r="I28" s="157">
        <f>SUM(X28,AK28)</f>
        <v>10517.042142401799</v>
      </c>
      <c r="J28" s="158">
        <f>IF(I28&lt;&gt;0,H28/I28,0)</f>
        <v>11.948195534784416</v>
      </c>
      <c r="K28" s="156">
        <f>SUM(K23:K27)</f>
        <v>3707.2424903868241</v>
      </c>
      <c r="L28" s="157">
        <f>SUM(AA28,AN28)</f>
        <v>16878.07941076413</v>
      </c>
      <c r="M28" s="159">
        <f>IF(L28&lt;&gt;0,K28/L28,0)</f>
        <v>0.21964836165082269</v>
      </c>
      <c r="Q28" s="105"/>
      <c r="R28" s="102"/>
      <c r="S28" s="155" t="s">
        <v>17</v>
      </c>
      <c r="T28" s="156">
        <f>SUM(T23:T27)</f>
        <v>18706.407118348026</v>
      </c>
      <c r="U28" s="157">
        <f>SUM('Table 4.32'!E41,'Table 4.35'!E41,'Table 4.38'!E41)</f>
        <v>2464.5546839120543</v>
      </c>
      <c r="V28" s="158">
        <f>IF(U28&lt;&gt;0,T28/U28,0)</f>
        <v>7.5901773413503006</v>
      </c>
      <c r="W28" s="156">
        <f>SUM(W23:W27)</f>
        <v>113695.55805385968</v>
      </c>
      <c r="X28" s="157">
        <f>SUM('Table 4.33'!E50,'Table 4.36'!E50,'Table 4.39'!E50)</f>
        <v>9630.96175788447</v>
      </c>
      <c r="Y28" s="158">
        <f>IF(X28&lt;&gt;0,W28/X28,0)</f>
        <v>11.805213322623967</v>
      </c>
      <c r="Z28" s="156">
        <f>SUM(Z23:Z27)</f>
        <v>3707.2424903868241</v>
      </c>
      <c r="AA28" s="157">
        <f>SUM('Table 4.34'!E45,'Table 4.37'!E45,'Table 4.40'!E45)</f>
        <v>16878.07941076413</v>
      </c>
      <c r="AB28" s="159">
        <f>IF(AA28&lt;&gt;0,Z28/AA28,0)</f>
        <v>0.21964836165082269</v>
      </c>
      <c r="AD28" s="105"/>
      <c r="AE28" s="102"/>
      <c r="AF28" s="155" t="s">
        <v>17</v>
      </c>
      <c r="AG28" s="203">
        <f>SUM(AG23:AG27)</f>
        <v>252.54969300908812</v>
      </c>
      <c r="AH28" s="204">
        <f>SUM('Table 4.41'!E41)</f>
        <v>44.404712747229297</v>
      </c>
      <c r="AI28" s="205">
        <f>IF(AH28&lt;&gt;0,AG28/AH28,0)</f>
        <v>5.6874524658386933</v>
      </c>
      <c r="AJ28" s="203">
        <f>SUM(AJ23:AJ27)</f>
        <v>11964.117911125017</v>
      </c>
      <c r="AK28" s="204">
        <f>SUM('Table 4.42'!E50)</f>
        <v>886.08038451732955</v>
      </c>
      <c r="AL28" s="205">
        <f>IF(AK28&lt;&gt;0,AJ28/AK28,0)</f>
        <v>13.502294058390849</v>
      </c>
      <c r="AM28" s="203">
        <f>SUM(AM23:AM27)</f>
        <v>0</v>
      </c>
      <c r="AN28" s="204">
        <f>SUM('Table 4.43'!E45)</f>
        <v>0</v>
      </c>
      <c r="AO28" s="206">
        <f>IF(AN28&lt;&gt;0,AM28/AN28,0)</f>
        <v>0</v>
      </c>
    </row>
    <row r="29" spans="2:41" ht="13.75" thickBot="1" x14ac:dyDescent="0.75">
      <c r="B29" s="41"/>
      <c r="C29" s="16"/>
      <c r="D29" s="73"/>
      <c r="E29" s="58"/>
      <c r="F29" s="110"/>
      <c r="G29" s="111"/>
      <c r="H29" s="58"/>
      <c r="I29" s="110"/>
      <c r="J29" s="111"/>
      <c r="K29" s="58"/>
      <c r="L29" s="110"/>
      <c r="M29" s="111"/>
      <c r="Q29" s="41"/>
      <c r="R29" s="16"/>
      <c r="S29" s="73"/>
      <c r="T29" s="58"/>
      <c r="U29" s="110"/>
      <c r="V29" s="111"/>
      <c r="W29" s="58"/>
      <c r="X29" s="110"/>
      <c r="Y29" s="111"/>
      <c r="Z29" s="58"/>
      <c r="AA29" s="110"/>
      <c r="AB29" s="111"/>
      <c r="AD29" s="41"/>
      <c r="AE29" s="16"/>
      <c r="AF29" s="73"/>
      <c r="AG29" s="129"/>
      <c r="AH29" s="207"/>
      <c r="AI29" s="208"/>
      <c r="AJ29" s="129"/>
      <c r="AK29" s="207"/>
      <c r="AL29" s="208"/>
      <c r="AM29" s="129"/>
      <c r="AN29" s="207"/>
      <c r="AO29" s="208"/>
    </row>
    <row r="30" spans="2:41" ht="15.5" x14ac:dyDescent="0.7">
      <c r="B30" s="4" t="s">
        <v>168</v>
      </c>
      <c r="C30" s="148"/>
      <c r="D30" s="148"/>
      <c r="E30" s="100"/>
      <c r="F30" s="100"/>
      <c r="G30" s="100"/>
      <c r="H30" s="100"/>
      <c r="I30" s="100"/>
      <c r="J30" s="100"/>
      <c r="K30" s="100"/>
      <c r="L30" s="100"/>
      <c r="M30" s="39"/>
      <c r="Q30" s="4" t="s">
        <v>168</v>
      </c>
      <c r="R30" s="148"/>
      <c r="S30" s="148"/>
      <c r="T30" s="100"/>
      <c r="U30" s="100"/>
      <c r="V30" s="100"/>
      <c r="W30" s="100"/>
      <c r="X30" s="100"/>
      <c r="Y30" s="100"/>
      <c r="Z30" s="100"/>
      <c r="AA30" s="100"/>
      <c r="AB30" s="39"/>
      <c r="AD30" s="4" t="s">
        <v>168</v>
      </c>
      <c r="AE30" s="148"/>
      <c r="AF30" s="148"/>
      <c r="AG30" s="210"/>
      <c r="AH30" s="210"/>
      <c r="AI30" s="210"/>
      <c r="AJ30" s="210"/>
      <c r="AK30" s="210"/>
      <c r="AL30" s="210"/>
      <c r="AM30" s="210"/>
      <c r="AN30" s="210"/>
      <c r="AO30" s="211"/>
    </row>
    <row r="31" spans="2:41" ht="12.75" customHeight="1" x14ac:dyDescent="0.7">
      <c r="B31" s="149"/>
      <c r="C31" s="58"/>
      <c r="D31" s="58"/>
      <c r="E31" s="133" t="s">
        <v>129</v>
      </c>
      <c r="F31" s="134"/>
      <c r="G31" s="134"/>
      <c r="H31" s="134"/>
      <c r="I31" s="134"/>
      <c r="J31" s="134"/>
      <c r="K31" s="134"/>
      <c r="L31" s="134"/>
      <c r="M31" s="135"/>
      <c r="Q31" s="149"/>
      <c r="R31" s="58"/>
      <c r="S31" s="58"/>
      <c r="T31" s="133" t="s">
        <v>129</v>
      </c>
      <c r="U31" s="134"/>
      <c r="V31" s="134"/>
      <c r="W31" s="134"/>
      <c r="X31" s="134"/>
      <c r="Y31" s="134"/>
      <c r="Z31" s="134"/>
      <c r="AA31" s="134"/>
      <c r="AB31" s="135"/>
      <c r="AD31" s="149"/>
      <c r="AE31" s="58"/>
      <c r="AF31" s="58"/>
      <c r="AG31" s="212" t="s">
        <v>129</v>
      </c>
      <c r="AH31" s="213"/>
      <c r="AI31" s="213"/>
      <c r="AJ31" s="213"/>
      <c r="AK31" s="213"/>
      <c r="AL31" s="213"/>
      <c r="AM31" s="213"/>
      <c r="AN31" s="213"/>
      <c r="AO31" s="214"/>
    </row>
    <row r="32" spans="2:41" x14ac:dyDescent="0.6">
      <c r="B32" s="31"/>
      <c r="C32" s="58"/>
      <c r="D32" s="58"/>
      <c r="E32" s="133" t="s">
        <v>130</v>
      </c>
      <c r="F32" s="134"/>
      <c r="G32" s="136"/>
      <c r="H32" s="133" t="s">
        <v>131</v>
      </c>
      <c r="I32" s="134"/>
      <c r="J32" s="136"/>
      <c r="K32" s="133" t="s">
        <v>132</v>
      </c>
      <c r="L32" s="134"/>
      <c r="M32" s="135"/>
      <c r="Q32" s="31"/>
      <c r="R32" s="58"/>
      <c r="S32" s="58"/>
      <c r="T32" s="133" t="s">
        <v>169</v>
      </c>
      <c r="U32" s="134"/>
      <c r="V32" s="136"/>
      <c r="W32" s="133" t="s">
        <v>170</v>
      </c>
      <c r="X32" s="134"/>
      <c r="Y32" s="136"/>
      <c r="Z32" s="133" t="s">
        <v>171</v>
      </c>
      <c r="AA32" s="134"/>
      <c r="AB32" s="135"/>
      <c r="AD32" s="31"/>
      <c r="AE32" s="58"/>
      <c r="AF32" s="58"/>
      <c r="AG32" s="212" t="s">
        <v>169</v>
      </c>
      <c r="AH32" s="213"/>
      <c r="AI32" s="215"/>
      <c r="AJ32" s="212" t="s">
        <v>170</v>
      </c>
      <c r="AK32" s="213"/>
      <c r="AL32" s="215"/>
      <c r="AM32" s="212" t="s">
        <v>171</v>
      </c>
      <c r="AN32" s="213"/>
      <c r="AO32" s="214"/>
    </row>
    <row r="33" spans="2:41" x14ac:dyDescent="0.6">
      <c r="B33" s="31"/>
      <c r="C33" s="59"/>
      <c r="D33" s="59"/>
      <c r="E33" s="137" t="s">
        <v>133</v>
      </c>
      <c r="F33" s="138" t="s">
        <v>134</v>
      </c>
      <c r="G33" s="139" t="s">
        <v>135</v>
      </c>
      <c r="H33" s="137" t="s">
        <v>133</v>
      </c>
      <c r="I33" s="138" t="s">
        <v>134</v>
      </c>
      <c r="J33" s="139" t="s">
        <v>135</v>
      </c>
      <c r="K33" s="137" t="s">
        <v>133</v>
      </c>
      <c r="L33" s="138" t="s">
        <v>134</v>
      </c>
      <c r="M33" s="140" t="s">
        <v>135</v>
      </c>
      <c r="Q33" s="31"/>
      <c r="R33" s="59"/>
      <c r="S33" s="59"/>
      <c r="T33" s="137" t="s">
        <v>133</v>
      </c>
      <c r="U33" s="138" t="s">
        <v>134</v>
      </c>
      <c r="V33" s="139" t="s">
        <v>135</v>
      </c>
      <c r="W33" s="137" t="s">
        <v>133</v>
      </c>
      <c r="X33" s="138" t="s">
        <v>134</v>
      </c>
      <c r="Y33" s="139" t="s">
        <v>135</v>
      </c>
      <c r="Z33" s="137" t="s">
        <v>133</v>
      </c>
      <c r="AA33" s="138" t="s">
        <v>134</v>
      </c>
      <c r="AB33" s="140" t="s">
        <v>135</v>
      </c>
      <c r="AD33" s="31"/>
      <c r="AE33" s="59"/>
      <c r="AF33" s="59"/>
      <c r="AG33" s="216" t="s">
        <v>133</v>
      </c>
      <c r="AH33" s="217" t="s">
        <v>134</v>
      </c>
      <c r="AI33" s="218" t="s">
        <v>135</v>
      </c>
      <c r="AJ33" s="216" t="s">
        <v>133</v>
      </c>
      <c r="AK33" s="217" t="s">
        <v>134</v>
      </c>
      <c r="AL33" s="218" t="s">
        <v>135</v>
      </c>
      <c r="AM33" s="216" t="s">
        <v>133</v>
      </c>
      <c r="AN33" s="217" t="s">
        <v>134</v>
      </c>
      <c r="AO33" s="219" t="s">
        <v>135</v>
      </c>
    </row>
    <row r="34" spans="2:41" x14ac:dyDescent="0.6">
      <c r="B34" s="150" t="s">
        <v>136</v>
      </c>
      <c r="C34" s="33" t="s">
        <v>137</v>
      </c>
      <c r="D34" s="145" t="s">
        <v>138</v>
      </c>
      <c r="E34" s="141" t="s">
        <v>139</v>
      </c>
      <c r="F34" s="142" t="s">
        <v>140</v>
      </c>
      <c r="G34" s="143" t="s">
        <v>133</v>
      </c>
      <c r="H34" s="141" t="s">
        <v>139</v>
      </c>
      <c r="I34" s="142" t="s">
        <v>140</v>
      </c>
      <c r="J34" s="143" t="s">
        <v>133</v>
      </c>
      <c r="K34" s="141" t="s">
        <v>139</v>
      </c>
      <c r="L34" s="142" t="s">
        <v>140</v>
      </c>
      <c r="M34" s="144" t="s">
        <v>133</v>
      </c>
      <c r="Q34" s="150" t="s">
        <v>136</v>
      </c>
      <c r="R34" s="33" t="s">
        <v>137</v>
      </c>
      <c r="S34" s="145" t="s">
        <v>138</v>
      </c>
      <c r="T34" s="141" t="s">
        <v>139</v>
      </c>
      <c r="U34" s="142" t="s">
        <v>140</v>
      </c>
      <c r="V34" s="143" t="s">
        <v>133</v>
      </c>
      <c r="W34" s="141" t="s">
        <v>139</v>
      </c>
      <c r="X34" s="142" t="s">
        <v>140</v>
      </c>
      <c r="Y34" s="143" t="s">
        <v>133</v>
      </c>
      <c r="Z34" s="141" t="s">
        <v>139</v>
      </c>
      <c r="AA34" s="142" t="s">
        <v>140</v>
      </c>
      <c r="AB34" s="144" t="s">
        <v>133</v>
      </c>
      <c r="AD34" s="150" t="s">
        <v>136</v>
      </c>
      <c r="AE34" s="33" t="s">
        <v>137</v>
      </c>
      <c r="AF34" s="145" t="s">
        <v>138</v>
      </c>
      <c r="AG34" s="141" t="s">
        <v>139</v>
      </c>
      <c r="AH34" s="142" t="s">
        <v>140</v>
      </c>
      <c r="AI34" s="143" t="s">
        <v>133</v>
      </c>
      <c r="AJ34" s="141" t="s">
        <v>139</v>
      </c>
      <c r="AK34" s="142" t="s">
        <v>140</v>
      </c>
      <c r="AL34" s="143" t="s">
        <v>133</v>
      </c>
      <c r="AM34" s="141" t="s">
        <v>139</v>
      </c>
      <c r="AN34" s="142" t="s">
        <v>140</v>
      </c>
      <c r="AO34" s="144" t="s">
        <v>133</v>
      </c>
    </row>
    <row r="35" spans="2:41" x14ac:dyDescent="0.6">
      <c r="B35" s="151" t="s">
        <v>141</v>
      </c>
      <c r="C35" s="109" t="s">
        <v>142</v>
      </c>
      <c r="D35" s="109" t="s">
        <v>143</v>
      </c>
      <c r="E35" s="175">
        <f>E9+E23</f>
        <v>1752.2647573373508</v>
      </c>
      <c r="F35" s="176"/>
      <c r="G35" s="177"/>
      <c r="H35" s="175">
        <f>H9+H23</f>
        <v>1251.9784053520877</v>
      </c>
      <c r="I35" s="176"/>
      <c r="J35" s="177"/>
      <c r="K35" s="175">
        <f>K9+K23</f>
        <v>2402.6390395794224</v>
      </c>
      <c r="L35" s="176"/>
      <c r="M35" s="181"/>
      <c r="Q35" s="151" t="s">
        <v>141</v>
      </c>
      <c r="R35" s="109" t="s">
        <v>142</v>
      </c>
      <c r="S35" s="109" t="s">
        <v>143</v>
      </c>
      <c r="T35" s="175">
        <f>T9+T23</f>
        <v>1748.5697032386677</v>
      </c>
      <c r="U35" s="176"/>
      <c r="V35" s="177"/>
      <c r="W35" s="175">
        <f>W9+W23</f>
        <v>1132.2183463903139</v>
      </c>
      <c r="X35" s="176"/>
      <c r="Y35" s="177"/>
      <c r="Z35" s="175">
        <f>Z9+Z23</f>
        <v>2402.6390395794224</v>
      </c>
      <c r="AA35" s="176"/>
      <c r="AB35" s="181"/>
      <c r="AD35" s="151" t="s">
        <v>141</v>
      </c>
      <c r="AE35" s="109" t="s">
        <v>142</v>
      </c>
      <c r="AF35" s="109" t="s">
        <v>143</v>
      </c>
      <c r="AG35" s="192">
        <f>AG9+AG23</f>
        <v>3.6950540986831912</v>
      </c>
      <c r="AH35" s="193"/>
      <c r="AI35" s="194"/>
      <c r="AJ35" s="192">
        <f>AJ9+AJ23</f>
        <v>119.76005896177381</v>
      </c>
      <c r="AK35" s="193"/>
      <c r="AL35" s="194"/>
      <c r="AM35" s="192">
        <f>AM9+AM23</f>
        <v>0</v>
      </c>
      <c r="AN35" s="193"/>
      <c r="AO35" s="195"/>
    </row>
    <row r="36" spans="2:41" x14ac:dyDescent="0.6">
      <c r="B36" s="151" t="s">
        <v>144</v>
      </c>
      <c r="C36" s="109" t="s">
        <v>145</v>
      </c>
      <c r="D36" s="109" t="s">
        <v>251</v>
      </c>
      <c r="E36" s="178">
        <f>E10+E24</f>
        <v>610.64225098341876</v>
      </c>
      <c r="F36" s="16"/>
      <c r="G36" s="179"/>
      <c r="H36" s="178">
        <f>H10+H24</f>
        <v>3932.0512519788545</v>
      </c>
      <c r="I36" s="16"/>
      <c r="J36" s="179"/>
      <c r="K36" s="178">
        <f>K10+K24</f>
        <v>564.39877271122225</v>
      </c>
      <c r="L36" s="16"/>
      <c r="M36" s="20"/>
      <c r="Q36" s="151" t="s">
        <v>144</v>
      </c>
      <c r="R36" s="109" t="s">
        <v>145</v>
      </c>
      <c r="S36" s="109" t="s">
        <v>158</v>
      </c>
      <c r="T36" s="178">
        <f>T10+T24</f>
        <v>610.64225098341876</v>
      </c>
      <c r="U36" s="16"/>
      <c r="V36" s="179"/>
      <c r="W36" s="178">
        <f>W10+W24</f>
        <v>3281.5029779484603</v>
      </c>
      <c r="X36" s="16"/>
      <c r="Y36" s="179"/>
      <c r="Z36" s="178">
        <f>Z10+Z24</f>
        <v>564.39877271122225</v>
      </c>
      <c r="AA36" s="16"/>
      <c r="AB36" s="20"/>
      <c r="AD36" s="151" t="s">
        <v>144</v>
      </c>
      <c r="AE36" s="109" t="s">
        <v>145</v>
      </c>
      <c r="AF36" s="109" t="s">
        <v>158</v>
      </c>
      <c r="AG36" s="196">
        <f>AG10+AG24</f>
        <v>0</v>
      </c>
      <c r="AH36" s="41"/>
      <c r="AI36" s="197"/>
      <c r="AJ36" s="196">
        <f>AJ10+AJ24</f>
        <v>650.54827403039394</v>
      </c>
      <c r="AK36" s="41"/>
      <c r="AL36" s="197"/>
      <c r="AM36" s="196">
        <f>AM10+AM24</f>
        <v>0</v>
      </c>
      <c r="AN36" s="41"/>
      <c r="AO36" s="198"/>
    </row>
    <row r="37" spans="2:41" x14ac:dyDescent="0.6">
      <c r="B37" s="151" t="s">
        <v>146</v>
      </c>
      <c r="C37" s="109" t="s">
        <v>145</v>
      </c>
      <c r="D37" s="109" t="s">
        <v>252</v>
      </c>
      <c r="E37" s="178">
        <f>E11+E25</f>
        <v>893.24638947303504</v>
      </c>
      <c r="F37" s="16"/>
      <c r="G37" s="179"/>
      <c r="H37" s="178">
        <f>H11+H25</f>
        <v>1000.7906240017998</v>
      </c>
      <c r="I37" s="16"/>
      <c r="J37" s="179"/>
      <c r="K37" s="178">
        <f>K11+K25</f>
        <v>740.20467809617935</v>
      </c>
      <c r="L37" s="16"/>
      <c r="M37" s="20"/>
      <c r="Q37" s="151" t="s">
        <v>146</v>
      </c>
      <c r="R37" s="109" t="s">
        <v>145</v>
      </c>
      <c r="S37" s="109" t="s">
        <v>159</v>
      </c>
      <c r="T37" s="178">
        <f>T11+T25</f>
        <v>870.7495929939422</v>
      </c>
      <c r="U37" s="16"/>
      <c r="V37" s="179"/>
      <c r="W37" s="178">
        <f>W11+W25</f>
        <v>835.83602609338868</v>
      </c>
      <c r="X37" s="16"/>
      <c r="Y37" s="179"/>
      <c r="Z37" s="178">
        <f>Z11+Z25</f>
        <v>740.20467809617935</v>
      </c>
      <c r="AA37" s="16"/>
      <c r="AB37" s="20"/>
      <c r="AD37" s="151" t="s">
        <v>146</v>
      </c>
      <c r="AE37" s="109" t="s">
        <v>145</v>
      </c>
      <c r="AF37" s="109" t="s">
        <v>159</v>
      </c>
      <c r="AG37" s="196">
        <f>AG11+AG25</f>
        <v>22.496796479092815</v>
      </c>
      <c r="AH37" s="41"/>
      <c r="AI37" s="197"/>
      <c r="AJ37" s="196">
        <f>AJ11+AJ25</f>
        <v>164.95459790841107</v>
      </c>
      <c r="AK37" s="41"/>
      <c r="AL37" s="197"/>
      <c r="AM37" s="196">
        <f>AM11+AM25</f>
        <v>0</v>
      </c>
      <c r="AN37" s="41"/>
      <c r="AO37" s="198"/>
    </row>
    <row r="38" spans="2:41" x14ac:dyDescent="0.6">
      <c r="B38" s="152" t="s">
        <v>160</v>
      </c>
      <c r="C38" s="109" t="s">
        <v>148</v>
      </c>
      <c r="D38" s="11" t="s">
        <v>161</v>
      </c>
      <c r="E38" s="178">
        <f>E12</f>
        <v>0</v>
      </c>
      <c r="F38" s="16"/>
      <c r="G38" s="179"/>
      <c r="H38" s="178">
        <f>H12</f>
        <v>0</v>
      </c>
      <c r="I38" s="16"/>
      <c r="J38" s="179"/>
      <c r="K38" s="178">
        <f>K12</f>
        <v>0</v>
      </c>
      <c r="L38" s="16"/>
      <c r="M38" s="20"/>
      <c r="Q38" s="152" t="s">
        <v>160</v>
      </c>
      <c r="R38" s="109" t="s">
        <v>148</v>
      </c>
      <c r="S38" s="11" t="s">
        <v>161</v>
      </c>
      <c r="T38" s="178">
        <f>T12</f>
        <v>0</v>
      </c>
      <c r="U38" s="16"/>
      <c r="V38" s="179"/>
      <c r="W38" s="178">
        <f>W12</f>
        <v>0</v>
      </c>
      <c r="X38" s="16"/>
      <c r="Y38" s="179"/>
      <c r="Z38" s="178">
        <f>Z12</f>
        <v>0</v>
      </c>
      <c r="AA38" s="16"/>
      <c r="AB38" s="20"/>
      <c r="AD38" s="152" t="s">
        <v>160</v>
      </c>
      <c r="AE38" s="109" t="s">
        <v>148</v>
      </c>
      <c r="AF38" s="11" t="s">
        <v>161</v>
      </c>
      <c r="AG38" s="196">
        <f>AG12</f>
        <v>0</v>
      </c>
      <c r="AH38" s="41"/>
      <c r="AI38" s="197"/>
      <c r="AJ38" s="196">
        <f>AJ12</f>
        <v>0</v>
      </c>
      <c r="AK38" s="41"/>
      <c r="AL38" s="197"/>
      <c r="AM38" s="196">
        <f>AM12</f>
        <v>0</v>
      </c>
      <c r="AN38" s="41"/>
      <c r="AO38" s="198"/>
    </row>
    <row r="39" spans="2:41" x14ac:dyDescent="0.6">
      <c r="B39" s="152" t="s">
        <v>162</v>
      </c>
      <c r="C39" s="109" t="s">
        <v>145</v>
      </c>
      <c r="D39" s="11" t="s">
        <v>163</v>
      </c>
      <c r="E39" s="178">
        <f>E13</f>
        <v>0</v>
      </c>
      <c r="F39" s="16"/>
      <c r="G39" s="179"/>
      <c r="H39" s="178">
        <f>H13</f>
        <v>0</v>
      </c>
      <c r="I39" s="16"/>
      <c r="J39" s="179"/>
      <c r="K39" s="178">
        <f>K13</f>
        <v>0</v>
      </c>
      <c r="L39" s="16"/>
      <c r="M39" s="20"/>
      <c r="Q39" s="152" t="s">
        <v>162</v>
      </c>
      <c r="R39" s="109" t="s">
        <v>145</v>
      </c>
      <c r="S39" s="11" t="s">
        <v>163</v>
      </c>
      <c r="T39" s="178">
        <f>T13</f>
        <v>0</v>
      </c>
      <c r="U39" s="16"/>
      <c r="V39" s="179"/>
      <c r="W39" s="178">
        <f>W13</f>
        <v>0</v>
      </c>
      <c r="X39" s="16"/>
      <c r="Y39" s="179"/>
      <c r="Z39" s="178">
        <f>Z13</f>
        <v>0</v>
      </c>
      <c r="AA39" s="16"/>
      <c r="AB39" s="20"/>
      <c r="AD39" s="152" t="s">
        <v>162</v>
      </c>
      <c r="AE39" s="109" t="s">
        <v>145</v>
      </c>
      <c r="AF39" s="11" t="s">
        <v>163</v>
      </c>
      <c r="AG39" s="196">
        <f>AG13</f>
        <v>0</v>
      </c>
      <c r="AH39" s="41"/>
      <c r="AI39" s="197"/>
      <c r="AJ39" s="196">
        <f>AJ13</f>
        <v>0</v>
      </c>
      <c r="AK39" s="41"/>
      <c r="AL39" s="197"/>
      <c r="AM39" s="196">
        <f>AM13</f>
        <v>0</v>
      </c>
      <c r="AN39" s="41"/>
      <c r="AO39" s="198"/>
    </row>
    <row r="40" spans="2:41" x14ac:dyDescent="0.6">
      <c r="B40" s="152" t="s">
        <v>147</v>
      </c>
      <c r="C40" s="109" t="s">
        <v>148</v>
      </c>
      <c r="D40" s="109" t="s">
        <v>149</v>
      </c>
      <c r="E40" s="178">
        <f>E14+E26</f>
        <v>7067.1687854244965</v>
      </c>
      <c r="F40" s="16"/>
      <c r="G40" s="179"/>
      <c r="H40" s="178">
        <f>H14+H26</f>
        <v>103586.08230591615</v>
      </c>
      <c r="I40" s="16"/>
      <c r="J40" s="179"/>
      <c r="K40" s="178">
        <f>K14+K26</f>
        <v>0</v>
      </c>
      <c r="L40" s="16"/>
      <c r="M40" s="20"/>
      <c r="Q40" s="152" t="s">
        <v>147</v>
      </c>
      <c r="R40" s="109" t="s">
        <v>148</v>
      </c>
      <c r="S40" s="109" t="s">
        <v>149</v>
      </c>
      <c r="T40" s="178">
        <f>T14+T26</f>
        <v>7015.2448333569791</v>
      </c>
      <c r="U40" s="16"/>
      <c r="V40" s="179"/>
      <c r="W40" s="178">
        <f>W14+W26</f>
        <v>94676.795274270771</v>
      </c>
      <c r="X40" s="16"/>
      <c r="Y40" s="179"/>
      <c r="Z40" s="178">
        <f>Z14+Z26</f>
        <v>0</v>
      </c>
      <c r="AA40" s="16"/>
      <c r="AB40" s="20"/>
      <c r="AD40" s="152" t="s">
        <v>147</v>
      </c>
      <c r="AE40" s="109" t="s">
        <v>148</v>
      </c>
      <c r="AF40" s="109" t="s">
        <v>149</v>
      </c>
      <c r="AG40" s="196">
        <f>AG14+AG26</f>
        <v>51.923952067517064</v>
      </c>
      <c r="AH40" s="41"/>
      <c r="AI40" s="197"/>
      <c r="AJ40" s="196">
        <f>AJ14+AJ26</f>
        <v>8909.2870316453809</v>
      </c>
      <c r="AK40" s="41"/>
      <c r="AL40" s="197"/>
      <c r="AM40" s="196">
        <f>AM14+AM26</f>
        <v>0</v>
      </c>
      <c r="AN40" s="41"/>
      <c r="AO40" s="198"/>
    </row>
    <row r="41" spans="2:41" x14ac:dyDescent="0.6">
      <c r="B41" s="153" t="s">
        <v>150</v>
      </c>
      <c r="C41" s="146" t="s">
        <v>142</v>
      </c>
      <c r="D41" s="147" t="s">
        <v>151</v>
      </c>
      <c r="E41" s="180">
        <f>E15+E27</f>
        <v>8635.6346281388142</v>
      </c>
      <c r="F41" s="33"/>
      <c r="G41" s="145"/>
      <c r="H41" s="180">
        <f>H15+H27</f>
        <v>15888.773377735804</v>
      </c>
      <c r="I41" s="33"/>
      <c r="J41" s="145"/>
      <c r="K41" s="180">
        <f>K15+K27</f>
        <v>0</v>
      </c>
      <c r="L41" s="33"/>
      <c r="M41" s="154"/>
      <c r="Q41" s="153" t="s">
        <v>150</v>
      </c>
      <c r="R41" s="146" t="s">
        <v>142</v>
      </c>
      <c r="S41" s="147" t="s">
        <v>151</v>
      </c>
      <c r="T41" s="180">
        <f>T15+T27</f>
        <v>8461.2007377750197</v>
      </c>
      <c r="U41" s="33"/>
      <c r="V41" s="145"/>
      <c r="W41" s="180">
        <f>W15+W27</f>
        <v>13769.205429156747</v>
      </c>
      <c r="X41" s="33"/>
      <c r="Y41" s="145"/>
      <c r="Z41" s="180">
        <f>Z15+Z27</f>
        <v>0</v>
      </c>
      <c r="AA41" s="33"/>
      <c r="AB41" s="154"/>
      <c r="AD41" s="153" t="s">
        <v>150</v>
      </c>
      <c r="AE41" s="146" t="s">
        <v>142</v>
      </c>
      <c r="AF41" s="147" t="s">
        <v>151</v>
      </c>
      <c r="AG41" s="199">
        <f>AG15+AG27</f>
        <v>174.43389036379506</v>
      </c>
      <c r="AH41" s="200"/>
      <c r="AI41" s="201"/>
      <c r="AJ41" s="199">
        <f>AJ15+AJ27</f>
        <v>2119.5679485790579</v>
      </c>
      <c r="AK41" s="200"/>
      <c r="AL41" s="201"/>
      <c r="AM41" s="199">
        <f>AM15+AM27</f>
        <v>0</v>
      </c>
      <c r="AN41" s="200"/>
      <c r="AO41" s="202"/>
    </row>
    <row r="42" spans="2:41" ht="13.75" thickBot="1" x14ac:dyDescent="0.75">
      <c r="B42" s="105"/>
      <c r="C42" s="102"/>
      <c r="D42" s="155" t="s">
        <v>17</v>
      </c>
      <c r="E42" s="156">
        <f>SUM(E35:E41)</f>
        <v>18958.956811357115</v>
      </c>
      <c r="F42" s="157">
        <f>F16+F28</f>
        <v>2508.9593966592838</v>
      </c>
      <c r="G42" s="158">
        <f>IF(F42&lt;&gt;0,E42/F42,0)</f>
        <v>7.5565020448721665</v>
      </c>
      <c r="H42" s="156">
        <f>SUM(H35:H41)</f>
        <v>125659.67596498469</v>
      </c>
      <c r="I42" s="157">
        <f>I16+I28</f>
        <v>10517.042142401799</v>
      </c>
      <c r="J42" s="158">
        <f>IF(I42&lt;&gt;0,H42/I42,0)</f>
        <v>11.948195534784416</v>
      </c>
      <c r="K42" s="156">
        <f>SUM(K35:K41)</f>
        <v>3707.2424903868241</v>
      </c>
      <c r="L42" s="157">
        <f>L16+L28</f>
        <v>16878.07941076413</v>
      </c>
      <c r="M42" s="159">
        <f>IF(L42&lt;&gt;0,K42/L42,0)</f>
        <v>0.21964836165082269</v>
      </c>
      <c r="Q42" s="105"/>
      <c r="R42" s="102"/>
      <c r="S42" s="155" t="s">
        <v>17</v>
      </c>
      <c r="T42" s="156">
        <f>SUM(T35:T41)</f>
        <v>18706.407118348026</v>
      </c>
      <c r="U42" s="157">
        <f>U16+U28</f>
        <v>2464.5546839120543</v>
      </c>
      <c r="V42" s="158">
        <f>IF(U42&lt;&gt;0,T42/U42,0)</f>
        <v>7.5901773413503006</v>
      </c>
      <c r="W42" s="156">
        <f>SUM(W35:W41)</f>
        <v>113695.55805385968</v>
      </c>
      <c r="X42" s="157">
        <f>X16+X28</f>
        <v>9630.96175788447</v>
      </c>
      <c r="Y42" s="158">
        <f>IF(X42&lt;&gt;0,W42/X42,0)</f>
        <v>11.805213322623967</v>
      </c>
      <c r="Z42" s="156">
        <f>SUM(Z35:Z41)</f>
        <v>3707.2424903868241</v>
      </c>
      <c r="AA42" s="157">
        <f>AA16+AA28</f>
        <v>16878.07941076413</v>
      </c>
      <c r="AB42" s="159">
        <f>IF(AA42&lt;&gt;0,Z42/AA42,0)</f>
        <v>0.21964836165082269</v>
      </c>
      <c r="AD42" s="105"/>
      <c r="AE42" s="102"/>
      <c r="AF42" s="155" t="s">
        <v>17</v>
      </c>
      <c r="AG42" s="203">
        <f>SUM(AG35:AG41)</f>
        <v>252.54969300908812</v>
      </c>
      <c r="AH42" s="204">
        <f>AH16+AH28</f>
        <v>44.404712747229297</v>
      </c>
      <c r="AI42" s="205">
        <f>IF(AH42&lt;&gt;0,AG42/AH42,0)</f>
        <v>5.6874524658386933</v>
      </c>
      <c r="AJ42" s="203">
        <f>SUM(AJ35:AJ41)</f>
        <v>11964.117911125017</v>
      </c>
      <c r="AK42" s="204">
        <f>AK16+AK28</f>
        <v>886.08038451732955</v>
      </c>
      <c r="AL42" s="205">
        <f>IF(AK42&lt;&gt;0,AJ42/AK42,0)</f>
        <v>13.502294058390849</v>
      </c>
      <c r="AM42" s="203">
        <f>SUM(AM35:AM41)</f>
        <v>0</v>
      </c>
      <c r="AN42" s="204">
        <f>AN16+AN28</f>
        <v>0</v>
      </c>
      <c r="AO42" s="206">
        <f>IF(AN42&lt;&gt;0,AM42/AN42,0)</f>
        <v>0</v>
      </c>
    </row>
    <row r="43" spans="2:41" ht="12.75" customHeight="1" thickBot="1" x14ac:dyDescent="0.75">
      <c r="B43" s="41"/>
      <c r="C43" s="16"/>
      <c r="D43" s="73"/>
      <c r="E43" s="58"/>
      <c r="F43" s="110"/>
      <c r="G43" s="111"/>
      <c r="H43" s="58"/>
      <c r="I43" s="110"/>
      <c r="J43" s="111"/>
      <c r="K43" s="58"/>
      <c r="L43" s="110"/>
      <c r="M43" s="111"/>
      <c r="Q43" s="41"/>
      <c r="R43" s="16"/>
      <c r="S43" s="73"/>
      <c r="T43" s="58"/>
      <c r="U43" s="110"/>
      <c r="V43" s="111"/>
      <c r="W43" s="58"/>
      <c r="X43" s="110"/>
      <c r="Y43" s="111"/>
      <c r="Z43" s="58"/>
      <c r="AA43" s="110"/>
      <c r="AB43" s="111"/>
      <c r="AD43" s="41"/>
      <c r="AE43" s="16"/>
      <c r="AF43" s="73"/>
      <c r="AG43" s="129"/>
      <c r="AH43" s="207"/>
      <c r="AI43" s="208"/>
      <c r="AJ43" s="129"/>
      <c r="AK43" s="207"/>
      <c r="AL43" s="208"/>
      <c r="AM43" s="129"/>
      <c r="AN43" s="207"/>
      <c r="AO43" s="208"/>
    </row>
    <row r="44" spans="2:41" ht="15.75" customHeight="1" x14ac:dyDescent="0.7">
      <c r="B44" s="4" t="s">
        <v>18</v>
      </c>
      <c r="C44" s="100"/>
      <c r="D44" s="100"/>
      <c r="E44" s="160" t="s">
        <v>174</v>
      </c>
      <c r="F44" s="161"/>
      <c r="G44" s="162"/>
      <c r="H44" s="160" t="s">
        <v>175</v>
      </c>
      <c r="I44" s="161"/>
      <c r="J44" s="162"/>
      <c r="K44" s="160" t="s">
        <v>15</v>
      </c>
      <c r="L44" s="161"/>
      <c r="M44" s="163"/>
      <c r="Q44" s="4" t="s">
        <v>18</v>
      </c>
      <c r="R44" s="100"/>
      <c r="S44" s="100"/>
      <c r="T44" s="160" t="s">
        <v>174</v>
      </c>
      <c r="U44" s="161"/>
      <c r="V44" s="162"/>
      <c r="W44" s="160" t="s">
        <v>175</v>
      </c>
      <c r="X44" s="161"/>
      <c r="Y44" s="162"/>
      <c r="Z44" s="160" t="s">
        <v>15</v>
      </c>
      <c r="AA44" s="161"/>
      <c r="AB44" s="163"/>
      <c r="AC44" s="16"/>
      <c r="AD44" s="4" t="s">
        <v>18</v>
      </c>
      <c r="AE44" s="100"/>
      <c r="AF44" s="100"/>
      <c r="AG44" s="220" t="s">
        <v>174</v>
      </c>
      <c r="AH44" s="221"/>
      <c r="AI44" s="222"/>
      <c r="AJ44" s="220" t="s">
        <v>175</v>
      </c>
      <c r="AK44" s="221"/>
      <c r="AL44" s="222"/>
      <c r="AM44" s="220" t="s">
        <v>15</v>
      </c>
      <c r="AN44" s="221"/>
      <c r="AO44" s="223"/>
    </row>
    <row r="45" spans="2:41" x14ac:dyDescent="0.6">
      <c r="B45" s="164"/>
      <c r="C45" s="16"/>
      <c r="D45" s="16"/>
      <c r="E45" s="137" t="s">
        <v>133</v>
      </c>
      <c r="F45" s="138" t="s">
        <v>134</v>
      </c>
      <c r="G45" s="139" t="s">
        <v>135</v>
      </c>
      <c r="H45" s="137" t="s">
        <v>133</v>
      </c>
      <c r="I45" s="138" t="s">
        <v>134</v>
      </c>
      <c r="J45" s="139" t="s">
        <v>135</v>
      </c>
      <c r="K45" s="137" t="s">
        <v>133</v>
      </c>
      <c r="L45" s="138" t="s">
        <v>134</v>
      </c>
      <c r="M45" s="140" t="s">
        <v>135</v>
      </c>
      <c r="Q45" s="164"/>
      <c r="R45" s="16"/>
      <c r="S45" s="16"/>
      <c r="T45" s="137" t="s">
        <v>133</v>
      </c>
      <c r="U45" s="138" t="s">
        <v>134</v>
      </c>
      <c r="V45" s="139" t="s">
        <v>135</v>
      </c>
      <c r="W45" s="137" t="s">
        <v>133</v>
      </c>
      <c r="X45" s="138" t="s">
        <v>134</v>
      </c>
      <c r="Y45" s="139" t="s">
        <v>135</v>
      </c>
      <c r="Z45" s="137" t="s">
        <v>133</v>
      </c>
      <c r="AA45" s="138" t="s">
        <v>134</v>
      </c>
      <c r="AB45" s="140" t="s">
        <v>135</v>
      </c>
      <c r="AC45" s="16"/>
      <c r="AD45" s="164"/>
      <c r="AE45" s="16"/>
      <c r="AF45" s="16"/>
      <c r="AG45" s="216" t="s">
        <v>133</v>
      </c>
      <c r="AH45" s="217" t="s">
        <v>134</v>
      </c>
      <c r="AI45" s="218" t="s">
        <v>135</v>
      </c>
      <c r="AJ45" s="216" t="s">
        <v>133</v>
      </c>
      <c r="AK45" s="217" t="s">
        <v>134</v>
      </c>
      <c r="AL45" s="218" t="s">
        <v>135</v>
      </c>
      <c r="AM45" s="216" t="s">
        <v>133</v>
      </c>
      <c r="AN45" s="217" t="s">
        <v>134</v>
      </c>
      <c r="AO45" s="219" t="s">
        <v>135</v>
      </c>
    </row>
    <row r="46" spans="2:41" x14ac:dyDescent="0.6">
      <c r="B46" s="14"/>
      <c r="C46" s="16"/>
      <c r="D46" s="16"/>
      <c r="E46" s="141" t="s">
        <v>139</v>
      </c>
      <c r="F46" s="142" t="s">
        <v>140</v>
      </c>
      <c r="G46" s="143" t="s">
        <v>133</v>
      </c>
      <c r="H46" s="141" t="s">
        <v>139</v>
      </c>
      <c r="I46" s="142" t="s">
        <v>140</v>
      </c>
      <c r="J46" s="143" t="s">
        <v>133</v>
      </c>
      <c r="K46" s="141" t="s">
        <v>139</v>
      </c>
      <c r="L46" s="142" t="s">
        <v>140</v>
      </c>
      <c r="M46" s="144" t="s">
        <v>133</v>
      </c>
      <c r="Q46" s="14"/>
      <c r="R46" s="16"/>
      <c r="S46" s="16"/>
      <c r="T46" s="141" t="s">
        <v>139</v>
      </c>
      <c r="U46" s="142" t="s">
        <v>140</v>
      </c>
      <c r="V46" s="143" t="s">
        <v>133</v>
      </c>
      <c r="W46" s="141" t="s">
        <v>139</v>
      </c>
      <c r="X46" s="142" t="s">
        <v>140</v>
      </c>
      <c r="Y46" s="143" t="s">
        <v>133</v>
      </c>
      <c r="Z46" s="141" t="s">
        <v>139</v>
      </c>
      <c r="AA46" s="142" t="s">
        <v>140</v>
      </c>
      <c r="AB46" s="144" t="s">
        <v>133</v>
      </c>
      <c r="AC46" s="16"/>
      <c r="AD46" s="14"/>
      <c r="AE46" s="16"/>
      <c r="AF46" s="16"/>
      <c r="AG46" s="141" t="s">
        <v>139</v>
      </c>
      <c r="AH46" s="142" t="s">
        <v>140</v>
      </c>
      <c r="AI46" s="143" t="s">
        <v>133</v>
      </c>
      <c r="AJ46" s="141" t="s">
        <v>139</v>
      </c>
      <c r="AK46" s="142" t="s">
        <v>140</v>
      </c>
      <c r="AL46" s="143" t="s">
        <v>133</v>
      </c>
      <c r="AM46" s="141" t="s">
        <v>139</v>
      </c>
      <c r="AN46" s="142" t="s">
        <v>140</v>
      </c>
      <c r="AO46" s="144" t="s">
        <v>133</v>
      </c>
    </row>
    <row r="47" spans="2:41" ht="12.75" customHeight="1" x14ac:dyDescent="0.6">
      <c r="B47" s="151" t="s">
        <v>19</v>
      </c>
      <c r="C47" s="16"/>
      <c r="D47" s="16"/>
      <c r="E47" s="175">
        <f>SUM(T47,AG47)</f>
        <v>0</v>
      </c>
      <c r="F47" s="182">
        <f>SUM(U47,AH47)</f>
        <v>0</v>
      </c>
      <c r="G47" s="183">
        <f>IF(F47&lt;&gt;0,E47/F47,0)</f>
        <v>0</v>
      </c>
      <c r="H47" s="175">
        <f>SUM(W47,AJ47)</f>
        <v>6183.3330620981151</v>
      </c>
      <c r="I47" s="182">
        <f>SUM(X47,AK47)</f>
        <v>7134.3337500000016</v>
      </c>
      <c r="J47" s="183">
        <f>IF(I47&lt;&gt;0,H47/I47,0)</f>
        <v>0.86670084113994716</v>
      </c>
      <c r="K47" s="24">
        <f>SUM(E47,H47)</f>
        <v>6183.3330620981151</v>
      </c>
      <c r="L47" s="22">
        <f>SUM(F47,I47)</f>
        <v>7134.3337500000016</v>
      </c>
      <c r="M47" s="165">
        <f>IF(L47&lt;&gt;0,K47/L47,0)</f>
        <v>0.86670084113994716</v>
      </c>
      <c r="Q47" s="151" t="s">
        <v>19</v>
      </c>
      <c r="R47" s="16"/>
      <c r="S47" s="16"/>
      <c r="T47" s="175">
        <f>SUM('Table 4.32'!J46,'Table 4.35'!J46,'Table 4.38'!J46)+SUM('Table 4.33'!J55,'Table 4.36'!J55,'Table 4.39'!J55)+SUM('Table 4.34'!J50,'Table 4.37'!J50,'Table 4.40'!J50)</f>
        <v>0</v>
      </c>
      <c r="U47" s="182">
        <f>SUM('Table 4.32'!E46,'Table 4.35'!E46,'Table 4.38'!E46)+SUM('Table 4.33'!E55,'Table 4.36'!E55,'Table 4.39'!E55)+SUM('Table 4.34'!E50,'Table 4.37'!E50,'Table 4.40'!E50)</f>
        <v>0</v>
      </c>
      <c r="V47" s="183">
        <f>IF(U47&lt;&gt;0,T47/U47,0)</f>
        <v>0</v>
      </c>
      <c r="W47" s="175">
        <f>SUM('Table 4.32'!J50,'Table 4.35'!J50,'Table 4.38'!J50)+SUM('Table 4.33'!J59,'Table 4.36'!J59,'Table 4.39'!J59)+SUM('Table 4.34'!J54,'Table 4.37'!J54,'Table 4.40'!J54)</f>
        <v>6183.3330620981151</v>
      </c>
      <c r="X47" s="182">
        <f>SUM('Table 4.32'!E50,'Table 4.35'!E50,'Table 4.38'!E50)+SUM('Table 4.33'!E59,'Table 4.36'!E59,'Table 4.39'!E59)+SUM('Table 4.34'!E54,'Table 4.37'!E54,'Table 4.40'!E54)</f>
        <v>7134.3337500000016</v>
      </c>
      <c r="Y47" s="183">
        <f>IF(X47&lt;&gt;0,W47/X47,0)</f>
        <v>0.86670084113994716</v>
      </c>
      <c r="Z47" s="24">
        <f>SUM(T47,W47)</f>
        <v>6183.3330620981151</v>
      </c>
      <c r="AA47" s="22">
        <f>SUM(U47,X47)</f>
        <v>7134.3337500000016</v>
      </c>
      <c r="AB47" s="165">
        <f>IF(AA47&lt;&gt;0,Z47/AA47,0)</f>
        <v>0.86670084113994716</v>
      </c>
      <c r="AC47" s="16"/>
      <c r="AD47" s="151" t="s">
        <v>19</v>
      </c>
      <c r="AE47" s="16"/>
      <c r="AF47" s="16"/>
      <c r="AG47" s="192">
        <f>SUM('Table 4.41'!J46)+SUM('Table 4.42'!J55)+SUM('Table 4.43'!J50)</f>
        <v>0</v>
      </c>
      <c r="AH47" s="224">
        <f>SUM('Table 4.41'!E46)+SUM('Table 4.42'!E55)+SUM('Table 4.43'!E50)</f>
        <v>0</v>
      </c>
      <c r="AI47" s="225">
        <f>IF(AH47&lt;&gt;0,AG47/AH47,0)</f>
        <v>0</v>
      </c>
      <c r="AJ47" s="192">
        <f>SUM('Table 4.41'!J50)+SUM('Table 4.42'!J59)+SUM('Table 4.43'!J54)</f>
        <v>0</v>
      </c>
      <c r="AK47" s="224">
        <f>SUM('Table 4.41'!E50)+SUM('Table 4.42'!E59)+SUM('Table 4.43'!E54)</f>
        <v>0</v>
      </c>
      <c r="AL47" s="225">
        <f>IF(AK47&lt;&gt;0,AJ47/AK47,0)</f>
        <v>0</v>
      </c>
      <c r="AM47" s="226">
        <f>SUM(AG47,AJ47)</f>
        <v>0</v>
      </c>
      <c r="AN47" s="42">
        <f>SUM(AH47,AK47)</f>
        <v>0</v>
      </c>
      <c r="AO47" s="227">
        <f>IF(AN47&lt;&gt;0,AM47/AN47,0)</f>
        <v>0</v>
      </c>
    </row>
    <row r="48" spans="2:41" x14ac:dyDescent="0.6">
      <c r="B48" s="153" t="s">
        <v>20</v>
      </c>
      <c r="C48" s="33"/>
      <c r="D48" s="33"/>
      <c r="E48" s="180">
        <f>SUM(T48,AG48)</f>
        <v>0</v>
      </c>
      <c r="F48" s="32">
        <f>SUM(U48,AH48)</f>
        <v>0</v>
      </c>
      <c r="G48" s="184">
        <f>IF(F48&lt;&gt;0,E48/F48,0)</f>
        <v>0</v>
      </c>
      <c r="H48" s="180">
        <f>SUM(W48,AJ48)</f>
        <v>3477.9993869401101</v>
      </c>
      <c r="I48" s="32">
        <f>SUM(X48,AK48)</f>
        <v>2268.7875790269363</v>
      </c>
      <c r="J48" s="184">
        <f>IF(I48&lt;&gt;0,H48/I48,0)</f>
        <v>1.5329770927394597</v>
      </c>
      <c r="K48" s="34">
        <f>SUM(E48,H48)</f>
        <v>3477.9993869401101</v>
      </c>
      <c r="L48" s="32">
        <f>SUM(F48,I48)</f>
        <v>2268.7875790269363</v>
      </c>
      <c r="M48" s="166">
        <f>IF(L48&lt;&gt;0,K48/L48,0)</f>
        <v>1.5329770927394597</v>
      </c>
      <c r="Q48" s="153" t="s">
        <v>20</v>
      </c>
      <c r="R48" s="33"/>
      <c r="S48" s="33"/>
      <c r="T48" s="180">
        <f>SUM('Table 4.32'!J47,'Table 4.35'!J47,'Table 4.38'!J47)+SUM('Table 4.33'!J56,'Table 4.36'!J56,'Table 4.39'!J56)+SUM('Table 4.34'!J51,'Table 4.37'!J51,'Table 4.40'!J51)</f>
        <v>0</v>
      </c>
      <c r="U48" s="32">
        <f>SUM('Table 4.32'!E47,'Table 4.35'!E47,'Table 4.38'!E47)+SUM('Table 4.33'!E56,'Table 4.36'!E56,'Table 4.39'!E56)+SUM('Table 4.34'!E51,'Table 4.37'!E51,'Table 4.40'!E51)</f>
        <v>0</v>
      </c>
      <c r="V48" s="184">
        <f>IF(U48&lt;&gt;0,T48/U48,0)</f>
        <v>0</v>
      </c>
      <c r="W48" s="180">
        <f>SUM('Table 4.32'!J51,'Table 4.35'!J51,'Table 4.38'!J51)+SUM('Table 4.33'!J60,'Table 4.36'!J60,'Table 4.39'!J60)+SUM('Table 4.34'!J55,'Table 4.37'!J55,'Table 4.40'!J55)</f>
        <v>3477.9993869401101</v>
      </c>
      <c r="X48" s="32">
        <f>SUM('Table 4.32'!E51,'Table 4.35'!E51,'Table 4.38'!E51)+SUM('Table 4.33'!E60,'Table 4.36'!E60,'Table 4.39'!E60)+SUM('Table 4.34'!E55,'Table 4.37'!E55,'Table 4.40'!E55)</f>
        <v>2268.7875790269363</v>
      </c>
      <c r="Y48" s="184">
        <f>IF(X48&lt;&gt;0,W48/X48,0)</f>
        <v>1.5329770927394597</v>
      </c>
      <c r="Z48" s="34">
        <f>SUM(T48,W48)</f>
        <v>3477.9993869401101</v>
      </c>
      <c r="AA48" s="32">
        <f>SUM(U48,X48)</f>
        <v>2268.7875790269363</v>
      </c>
      <c r="AB48" s="166">
        <f>IF(AA48&lt;&gt;0,Z48/AA48,0)</f>
        <v>1.5329770927394597</v>
      </c>
      <c r="AC48" s="16"/>
      <c r="AD48" s="153" t="s">
        <v>20</v>
      </c>
      <c r="AE48" s="33"/>
      <c r="AF48" s="33"/>
      <c r="AG48" s="199">
        <f>SUM('Table 4.41'!J47)+SUM('Table 4.42'!J56)+SUM('Table 4.43'!J51)</f>
        <v>0</v>
      </c>
      <c r="AH48" s="125">
        <f>SUM('Table 4.41'!E47)+SUM('Table 4.42'!E56)+SUM('Table 4.43'!E51)</f>
        <v>0</v>
      </c>
      <c r="AI48" s="228">
        <f>IF(AH48&lt;&gt;0,AG48/AH48,0)</f>
        <v>0</v>
      </c>
      <c r="AJ48" s="199">
        <f>SUM('Table 4.41'!J51)+SUM('Table 4.42'!J60)+SUM('Table 4.43'!J55)</f>
        <v>0</v>
      </c>
      <c r="AK48" s="125">
        <f>SUM('Table 4.41'!E51)+SUM('Table 4.42'!E60)+SUM('Table 4.43'!E55)</f>
        <v>0</v>
      </c>
      <c r="AL48" s="228">
        <f>IF(AK48&lt;&gt;0,AJ48/AK48,0)</f>
        <v>0</v>
      </c>
      <c r="AM48" s="229">
        <f>SUM(AG48,AJ48)</f>
        <v>0</v>
      </c>
      <c r="AN48" s="125">
        <f>SUM(AH48,AK48)</f>
        <v>0</v>
      </c>
      <c r="AO48" s="230">
        <f>IF(AN48&lt;&gt;0,AM48/AN48,0)</f>
        <v>0</v>
      </c>
    </row>
    <row r="49" spans="2:43" ht="13.75" thickBot="1" x14ac:dyDescent="0.75">
      <c r="B49" s="105"/>
      <c r="C49" s="102"/>
      <c r="D49" s="167" t="s">
        <v>17</v>
      </c>
      <c r="E49" s="156">
        <f>SUM(E47:E48)</f>
        <v>0</v>
      </c>
      <c r="F49" s="157">
        <f>SUM(F47:F48)</f>
        <v>0</v>
      </c>
      <c r="G49" s="168">
        <f>IF(F49&lt;&gt;0,E49/F49,0)</f>
        <v>0</v>
      </c>
      <c r="H49" s="156">
        <f>SUM(H47:H48)</f>
        <v>9661.3324490382256</v>
      </c>
      <c r="I49" s="157">
        <f>SUM(I47:I48)</f>
        <v>9403.121329026937</v>
      </c>
      <c r="J49" s="168">
        <f>IF(I49&lt;&gt;0,H49/I49,0)</f>
        <v>1.0274601497711409</v>
      </c>
      <c r="K49" s="156">
        <f>SUM(K47:K48)</f>
        <v>9661.3324490382256</v>
      </c>
      <c r="L49" s="157">
        <f>SUM(L47:L48)</f>
        <v>9403.121329026937</v>
      </c>
      <c r="M49" s="159">
        <f>IF(L49&lt;&gt;0,K49/L49,0)</f>
        <v>1.0274601497711409</v>
      </c>
      <c r="Q49" s="105"/>
      <c r="R49" s="102"/>
      <c r="S49" s="167" t="s">
        <v>17</v>
      </c>
      <c r="T49" s="156">
        <f>SUM(T47:T48)</f>
        <v>0</v>
      </c>
      <c r="U49" s="157">
        <f>SUM(U47:U48)</f>
        <v>0</v>
      </c>
      <c r="V49" s="168">
        <f>IF(U49&lt;&gt;0,T49/U49,0)</f>
        <v>0</v>
      </c>
      <c r="W49" s="156">
        <f>SUM(W47:W48)</f>
        <v>9661.3324490382256</v>
      </c>
      <c r="X49" s="157">
        <f>SUM(X47:X48)</f>
        <v>9403.121329026937</v>
      </c>
      <c r="Y49" s="168">
        <f>IF(X49&lt;&gt;0,W49/X49,0)</f>
        <v>1.0274601497711409</v>
      </c>
      <c r="Z49" s="156">
        <f>SUM(Z47:Z48)</f>
        <v>9661.3324490382256</v>
      </c>
      <c r="AA49" s="157">
        <f>SUM(AA47:AA48)</f>
        <v>9403.121329026937</v>
      </c>
      <c r="AB49" s="159">
        <f>IF(AA49&lt;&gt;0,Z49/AA49,0)</f>
        <v>1.0274601497711409</v>
      </c>
      <c r="AC49" s="16"/>
      <c r="AD49" s="105"/>
      <c r="AE49" s="102"/>
      <c r="AF49" s="167" t="s">
        <v>17</v>
      </c>
      <c r="AG49" s="203">
        <f>SUM(AG47:AG48)</f>
        <v>0</v>
      </c>
      <c r="AH49" s="204">
        <f>SUM(AH47:AH48)</f>
        <v>0</v>
      </c>
      <c r="AI49" s="231">
        <f>IF(AH49&lt;&gt;0,AG49/AH49,0)</f>
        <v>0</v>
      </c>
      <c r="AJ49" s="203">
        <f>SUM(AJ47:AJ48)</f>
        <v>0</v>
      </c>
      <c r="AK49" s="204">
        <f>SUM(AK47:AK48)</f>
        <v>0</v>
      </c>
      <c r="AL49" s="231">
        <f>IF(AK49&lt;&gt;0,AJ49/AK49,0)</f>
        <v>0</v>
      </c>
      <c r="AM49" s="203">
        <f>SUM(AM47:AM48)</f>
        <v>0</v>
      </c>
      <c r="AN49" s="204">
        <f>SUM(AN47:AN48)</f>
        <v>0</v>
      </c>
      <c r="AO49" s="206">
        <f>IF(AN49&lt;&gt;0,AM49/AN49,0)</f>
        <v>0</v>
      </c>
    </row>
    <row r="50" spans="2:43" ht="12.75" customHeight="1" thickBot="1" x14ac:dyDescent="0.75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</row>
    <row r="51" spans="2:43" ht="15.75" customHeight="1" x14ac:dyDescent="0.7">
      <c r="B51" s="170" t="s">
        <v>15</v>
      </c>
      <c r="C51" s="100"/>
      <c r="D51" s="100"/>
      <c r="E51" s="160" t="s">
        <v>174</v>
      </c>
      <c r="F51" s="161"/>
      <c r="G51" s="162"/>
      <c r="H51" s="160" t="s">
        <v>175</v>
      </c>
      <c r="I51" s="161"/>
      <c r="J51" s="162"/>
      <c r="K51" s="160" t="s">
        <v>15</v>
      </c>
      <c r="L51" s="161"/>
      <c r="M51" s="163"/>
      <c r="Q51" s="170" t="s">
        <v>15</v>
      </c>
      <c r="R51" s="100"/>
      <c r="S51" s="100"/>
      <c r="T51" s="160" t="s">
        <v>174</v>
      </c>
      <c r="U51" s="161"/>
      <c r="V51" s="162"/>
      <c r="W51" s="160" t="s">
        <v>175</v>
      </c>
      <c r="X51" s="161"/>
      <c r="Y51" s="162"/>
      <c r="Z51" s="160" t="s">
        <v>15</v>
      </c>
      <c r="AA51" s="161"/>
      <c r="AB51" s="163"/>
      <c r="AC51" s="16"/>
      <c r="AD51" s="170" t="s">
        <v>15</v>
      </c>
      <c r="AE51" s="100"/>
      <c r="AF51" s="100"/>
      <c r="AG51" s="160" t="s">
        <v>174</v>
      </c>
      <c r="AH51" s="161"/>
      <c r="AI51" s="162"/>
      <c r="AJ51" s="160" t="s">
        <v>175</v>
      </c>
      <c r="AK51" s="161"/>
      <c r="AL51" s="162"/>
      <c r="AM51" s="160" t="s">
        <v>15</v>
      </c>
      <c r="AN51" s="161"/>
      <c r="AO51" s="163"/>
    </row>
    <row r="52" spans="2:43" x14ac:dyDescent="0.6">
      <c r="B52" s="14"/>
      <c r="C52" s="16"/>
      <c r="D52" s="130"/>
      <c r="E52" s="137" t="s">
        <v>133</v>
      </c>
      <c r="F52" s="138" t="s">
        <v>134</v>
      </c>
      <c r="G52" s="139" t="s">
        <v>135</v>
      </c>
      <c r="H52" s="137" t="s">
        <v>133</v>
      </c>
      <c r="I52" s="138" t="s">
        <v>134</v>
      </c>
      <c r="J52" s="139" t="s">
        <v>135</v>
      </c>
      <c r="K52" s="137" t="s">
        <v>133</v>
      </c>
      <c r="L52" s="138" t="s">
        <v>134</v>
      </c>
      <c r="M52" s="140" t="s">
        <v>135</v>
      </c>
      <c r="Q52" s="14"/>
      <c r="R52" s="16"/>
      <c r="S52" s="130"/>
      <c r="T52" s="137" t="s">
        <v>133</v>
      </c>
      <c r="U52" s="138" t="s">
        <v>134</v>
      </c>
      <c r="V52" s="139" t="s">
        <v>135</v>
      </c>
      <c r="W52" s="137" t="s">
        <v>133</v>
      </c>
      <c r="X52" s="138" t="s">
        <v>134</v>
      </c>
      <c r="Y52" s="139" t="s">
        <v>135</v>
      </c>
      <c r="Z52" s="137" t="s">
        <v>133</v>
      </c>
      <c r="AA52" s="138" t="s">
        <v>134</v>
      </c>
      <c r="AB52" s="140" t="s">
        <v>135</v>
      </c>
      <c r="AC52" s="16"/>
      <c r="AD52" s="14"/>
      <c r="AE52" s="16"/>
      <c r="AF52" s="130"/>
      <c r="AG52" s="137" t="s">
        <v>133</v>
      </c>
      <c r="AH52" s="138" t="s">
        <v>134</v>
      </c>
      <c r="AI52" s="139" t="s">
        <v>135</v>
      </c>
      <c r="AJ52" s="137" t="s">
        <v>133</v>
      </c>
      <c r="AK52" s="138" t="s">
        <v>134</v>
      </c>
      <c r="AL52" s="139" t="s">
        <v>135</v>
      </c>
      <c r="AM52" s="137" t="s">
        <v>133</v>
      </c>
      <c r="AN52" s="138" t="s">
        <v>134</v>
      </c>
      <c r="AO52" s="140" t="s">
        <v>135</v>
      </c>
    </row>
    <row r="53" spans="2:43" ht="12.75" customHeight="1" x14ac:dyDescent="0.6">
      <c r="B53" s="14"/>
      <c r="C53" s="16"/>
      <c r="D53" s="73"/>
      <c r="E53" s="141" t="s">
        <v>139</v>
      </c>
      <c r="F53" s="142" t="s">
        <v>140</v>
      </c>
      <c r="G53" s="143" t="s">
        <v>133</v>
      </c>
      <c r="H53" s="141" t="s">
        <v>139</v>
      </c>
      <c r="I53" s="142" t="s">
        <v>140</v>
      </c>
      <c r="J53" s="143" t="s">
        <v>133</v>
      </c>
      <c r="K53" s="141" t="s">
        <v>139</v>
      </c>
      <c r="L53" s="142" t="s">
        <v>140</v>
      </c>
      <c r="M53" s="144" t="s">
        <v>133</v>
      </c>
      <c r="Q53" s="14"/>
      <c r="R53" s="16"/>
      <c r="S53" s="73"/>
      <c r="T53" s="141" t="s">
        <v>139</v>
      </c>
      <c r="U53" s="142" t="s">
        <v>140</v>
      </c>
      <c r="V53" s="143" t="s">
        <v>133</v>
      </c>
      <c r="W53" s="141" t="s">
        <v>139</v>
      </c>
      <c r="X53" s="142" t="s">
        <v>140</v>
      </c>
      <c r="Y53" s="143" t="s">
        <v>133</v>
      </c>
      <c r="Z53" s="141" t="s">
        <v>139</v>
      </c>
      <c r="AA53" s="142" t="s">
        <v>140</v>
      </c>
      <c r="AB53" s="144" t="s">
        <v>133</v>
      </c>
      <c r="AD53" s="14"/>
      <c r="AE53" s="16"/>
      <c r="AF53" s="73"/>
      <c r="AG53" s="141" t="s">
        <v>139</v>
      </c>
      <c r="AH53" s="142" t="s">
        <v>140</v>
      </c>
      <c r="AI53" s="143" t="s">
        <v>133</v>
      </c>
      <c r="AJ53" s="141" t="s">
        <v>139</v>
      </c>
      <c r="AK53" s="142" t="s">
        <v>140</v>
      </c>
      <c r="AL53" s="143" t="s">
        <v>133</v>
      </c>
      <c r="AM53" s="141" t="s">
        <v>139</v>
      </c>
      <c r="AN53" s="142" t="s">
        <v>140</v>
      </c>
      <c r="AO53" s="144" t="s">
        <v>133</v>
      </c>
    </row>
    <row r="54" spans="2:43" ht="12.75" customHeight="1" x14ac:dyDescent="0.6">
      <c r="B54" s="14" t="s">
        <v>176</v>
      </c>
      <c r="C54" s="16"/>
      <c r="D54" s="73"/>
      <c r="E54" s="175">
        <f>SUM(E16,H16,K16)</f>
        <v>0</v>
      </c>
      <c r="F54" s="182">
        <f>SUM(F16,I16,L16)</f>
        <v>0</v>
      </c>
      <c r="G54" s="183">
        <f>IF(F54&lt;&gt;0,E54/F54,0)</f>
        <v>0</v>
      </c>
      <c r="H54" s="175">
        <f>SUM(E28,H28,K28)</f>
        <v>148325.87526672863</v>
      </c>
      <c r="I54" s="182">
        <f>SUM(F28,I28,L28)</f>
        <v>29904.080949825213</v>
      </c>
      <c r="J54" s="183">
        <f>IF(I54&lt;&gt;0,H54/I54,0)</f>
        <v>4.9600546331986699</v>
      </c>
      <c r="K54" s="24">
        <f>SUM(E54,H54)</f>
        <v>148325.87526672863</v>
      </c>
      <c r="L54" s="22">
        <f>SUM(F54,I54)</f>
        <v>29904.080949825213</v>
      </c>
      <c r="M54" s="171">
        <f>IF(L54&lt;&gt;0,K54/L54,0)</f>
        <v>4.9600546331986699</v>
      </c>
      <c r="Q54" s="14" t="s">
        <v>176</v>
      </c>
      <c r="R54" s="16"/>
      <c r="S54" s="73"/>
      <c r="T54" s="175">
        <f>SUM(T16,W16,Z16)</f>
        <v>0</v>
      </c>
      <c r="U54" s="182">
        <f>SUM(U16,X16,AA16)</f>
        <v>0</v>
      </c>
      <c r="V54" s="183">
        <f>IF(U54&lt;&gt;0,T54/U54,0)</f>
        <v>0</v>
      </c>
      <c r="W54" s="175">
        <f>SUM(T28,W28,Z28)</f>
        <v>136109.20766259453</v>
      </c>
      <c r="X54" s="182">
        <f>SUM(U28,X28,AA28)</f>
        <v>28973.595852560655</v>
      </c>
      <c r="Y54" s="183">
        <f>IF(X54&lt;&gt;0,W54/X54,0)</f>
        <v>4.6976981509378426</v>
      </c>
      <c r="Z54" s="24">
        <f>SUM(T54,W54)</f>
        <v>136109.20766259453</v>
      </c>
      <c r="AA54" s="22">
        <f>SUM(U54,X54)</f>
        <v>28973.595852560655</v>
      </c>
      <c r="AB54" s="171">
        <f>IF(AA54&lt;&gt;0,Z54/AA54,0)</f>
        <v>4.6976981509378426</v>
      </c>
      <c r="AD54" s="14" t="s">
        <v>176</v>
      </c>
      <c r="AE54" s="16"/>
      <c r="AF54" s="73"/>
      <c r="AG54" s="175">
        <f>SUM(AG16,AJ16,AM16)</f>
        <v>0</v>
      </c>
      <c r="AH54" s="182">
        <f>SUM(AH16,AK16,AN16)</f>
        <v>0</v>
      </c>
      <c r="AI54" s="183">
        <f>IF(AH54&lt;&gt;0,AG54/AH54,0)</f>
        <v>0</v>
      </c>
      <c r="AJ54" s="175">
        <f>SUM(AG28,AJ28,AM28)</f>
        <v>12216.667604134105</v>
      </c>
      <c r="AK54" s="182">
        <f>SUM(AH28,AK28,AN28)</f>
        <v>930.48509726455882</v>
      </c>
      <c r="AL54" s="183">
        <f>IF(AK54&lt;&gt;0,AJ54/AK54,0)</f>
        <v>13.129353323388713</v>
      </c>
      <c r="AM54" s="24">
        <f>SUM(AG54,AJ54)</f>
        <v>12216.667604134105</v>
      </c>
      <c r="AN54" s="22">
        <f>SUM(AH54,AK54)</f>
        <v>930.48509726455882</v>
      </c>
      <c r="AO54" s="171">
        <f>IF(AN54&lt;&gt;0,AM54/AN54,0)</f>
        <v>13.129353323388713</v>
      </c>
    </row>
    <row r="55" spans="2:43" ht="12.75" customHeight="1" x14ac:dyDescent="0.6">
      <c r="B55" s="150" t="s">
        <v>177</v>
      </c>
      <c r="C55" s="33"/>
      <c r="D55" s="169"/>
      <c r="E55" s="180">
        <f>E49</f>
        <v>0</v>
      </c>
      <c r="F55" s="32">
        <f>F49</f>
        <v>0</v>
      </c>
      <c r="G55" s="184">
        <f>IF(F55&lt;&gt;0,E55/F55,0)</f>
        <v>0</v>
      </c>
      <c r="H55" s="180">
        <f>H49</f>
        <v>9661.3324490382256</v>
      </c>
      <c r="I55" s="32">
        <f>I49</f>
        <v>9403.121329026937</v>
      </c>
      <c r="J55" s="184">
        <f>IF(I55&lt;&gt;0,H55/I55,0)</f>
        <v>1.0274601497711409</v>
      </c>
      <c r="K55" s="34">
        <f>SUM(E55,H55)</f>
        <v>9661.3324490382256</v>
      </c>
      <c r="L55" s="32">
        <f>SUM(F55,I55)</f>
        <v>9403.121329026937</v>
      </c>
      <c r="M55" s="172">
        <f>IF(L55&lt;&gt;0,K55/L55,0)</f>
        <v>1.0274601497711409</v>
      </c>
      <c r="Q55" s="150" t="s">
        <v>177</v>
      </c>
      <c r="R55" s="33"/>
      <c r="S55" s="169"/>
      <c r="T55" s="180">
        <f>T49</f>
        <v>0</v>
      </c>
      <c r="U55" s="32">
        <f>U49</f>
        <v>0</v>
      </c>
      <c r="V55" s="184">
        <f>IF(U55&lt;&gt;0,T55/U55,0)</f>
        <v>0</v>
      </c>
      <c r="W55" s="180">
        <f>W49</f>
        <v>9661.3324490382256</v>
      </c>
      <c r="X55" s="32">
        <f>X49</f>
        <v>9403.121329026937</v>
      </c>
      <c r="Y55" s="184">
        <f>IF(X55&lt;&gt;0,W55/X55,0)</f>
        <v>1.0274601497711409</v>
      </c>
      <c r="Z55" s="34">
        <f>SUM(T55,W55)</f>
        <v>9661.3324490382256</v>
      </c>
      <c r="AA55" s="32">
        <f>SUM(U55,X55)</f>
        <v>9403.121329026937</v>
      </c>
      <c r="AB55" s="172">
        <f>IF(AA55&lt;&gt;0,Z55/AA55,0)</f>
        <v>1.0274601497711409</v>
      </c>
      <c r="AD55" s="150" t="s">
        <v>177</v>
      </c>
      <c r="AE55" s="33"/>
      <c r="AF55" s="169"/>
      <c r="AG55" s="180">
        <f>AG49</f>
        <v>0</v>
      </c>
      <c r="AH55" s="32">
        <f>AH49</f>
        <v>0</v>
      </c>
      <c r="AI55" s="184">
        <f>IF(AH55&lt;&gt;0,AG55/AH55,0)</f>
        <v>0</v>
      </c>
      <c r="AJ55" s="180">
        <f>AJ49</f>
        <v>0</v>
      </c>
      <c r="AK55" s="32">
        <f>AK49</f>
        <v>0</v>
      </c>
      <c r="AL55" s="184">
        <f>IF(AK55&lt;&gt;0,AJ55/AK55,0)</f>
        <v>0</v>
      </c>
      <c r="AM55" s="34">
        <f>SUM(AG55,AJ55)</f>
        <v>0</v>
      </c>
      <c r="AN55" s="32">
        <f>SUM(AH55,AK55)</f>
        <v>0</v>
      </c>
      <c r="AO55" s="172">
        <f>IF(AN55&lt;&gt;0,AM55/AN55,0)</f>
        <v>0</v>
      </c>
    </row>
    <row r="56" spans="2:43" ht="12.75" customHeight="1" thickBot="1" x14ac:dyDescent="0.75">
      <c r="B56" s="105"/>
      <c r="C56" s="102"/>
      <c r="D56" s="167" t="s">
        <v>15</v>
      </c>
      <c r="E56" s="156">
        <f>SUM(E54:E55)</f>
        <v>0</v>
      </c>
      <c r="F56" s="174">
        <f>F54</f>
        <v>0</v>
      </c>
      <c r="G56" s="158">
        <f>IF(F56&lt;&gt;0,E56/F56,0)</f>
        <v>0</v>
      </c>
      <c r="H56" s="173">
        <f>SUM(H54:H55)</f>
        <v>157987.20771576685</v>
      </c>
      <c r="I56" s="174">
        <f>I54</f>
        <v>29904.080949825213</v>
      </c>
      <c r="J56" s="158">
        <f>IF(I56&lt;&gt;0,H56/I56,0)</f>
        <v>5.2831320240487205</v>
      </c>
      <c r="K56" s="173">
        <f>SUM(K54:K55)</f>
        <v>157987.20771576685</v>
      </c>
      <c r="L56" s="174">
        <f>L54</f>
        <v>29904.080949825213</v>
      </c>
      <c r="M56" s="159">
        <f>IF(L56&lt;&gt;0,K56/L56,0)</f>
        <v>5.2831320240487205</v>
      </c>
      <c r="Q56" s="105"/>
      <c r="R56" s="102"/>
      <c r="S56" s="167" t="s">
        <v>15</v>
      </c>
      <c r="T56" s="173">
        <f>SUM(T54:T55)</f>
        <v>0</v>
      </c>
      <c r="U56" s="174">
        <f>U54</f>
        <v>0</v>
      </c>
      <c r="V56" s="158">
        <f>IF(U56&lt;&gt;0,T56/U56,0)</f>
        <v>0</v>
      </c>
      <c r="W56" s="173">
        <f>SUM(W54:W55)</f>
        <v>145770.54011163276</v>
      </c>
      <c r="X56" s="174">
        <f>X54</f>
        <v>28973.595852560655</v>
      </c>
      <c r="Y56" s="158">
        <f>IF(X56&lt;&gt;0,W56/X56,0)</f>
        <v>5.0311511506346118</v>
      </c>
      <c r="Z56" s="173">
        <f>SUM(Z54:Z55)</f>
        <v>145770.54011163276</v>
      </c>
      <c r="AA56" s="174">
        <f>AA54</f>
        <v>28973.595852560655</v>
      </c>
      <c r="AB56" s="159">
        <f>IF(AA56&lt;&gt;0,Z56/AA56,0)</f>
        <v>5.0311511506346118</v>
      </c>
      <c r="AD56" s="105"/>
      <c r="AE56" s="102"/>
      <c r="AF56" s="167" t="s">
        <v>15</v>
      </c>
      <c r="AG56" s="173">
        <f>SUM(AG54:AG55)</f>
        <v>0</v>
      </c>
      <c r="AH56" s="174">
        <f>AH54</f>
        <v>0</v>
      </c>
      <c r="AI56" s="158">
        <f>IF(AH56&lt;&gt;0,AG56/AH56,0)</f>
        <v>0</v>
      </c>
      <c r="AJ56" s="173">
        <f>SUM(AJ54:AJ55)</f>
        <v>12216.667604134105</v>
      </c>
      <c r="AK56" s="174">
        <f>AK54</f>
        <v>930.48509726455882</v>
      </c>
      <c r="AL56" s="158">
        <f>IF(AK56&lt;&gt;0,AJ56/AK56,0)</f>
        <v>13.129353323388713</v>
      </c>
      <c r="AM56" s="173">
        <f>SUM(AM54:AM55)</f>
        <v>12216.667604134105</v>
      </c>
      <c r="AN56" s="174">
        <f>AN54</f>
        <v>930.48509726455882</v>
      </c>
      <c r="AO56" s="159">
        <f>IF(AN56&lt;&gt;0,AM56/AN56,0)</f>
        <v>13.129353323388713</v>
      </c>
    </row>
    <row r="57" spans="2:43" ht="12.75" hidden="1" customHeight="1" x14ac:dyDescent="0.6">
      <c r="S57" s="112"/>
      <c r="T57" s="119"/>
      <c r="U57" s="119"/>
      <c r="V57" s="79"/>
      <c r="W57" s="119"/>
      <c r="X57" s="119"/>
      <c r="Y57" s="79"/>
      <c r="Z57" s="119"/>
      <c r="AA57" s="119"/>
      <c r="AB57" s="79"/>
    </row>
    <row r="58" spans="2:43" hidden="1" x14ac:dyDescent="0.6">
      <c r="B58" s="113" t="s">
        <v>152</v>
      </c>
      <c r="C58" s="114">
        <f>SUM(E59:L63,T58:AA58,AG58:AN58)+SUM(AC58,AP58)</f>
        <v>-2.248201624865942E-15</v>
      </c>
      <c r="D58" s="115" t="s">
        <v>115</v>
      </c>
      <c r="Q58" s="234"/>
      <c r="R58" s="185"/>
      <c r="S58" s="232"/>
      <c r="T58" s="120">
        <f>T42-SUM('Table 4.32'!J42,'Table 4.35'!J42,'Table 4.38'!J42)</f>
        <v>0</v>
      </c>
      <c r="U58" s="236">
        <f>U42-SUM('Table 4.32'!E42,'Table 4.35'!E42,'Table 4.38'!E42)</f>
        <v>0</v>
      </c>
      <c r="V58" s="117"/>
      <c r="W58" s="120">
        <f>W42-SUM('Table 4.33'!J51,'Table 4.36'!J51,'Table 4.39'!J51)</f>
        <v>0</v>
      </c>
      <c r="X58" s="120">
        <f>X42-SUM('Table 4.33'!E51,'Table 4.36'!E51,'Table 4.39'!E51)</f>
        <v>0</v>
      </c>
      <c r="Y58" s="117"/>
      <c r="Z58" s="120">
        <f>Z42-SUM('Table 4.34'!J46,'Table 4.37'!J46,'Table 4.40'!J46)</f>
        <v>0</v>
      </c>
      <c r="AA58" s="120">
        <f>AA42-SUM('Table 4.34'!E46,'Table 4.37'!E46,'Table 4.40'!E46)</f>
        <v>0</v>
      </c>
      <c r="AB58" s="117"/>
      <c r="AC58" s="120">
        <f>SUM('Table 4.32'!B57:N59,'Table 4.33'!B66:N68,'Table 4.34'!B61:N63)+SUM('Table 4.35'!B57:N59,'Table 4.36'!B66:N68,'Table 4.37'!B61:N63)+SUM('Table 4.38'!B57:N59,'Table 4.39'!B66:N68,'Table 4.40'!B61:N63)</f>
        <v>4.8572257327350599E-15</v>
      </c>
      <c r="AD58" s="56" t="s">
        <v>191</v>
      </c>
      <c r="AG58" s="236">
        <f>AG42-'Table 4.41'!J42</f>
        <v>0</v>
      </c>
      <c r="AH58" s="236">
        <f>AH42-'Table 4.41'!E42</f>
        <v>0</v>
      </c>
      <c r="AJ58" s="236">
        <f>AJ42-'Table 4.42'!J51</f>
        <v>0</v>
      </c>
      <c r="AK58" s="236">
        <f>AK42-'Table 4.42'!E51</f>
        <v>0</v>
      </c>
      <c r="AM58" s="236">
        <f>AM42-'Table 4.43'!J46</f>
        <v>0</v>
      </c>
      <c r="AN58" s="236">
        <f>AN42-'Table 4.43'!E46</f>
        <v>0</v>
      </c>
      <c r="AP58" s="237">
        <f>SUM('Table 4.41'!B57:N59,'Table 4.42'!B66:N68,'Table 4.43'!B61:N63)</f>
        <v>-7.1054273576010019E-15</v>
      </c>
      <c r="AQ58" s="56" t="s">
        <v>192</v>
      </c>
    </row>
    <row r="59" spans="2:43" hidden="1" x14ac:dyDescent="0.6">
      <c r="B59" s="59"/>
      <c r="C59" s="185"/>
      <c r="D59" s="115"/>
      <c r="E59" s="120">
        <v>0</v>
      </c>
      <c r="F59" s="120">
        <v>0</v>
      </c>
      <c r="G59" s="117"/>
      <c r="H59" s="120">
        <v>0</v>
      </c>
      <c r="I59" s="120">
        <v>0</v>
      </c>
      <c r="J59" s="117"/>
      <c r="K59" s="120">
        <v>0</v>
      </c>
      <c r="L59" s="120">
        <v>0</v>
      </c>
      <c r="Q59" s="234"/>
      <c r="R59" s="185"/>
      <c r="S59" s="232"/>
      <c r="T59" s="233"/>
      <c r="U59" s="233"/>
      <c r="V59" s="117"/>
      <c r="W59" s="233"/>
      <c r="X59" s="233"/>
      <c r="Y59" s="117"/>
      <c r="Z59" s="233"/>
      <c r="AA59" s="233"/>
      <c r="AB59" s="117"/>
      <c r="AC59" s="117"/>
    </row>
    <row r="60" spans="2:43" hidden="1" x14ac:dyDescent="0.6">
      <c r="B60" s="59"/>
      <c r="C60" s="185"/>
      <c r="D60" s="115"/>
      <c r="E60" s="120">
        <v>0</v>
      </c>
      <c r="F60" s="120">
        <v>0</v>
      </c>
      <c r="G60" s="117"/>
      <c r="H60" s="120">
        <v>0</v>
      </c>
      <c r="I60" s="120">
        <v>0</v>
      </c>
      <c r="J60" s="117"/>
      <c r="K60" s="120">
        <v>0</v>
      </c>
      <c r="L60" s="120">
        <v>0</v>
      </c>
      <c r="Q60" s="234"/>
      <c r="R60" s="185"/>
      <c r="S60" s="232"/>
      <c r="T60" s="233"/>
      <c r="U60" s="233"/>
      <c r="V60" s="117"/>
      <c r="W60" s="233"/>
      <c r="X60" s="233"/>
      <c r="Y60" s="117"/>
      <c r="Z60" s="233"/>
      <c r="AA60" s="233"/>
      <c r="AB60" s="117"/>
      <c r="AC60" s="117"/>
    </row>
    <row r="61" spans="2:43" hidden="1" x14ac:dyDescent="0.6">
      <c r="B61" s="59"/>
      <c r="C61" s="185"/>
      <c r="D61" s="115"/>
      <c r="E61" s="120">
        <v>0</v>
      </c>
      <c r="F61" s="120"/>
      <c r="G61" s="117"/>
      <c r="H61" s="120"/>
      <c r="I61" s="120"/>
      <c r="J61" s="117"/>
      <c r="K61" s="120"/>
      <c r="L61" s="120"/>
      <c r="Q61" s="234"/>
      <c r="R61" s="185"/>
      <c r="S61" s="232"/>
      <c r="T61" s="233"/>
      <c r="U61" s="233"/>
      <c r="V61" s="117"/>
      <c r="W61" s="233"/>
      <c r="X61" s="233"/>
      <c r="Y61" s="117"/>
      <c r="Z61" s="233"/>
      <c r="AA61" s="233"/>
      <c r="AB61" s="117"/>
      <c r="AC61" s="117"/>
    </row>
    <row r="62" spans="2:43" hidden="1" x14ac:dyDescent="0.6">
      <c r="B62" s="59"/>
      <c r="C62" s="185"/>
      <c r="D62" s="115"/>
      <c r="E62" s="120">
        <v>0</v>
      </c>
      <c r="F62" s="120"/>
      <c r="G62" s="117"/>
      <c r="H62" s="120"/>
      <c r="I62" s="120"/>
      <c r="J62" s="117"/>
      <c r="K62" s="120"/>
      <c r="L62" s="120"/>
      <c r="Q62" s="234"/>
      <c r="R62" s="185"/>
      <c r="S62" s="232"/>
      <c r="T62" s="233"/>
      <c r="U62" s="233"/>
      <c r="V62" s="117"/>
      <c r="W62" s="233"/>
      <c r="X62" s="233"/>
      <c r="Y62" s="117"/>
      <c r="Z62" s="233"/>
      <c r="AA62" s="233"/>
      <c r="AB62" s="117"/>
      <c r="AC62" s="117"/>
    </row>
    <row r="63" spans="2:43" hidden="1" x14ac:dyDescent="0.6">
      <c r="D63" s="118"/>
      <c r="E63" s="120">
        <v>0</v>
      </c>
      <c r="F63" s="120">
        <v>0</v>
      </c>
      <c r="G63" s="117"/>
      <c r="H63" s="120">
        <v>0</v>
      </c>
      <c r="I63" s="120">
        <v>0</v>
      </c>
      <c r="J63" s="117"/>
      <c r="K63" s="120">
        <v>0</v>
      </c>
      <c r="L63" s="120">
        <v>0</v>
      </c>
      <c r="Q63" s="108"/>
      <c r="R63" s="108"/>
      <c r="S63" s="235"/>
      <c r="T63" s="233"/>
      <c r="U63" s="233"/>
      <c r="V63" s="117"/>
      <c r="W63" s="233"/>
      <c r="X63" s="233"/>
      <c r="Y63" s="117"/>
      <c r="Z63" s="233"/>
      <c r="AA63" s="233"/>
      <c r="AB63" s="117"/>
      <c r="AC63" s="108"/>
    </row>
    <row r="64" spans="2:43" x14ac:dyDescent="0.6">
      <c r="B64" s="33"/>
      <c r="C64" s="33"/>
      <c r="D64" s="33"/>
      <c r="E64" s="34"/>
      <c r="F64" s="34"/>
      <c r="G64" s="33"/>
      <c r="H64" s="33"/>
      <c r="I64" s="33"/>
      <c r="J64" s="33"/>
      <c r="K64" s="33"/>
    </row>
    <row r="65" spans="2:7" x14ac:dyDescent="0.6">
      <c r="B65" t="s">
        <v>22</v>
      </c>
    </row>
    <row r="66" spans="2:7" x14ac:dyDescent="0.6">
      <c r="B66" s="109" t="s">
        <v>264</v>
      </c>
      <c r="G66" s="56"/>
    </row>
    <row r="67" spans="2:7" x14ac:dyDescent="0.6">
      <c r="B67" s="56" t="s">
        <v>154</v>
      </c>
      <c r="G67" s="56"/>
    </row>
    <row r="68" spans="2:7" x14ac:dyDescent="0.6">
      <c r="B68" s="56" t="s">
        <v>155</v>
      </c>
      <c r="G68" s="56"/>
    </row>
    <row r="69" spans="2:7" x14ac:dyDescent="0.6">
      <c r="B69" s="56" t="s">
        <v>156</v>
      </c>
      <c r="G69" s="56"/>
    </row>
    <row r="70" spans="2:7" x14ac:dyDescent="0.6">
      <c r="B70" s="3" t="s">
        <v>199</v>
      </c>
      <c r="G70" s="56"/>
    </row>
    <row r="71" spans="2:7" x14ac:dyDescent="0.6">
      <c r="B71" s="56" t="s">
        <v>157</v>
      </c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43" max="16383" man="1"/>
  </row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7"/>
  <dimension ref="A1:Y75"/>
  <sheetViews>
    <sheetView zoomScale="70" zoomScaleNormal="70" workbookViewId="0"/>
  </sheetViews>
  <sheetFormatPr defaultRowHeight="13" x14ac:dyDescent="0.6"/>
  <cols>
    <col min="1" max="1" width="36.86328125" customWidth="1"/>
    <col min="2" max="5" width="10.6796875" customWidth="1"/>
    <col min="6" max="6" width="2.6796875" customWidth="1"/>
    <col min="7" max="10" width="10.6796875" customWidth="1"/>
    <col min="11" max="11" width="2.6796875" customWidth="1"/>
    <col min="12" max="15" width="8.6796875" customWidth="1"/>
    <col min="17" max="23" width="0" hidden="1" customWidth="1"/>
    <col min="24" max="24" width="3.6796875" hidden="1" customWidth="1"/>
    <col min="25" max="25" width="0" hidden="1" customWidth="1"/>
  </cols>
  <sheetData>
    <row r="1" spans="1:25" s="3" customFormat="1" ht="15.5" x14ac:dyDescent="0.7">
      <c r="A1" s="1" t="str">
        <f>VLOOKUP(Y6,TabName,5,FALSE)</f>
        <v>Table 4.45 - Cost of Forwarded UAA Mail -- All Other Classes, International (1), PARS Environment, FY 21</v>
      </c>
      <c r="B1" s="2"/>
      <c r="C1" s="2"/>
      <c r="D1" s="2"/>
      <c r="E1" s="2"/>
    </row>
    <row r="2" spans="1:25" s="3" customFormat="1" ht="8.15" customHeight="1" thickBot="1" x14ac:dyDescent="0.85">
      <c r="A2" s="1"/>
      <c r="B2" s="2"/>
      <c r="C2" s="2"/>
      <c r="D2" s="2"/>
      <c r="E2" s="2"/>
    </row>
    <row r="3" spans="1:25" s="3" customFormat="1" ht="15.5" x14ac:dyDescent="0.7">
      <c r="A3" s="4" t="s">
        <v>0</v>
      </c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7"/>
    </row>
    <row r="4" spans="1:25" s="3" customFormat="1" ht="12.75" customHeight="1" x14ac:dyDescent="0.6">
      <c r="A4" s="8"/>
      <c r="B4" s="9" t="s">
        <v>1</v>
      </c>
      <c r="C4" s="10"/>
      <c r="D4" s="10"/>
      <c r="E4" s="10"/>
      <c r="F4" s="11"/>
      <c r="G4" s="9" t="s">
        <v>2</v>
      </c>
      <c r="H4" s="12"/>
      <c r="I4" s="12"/>
      <c r="J4" s="12"/>
      <c r="K4" s="11"/>
      <c r="L4" s="9" t="s">
        <v>3</v>
      </c>
      <c r="M4" s="12"/>
      <c r="N4" s="12"/>
      <c r="O4" s="13"/>
      <c r="Q4"/>
      <c r="R4"/>
      <c r="S4" t="s">
        <v>37</v>
      </c>
      <c r="T4" t="s">
        <v>37</v>
      </c>
      <c r="U4" s="18" t="s">
        <v>8</v>
      </c>
      <c r="V4" s="18" t="s">
        <v>9</v>
      </c>
      <c r="W4" s="18" t="s">
        <v>10</v>
      </c>
      <c r="X4"/>
    </row>
    <row r="5" spans="1:25" ht="25.5" customHeight="1" x14ac:dyDescent="0.6">
      <c r="A5" s="14"/>
      <c r="B5" s="15" t="s">
        <v>4</v>
      </c>
      <c r="C5" s="15" t="s">
        <v>5</v>
      </c>
      <c r="D5" s="15" t="s">
        <v>6</v>
      </c>
      <c r="E5" s="15" t="s">
        <v>7</v>
      </c>
      <c r="F5" s="16"/>
      <c r="G5" s="15" t="s">
        <v>4</v>
      </c>
      <c r="H5" s="15" t="s">
        <v>5</v>
      </c>
      <c r="I5" s="15" t="s">
        <v>6</v>
      </c>
      <c r="J5" s="15" t="s">
        <v>7</v>
      </c>
      <c r="K5" s="16"/>
      <c r="L5" s="15" t="s">
        <v>4</v>
      </c>
      <c r="M5" s="15" t="s">
        <v>5</v>
      </c>
      <c r="N5" s="15" t="s">
        <v>6</v>
      </c>
      <c r="O5" s="17" t="s">
        <v>7</v>
      </c>
      <c r="Q5" s="56" t="s">
        <v>35</v>
      </c>
      <c r="R5" s="56" t="s">
        <v>36</v>
      </c>
      <c r="S5" s="56" t="s">
        <v>35</v>
      </c>
      <c r="T5" s="56" t="s">
        <v>36</v>
      </c>
      <c r="U5" t="s">
        <v>12</v>
      </c>
      <c r="V5" t="s">
        <v>12</v>
      </c>
      <c r="W5" t="s">
        <v>12</v>
      </c>
      <c r="Y5" s="18" t="s">
        <v>11</v>
      </c>
    </row>
    <row r="6" spans="1:25" x14ac:dyDescent="0.6">
      <c r="A6" s="94" t="s">
        <v>23</v>
      </c>
      <c r="B6" s="15"/>
      <c r="C6" s="15"/>
      <c r="D6" s="15"/>
      <c r="E6" s="15"/>
      <c r="F6" s="16"/>
      <c r="G6" s="15"/>
      <c r="H6" s="15"/>
      <c r="I6" s="15"/>
      <c r="J6" s="15"/>
      <c r="K6" s="16"/>
      <c r="L6" s="15"/>
      <c r="M6" s="15"/>
      <c r="N6" s="15"/>
      <c r="O6" s="17"/>
      <c r="Y6">
        <v>45</v>
      </c>
    </row>
    <row r="7" spans="1:25" x14ac:dyDescent="0.6">
      <c r="A7" s="31" t="s">
        <v>102</v>
      </c>
      <c r="B7" s="15"/>
      <c r="C7" s="15"/>
      <c r="D7" s="15"/>
      <c r="E7" s="15"/>
      <c r="F7" s="16"/>
      <c r="G7" s="15"/>
      <c r="H7" s="15"/>
      <c r="I7" s="15"/>
      <c r="J7" s="15"/>
      <c r="K7" s="16"/>
      <c r="L7" s="15"/>
      <c r="M7" s="15"/>
      <c r="N7" s="15"/>
      <c r="O7" s="17"/>
    </row>
    <row r="8" spans="1:25" x14ac:dyDescent="0.6">
      <c r="A8" s="21" t="s">
        <v>13</v>
      </c>
      <c r="B8" s="76">
        <v>122.2956790715123</v>
      </c>
      <c r="C8" s="76">
        <v>0</v>
      </c>
      <c r="D8" s="76">
        <v>0</v>
      </c>
      <c r="E8" s="65">
        <f t="shared" ref="E8:E13" si="0">SUM(B8:D8)</f>
        <v>122.2956790715123</v>
      </c>
      <c r="F8" s="61"/>
      <c r="G8" s="62">
        <v>10.832048387040359</v>
      </c>
      <c r="H8" s="62">
        <v>0</v>
      </c>
      <c r="I8" s="62">
        <v>0</v>
      </c>
      <c r="J8" s="62">
        <f t="shared" ref="J8:J13" si="1">SUM(G8:I8)</f>
        <v>10.832048387040359</v>
      </c>
      <c r="K8" s="61"/>
      <c r="L8" s="25">
        <f t="shared" ref="L8:O14" si="2">IF(B8&lt;&gt;0,G8/B8,"--")</f>
        <v>8.8572617358838396E-2</v>
      </c>
      <c r="M8" s="25" t="str">
        <f t="shared" si="2"/>
        <v>--</v>
      </c>
      <c r="N8" s="25" t="str">
        <f t="shared" si="2"/>
        <v>--</v>
      </c>
      <c r="O8" s="26">
        <f t="shared" si="2"/>
        <v>8.8572617358838396E-2</v>
      </c>
      <c r="Q8">
        <v>28</v>
      </c>
      <c r="U8" s="27">
        <f>VLOOKUP($Y$6,FMap,5,FALSE)</f>
        <v>16</v>
      </c>
      <c r="V8" s="28">
        <f>VLOOKUP($Y$6,FMap,6,FALSE)</f>
        <v>38</v>
      </c>
      <c r="W8" s="29">
        <f>VLOOKUP($Y$6,FMap,7,FALSE)</f>
        <v>60</v>
      </c>
    </row>
    <row r="9" spans="1:25" x14ac:dyDescent="0.6">
      <c r="A9" s="30" t="s">
        <v>24</v>
      </c>
      <c r="B9" s="76">
        <v>122.2956790715123</v>
      </c>
      <c r="C9" s="76">
        <v>0</v>
      </c>
      <c r="D9" s="76">
        <v>0</v>
      </c>
      <c r="E9" s="65">
        <f t="shared" si="0"/>
        <v>122.2956790715123</v>
      </c>
      <c r="F9" s="61"/>
      <c r="G9" s="62">
        <v>0.81053072528370518</v>
      </c>
      <c r="H9" s="62">
        <v>0</v>
      </c>
      <c r="I9" s="62">
        <v>0</v>
      </c>
      <c r="J9" s="62">
        <f t="shared" si="1"/>
        <v>0.81053072528370518</v>
      </c>
      <c r="K9" s="61"/>
      <c r="L9" s="25">
        <f t="shared" si="2"/>
        <v>6.6276317482136717E-3</v>
      </c>
      <c r="M9" s="25" t="str">
        <f t="shared" si="2"/>
        <v>--</v>
      </c>
      <c r="N9" s="25" t="str">
        <f t="shared" si="2"/>
        <v>--</v>
      </c>
      <c r="O9" s="26">
        <f t="shared" si="2"/>
        <v>6.6276317482136717E-3</v>
      </c>
      <c r="Q9">
        <v>29</v>
      </c>
      <c r="U9">
        <f>$U$8</f>
        <v>16</v>
      </c>
      <c r="V9">
        <f>$V$8</f>
        <v>38</v>
      </c>
      <c r="W9">
        <f>$W$8</f>
        <v>60</v>
      </c>
    </row>
    <row r="10" spans="1:25" x14ac:dyDescent="0.6">
      <c r="A10" s="21" t="s">
        <v>25</v>
      </c>
      <c r="B10" s="65">
        <v>2445.9135814302435</v>
      </c>
      <c r="C10" s="65">
        <v>0</v>
      </c>
      <c r="D10" s="65">
        <v>0</v>
      </c>
      <c r="E10" s="65">
        <f t="shared" si="0"/>
        <v>2445.9135814302435</v>
      </c>
      <c r="F10" s="61"/>
      <c r="G10" s="62">
        <v>149.53643970428647</v>
      </c>
      <c r="H10" s="62">
        <v>0</v>
      </c>
      <c r="I10" s="62">
        <v>0</v>
      </c>
      <c r="J10" s="62">
        <f t="shared" si="1"/>
        <v>149.53643970428647</v>
      </c>
      <c r="K10" s="61"/>
      <c r="L10" s="25">
        <f t="shared" si="2"/>
        <v>6.1137253924092159E-2</v>
      </c>
      <c r="M10" s="25" t="str">
        <f t="shared" si="2"/>
        <v>--</v>
      </c>
      <c r="N10" s="25" t="str">
        <f t="shared" si="2"/>
        <v>--</v>
      </c>
      <c r="O10" s="26">
        <f t="shared" si="2"/>
        <v>6.1137253924092159E-2</v>
      </c>
      <c r="Q10">
        <v>30</v>
      </c>
      <c r="S10">
        <v>10</v>
      </c>
      <c r="U10">
        <f>$U$8</f>
        <v>16</v>
      </c>
      <c r="V10">
        <f>$V$8</f>
        <v>38</v>
      </c>
      <c r="W10">
        <f>$W$8</f>
        <v>60</v>
      </c>
    </row>
    <row r="11" spans="1:25" x14ac:dyDescent="0.6">
      <c r="A11" s="21" t="s">
        <v>26</v>
      </c>
      <c r="B11" s="65">
        <v>909.69640877344318</v>
      </c>
      <c r="C11" s="65">
        <v>0</v>
      </c>
      <c r="D11" s="65">
        <v>0</v>
      </c>
      <c r="E11" s="65">
        <f t="shared" si="0"/>
        <v>909.69640877344318</v>
      </c>
      <c r="F11" s="61"/>
      <c r="G11" s="62">
        <v>0</v>
      </c>
      <c r="H11" s="62">
        <v>0</v>
      </c>
      <c r="I11" s="62">
        <v>0</v>
      </c>
      <c r="J11" s="62">
        <f t="shared" si="1"/>
        <v>0</v>
      </c>
      <c r="K11" s="61"/>
      <c r="L11" s="25">
        <f t="shared" si="2"/>
        <v>0</v>
      </c>
      <c r="M11" s="25" t="str">
        <f t="shared" si="2"/>
        <v>--</v>
      </c>
      <c r="N11" s="25" t="str">
        <f t="shared" si="2"/>
        <v>--</v>
      </c>
      <c r="O11" s="26">
        <f t="shared" si="2"/>
        <v>0</v>
      </c>
      <c r="Q11">
        <v>31</v>
      </c>
      <c r="S11">
        <v>10</v>
      </c>
      <c r="U11">
        <f>$U$8</f>
        <v>16</v>
      </c>
      <c r="V11">
        <f>$V$8</f>
        <v>38</v>
      </c>
      <c r="W11">
        <f>$W$8</f>
        <v>60</v>
      </c>
    </row>
    <row r="12" spans="1:25" x14ac:dyDescent="0.6">
      <c r="A12" s="30" t="s">
        <v>92</v>
      </c>
      <c r="B12" s="65">
        <v>1413.9214935852879</v>
      </c>
      <c r="C12" s="65">
        <v>0</v>
      </c>
      <c r="D12" s="65">
        <v>0</v>
      </c>
      <c r="E12" s="65">
        <f t="shared" si="0"/>
        <v>1413.9214935852879</v>
      </c>
      <c r="F12" s="61"/>
      <c r="G12" s="62">
        <v>118.04821866992327</v>
      </c>
      <c r="H12" s="62">
        <v>0</v>
      </c>
      <c r="I12" s="62">
        <v>0</v>
      </c>
      <c r="J12" s="62">
        <f t="shared" si="1"/>
        <v>118.04821866992327</v>
      </c>
      <c r="K12" s="61"/>
      <c r="L12" s="25">
        <f t="shared" si="2"/>
        <v>8.3489938589580259E-2</v>
      </c>
      <c r="M12" s="25" t="str">
        <f t="shared" si="2"/>
        <v>--</v>
      </c>
      <c r="N12" s="25" t="str">
        <f t="shared" si="2"/>
        <v>--</v>
      </c>
      <c r="O12" s="26">
        <f t="shared" si="2"/>
        <v>8.3489938589580259E-2</v>
      </c>
      <c r="Q12">
        <f>Q11+1</f>
        <v>32</v>
      </c>
      <c r="R12">
        <v>33</v>
      </c>
      <c r="S12">
        <v>10</v>
      </c>
      <c r="U12">
        <f>$U$8</f>
        <v>16</v>
      </c>
      <c r="V12">
        <f>$V$8</f>
        <v>38</v>
      </c>
      <c r="W12">
        <f>$W$8</f>
        <v>60</v>
      </c>
    </row>
    <row r="13" spans="1:25" x14ac:dyDescent="0.6">
      <c r="A13" s="30" t="s">
        <v>93</v>
      </c>
      <c r="B13" s="65">
        <v>122.29567907151218</v>
      </c>
      <c r="C13" s="65">
        <v>0</v>
      </c>
      <c r="D13" s="65">
        <v>0</v>
      </c>
      <c r="E13" s="65">
        <f t="shared" si="0"/>
        <v>122.29567907151218</v>
      </c>
      <c r="F13" s="61"/>
      <c r="G13" s="62">
        <v>34.653283523402422</v>
      </c>
      <c r="H13" s="62">
        <v>0</v>
      </c>
      <c r="I13" s="62">
        <v>0</v>
      </c>
      <c r="J13" s="62">
        <f t="shared" si="1"/>
        <v>34.653283523402422</v>
      </c>
      <c r="K13" s="61"/>
      <c r="L13" s="25">
        <f t="shared" si="2"/>
        <v>0.28335656489661404</v>
      </c>
      <c r="M13" s="25" t="str">
        <f t="shared" si="2"/>
        <v>--</v>
      </c>
      <c r="N13" s="25" t="str">
        <f t="shared" si="2"/>
        <v>--</v>
      </c>
      <c r="O13" s="26">
        <f t="shared" si="2"/>
        <v>0.28335656489661404</v>
      </c>
      <c r="Q13">
        <v>35</v>
      </c>
      <c r="S13">
        <v>10</v>
      </c>
      <c r="U13">
        <f>$U$8</f>
        <v>16</v>
      </c>
      <c r="V13">
        <f>$V$8</f>
        <v>38</v>
      </c>
      <c r="W13">
        <f>$W$8</f>
        <v>60</v>
      </c>
    </row>
    <row r="14" spans="1:25" x14ac:dyDescent="0.6">
      <c r="A14" s="21" t="s">
        <v>17</v>
      </c>
      <c r="B14" s="65">
        <f>B10</f>
        <v>2445.9135814302435</v>
      </c>
      <c r="C14" s="65">
        <f>C10</f>
        <v>0</v>
      </c>
      <c r="D14" s="65">
        <f>D10</f>
        <v>0</v>
      </c>
      <c r="E14" s="65">
        <f>E10</f>
        <v>2445.9135814302435</v>
      </c>
      <c r="F14" s="61"/>
      <c r="G14" s="62">
        <f>SUM(G8:G13)</f>
        <v>313.88052100993622</v>
      </c>
      <c r="H14" s="62">
        <f>SUM(H8:H13)</f>
        <v>0</v>
      </c>
      <c r="I14" s="62">
        <f>SUM(I8:I13)</f>
        <v>0</v>
      </c>
      <c r="J14" s="62">
        <f>SUM(J8:J13)</f>
        <v>313.88052100993622</v>
      </c>
      <c r="K14" s="61"/>
      <c r="L14" s="25">
        <f t="shared" si="2"/>
        <v>0.12832854087444706</v>
      </c>
      <c r="M14" s="25" t="str">
        <f t="shared" si="2"/>
        <v>--</v>
      </c>
      <c r="N14" s="25" t="str">
        <f t="shared" si="2"/>
        <v>--</v>
      </c>
      <c r="O14" s="26">
        <f t="shared" si="2"/>
        <v>0.12832854087444706</v>
      </c>
    </row>
    <row r="15" spans="1:25" ht="5.15" customHeight="1" x14ac:dyDescent="0.6">
      <c r="A15" s="21"/>
      <c r="B15" s="65"/>
      <c r="C15" s="65"/>
      <c r="D15" s="65"/>
      <c r="E15" s="65"/>
      <c r="F15" s="61"/>
      <c r="G15" s="62"/>
      <c r="H15" s="62"/>
      <c r="I15" s="62"/>
      <c r="J15" s="62"/>
      <c r="K15" s="61"/>
      <c r="L15" s="60"/>
      <c r="M15" s="60"/>
      <c r="N15" s="60"/>
      <c r="O15" s="63"/>
    </row>
    <row r="16" spans="1:25" x14ac:dyDescent="0.6">
      <c r="A16" s="31" t="s">
        <v>28</v>
      </c>
      <c r="B16" s="65"/>
      <c r="C16" s="65"/>
      <c r="D16" s="65"/>
      <c r="E16" s="65"/>
      <c r="F16" s="61"/>
      <c r="G16" s="62"/>
      <c r="H16" s="62"/>
      <c r="I16" s="62"/>
      <c r="J16" s="62"/>
      <c r="K16" s="61"/>
      <c r="L16" s="60"/>
      <c r="M16" s="60"/>
      <c r="N16" s="60"/>
      <c r="O16" s="63"/>
    </row>
    <row r="17" spans="1:23" x14ac:dyDescent="0.6">
      <c r="A17" s="30" t="s">
        <v>29</v>
      </c>
      <c r="B17" s="65">
        <f>B14</f>
        <v>2445.9135814302435</v>
      </c>
      <c r="C17" s="65">
        <f>C14</f>
        <v>0</v>
      </c>
      <c r="D17" s="65">
        <f>D14</f>
        <v>0</v>
      </c>
      <c r="E17" s="65">
        <f>SUM(B17:D17)</f>
        <v>2445.9135814302435</v>
      </c>
      <c r="F17" s="61"/>
      <c r="G17" s="62">
        <v>266.99058597836961</v>
      </c>
      <c r="H17" s="62">
        <v>0</v>
      </c>
      <c r="I17" s="62">
        <v>0</v>
      </c>
      <c r="J17" s="62">
        <f>SUM(G17:I17)</f>
        <v>266.99058597836961</v>
      </c>
      <c r="K17" s="61"/>
      <c r="L17" s="25">
        <f t="shared" ref="L17:O19" si="3">IF(B17&lt;&gt;0,G17/B17,"--")</f>
        <v>0.1091578165334228</v>
      </c>
      <c r="M17" s="25" t="str">
        <f t="shared" si="3"/>
        <v>--</v>
      </c>
      <c r="N17" s="25" t="str">
        <f t="shared" si="3"/>
        <v>--</v>
      </c>
      <c r="O17" s="26">
        <f t="shared" si="3"/>
        <v>0.1091578165334228</v>
      </c>
      <c r="Q17">
        <v>38</v>
      </c>
      <c r="U17">
        <f>$U$8</f>
        <v>16</v>
      </c>
      <c r="V17">
        <f>$V$8</f>
        <v>38</v>
      </c>
      <c r="W17">
        <f>$W$8</f>
        <v>60</v>
      </c>
    </row>
    <row r="18" spans="1:23" x14ac:dyDescent="0.6">
      <c r="A18" s="30" t="s">
        <v>30</v>
      </c>
      <c r="B18" s="76">
        <v>0</v>
      </c>
      <c r="C18" s="76">
        <v>0</v>
      </c>
      <c r="D18" s="76">
        <v>0</v>
      </c>
      <c r="E18" s="65">
        <f>SUM(B18:D18)</f>
        <v>0</v>
      </c>
      <c r="F18" s="61"/>
      <c r="G18" s="62">
        <v>0</v>
      </c>
      <c r="H18" s="62">
        <v>0</v>
      </c>
      <c r="I18" s="62">
        <v>0</v>
      </c>
      <c r="J18" s="62">
        <f>SUM(G18:I18)</f>
        <v>0</v>
      </c>
      <c r="K18" s="61"/>
      <c r="L18" s="25" t="str">
        <f t="shared" si="3"/>
        <v>--</v>
      </c>
      <c r="M18" s="25" t="str">
        <f t="shared" si="3"/>
        <v>--</v>
      </c>
      <c r="N18" s="25" t="str">
        <f t="shared" si="3"/>
        <v>--</v>
      </c>
      <c r="O18" s="26" t="str">
        <f t="shared" si="3"/>
        <v>--</v>
      </c>
      <c r="Q18">
        <v>39</v>
      </c>
      <c r="U18">
        <f>$U$8</f>
        <v>16</v>
      </c>
      <c r="V18">
        <f>$V$8</f>
        <v>38</v>
      </c>
      <c r="W18">
        <f>$W$8</f>
        <v>60</v>
      </c>
    </row>
    <row r="19" spans="1:23" x14ac:dyDescent="0.6">
      <c r="A19" s="21" t="s">
        <v>17</v>
      </c>
      <c r="B19" s="65">
        <f>B17</f>
        <v>2445.9135814302435</v>
      </c>
      <c r="C19" s="65">
        <f>C17</f>
        <v>0</v>
      </c>
      <c r="D19" s="65">
        <f>D17</f>
        <v>0</v>
      </c>
      <c r="E19" s="65">
        <f>E17</f>
        <v>2445.9135814302435</v>
      </c>
      <c r="F19" s="61"/>
      <c r="G19" s="62">
        <f>SUM(G17:G18)</f>
        <v>266.99058597836961</v>
      </c>
      <c r="H19" s="62">
        <f>SUM(H17:H18)</f>
        <v>0</v>
      </c>
      <c r="I19" s="62">
        <f>SUM(I17:I18)</f>
        <v>0</v>
      </c>
      <c r="J19" s="62">
        <f>SUM(J17:J18)</f>
        <v>266.99058597836961</v>
      </c>
      <c r="K19" s="61"/>
      <c r="L19" s="25">
        <f t="shared" si="3"/>
        <v>0.1091578165334228</v>
      </c>
      <c r="M19" s="25" t="str">
        <f t="shared" si="3"/>
        <v>--</v>
      </c>
      <c r="N19" s="25" t="str">
        <f t="shared" si="3"/>
        <v>--</v>
      </c>
      <c r="O19" s="26">
        <f t="shared" si="3"/>
        <v>0.1091578165334228</v>
      </c>
    </row>
    <row r="20" spans="1:23" ht="5.15" customHeight="1" x14ac:dyDescent="0.6">
      <c r="A20" s="21"/>
      <c r="B20" s="65"/>
      <c r="C20" s="65"/>
      <c r="D20" s="65"/>
      <c r="E20" s="65"/>
      <c r="F20" s="61"/>
      <c r="G20" s="62"/>
      <c r="H20" s="62"/>
      <c r="I20" s="62"/>
      <c r="J20" s="62"/>
      <c r="K20" s="61"/>
      <c r="L20" s="60"/>
      <c r="M20" s="60"/>
      <c r="N20" s="60"/>
      <c r="O20" s="63"/>
    </row>
    <row r="21" spans="1:23" x14ac:dyDescent="0.6">
      <c r="A21" s="21" t="s">
        <v>31</v>
      </c>
      <c r="B21" s="65">
        <f>B19</f>
        <v>2445.9135814302435</v>
      </c>
      <c r="C21" s="65">
        <f>C19</f>
        <v>0</v>
      </c>
      <c r="D21" s="65">
        <f>D19</f>
        <v>0</v>
      </c>
      <c r="E21" s="65">
        <f>E19</f>
        <v>2445.9135814302435</v>
      </c>
      <c r="F21" s="61"/>
      <c r="G21" s="62">
        <f>SUM(G14,G19)</f>
        <v>580.87110698830588</v>
      </c>
      <c r="H21" s="62">
        <f>SUM(H14,H19)</f>
        <v>0</v>
      </c>
      <c r="I21" s="62">
        <f>SUM(I14,I19)</f>
        <v>0</v>
      </c>
      <c r="J21" s="62">
        <f>SUM(J14,J19)</f>
        <v>580.87110698830588</v>
      </c>
      <c r="K21" s="61"/>
      <c r="L21" s="25">
        <f>IF(B21&lt;&gt;0,G21/B21,"--")</f>
        <v>0.23748635740786989</v>
      </c>
      <c r="M21" s="25" t="str">
        <f>IF(C21&lt;&gt;0,H21/C21,"--")</f>
        <v>--</v>
      </c>
      <c r="N21" s="25" t="str">
        <f>IF(D21&lt;&gt;0,I21/D21,"--")</f>
        <v>--</v>
      </c>
      <c r="O21" s="26">
        <f>IF(E21&lt;&gt;0,J21/E21,"--")</f>
        <v>0.23748635740786989</v>
      </c>
    </row>
    <row r="22" spans="1:23" ht="5.15" customHeight="1" x14ac:dyDescent="0.6">
      <c r="A22" s="14"/>
      <c r="B22" s="65"/>
      <c r="C22" s="65"/>
      <c r="D22" s="65"/>
      <c r="E22" s="65"/>
      <c r="F22" s="61"/>
      <c r="G22" s="62"/>
      <c r="H22" s="62"/>
      <c r="I22" s="62"/>
      <c r="J22" s="62"/>
      <c r="K22" s="61"/>
      <c r="L22" s="60"/>
      <c r="M22" s="60"/>
      <c r="N22" s="60"/>
      <c r="O22" s="63"/>
    </row>
    <row r="23" spans="1:23" x14ac:dyDescent="0.6">
      <c r="A23" s="95" t="s">
        <v>32</v>
      </c>
      <c r="B23" s="65"/>
      <c r="C23" s="65"/>
      <c r="D23" s="65"/>
      <c r="E23" s="65"/>
      <c r="F23" s="61"/>
      <c r="G23" s="62"/>
      <c r="H23" s="62"/>
      <c r="I23" s="62"/>
      <c r="J23" s="62"/>
      <c r="K23" s="61"/>
      <c r="L23" s="60"/>
      <c r="M23" s="60"/>
      <c r="N23" s="60"/>
      <c r="O23" s="63"/>
    </row>
    <row r="24" spans="1:23" x14ac:dyDescent="0.6">
      <c r="A24" s="19" t="s">
        <v>94</v>
      </c>
      <c r="B24" s="76"/>
      <c r="C24" s="76"/>
      <c r="D24" s="76"/>
      <c r="E24" s="76"/>
      <c r="F24" s="61"/>
      <c r="G24" s="62"/>
      <c r="H24" s="62"/>
      <c r="I24" s="62"/>
      <c r="J24" s="62"/>
      <c r="K24" s="61"/>
      <c r="L24" s="61"/>
      <c r="M24" s="61"/>
      <c r="N24" s="61"/>
      <c r="O24" s="64"/>
    </row>
    <row r="25" spans="1:23" x14ac:dyDescent="0.6">
      <c r="A25" s="21" t="s">
        <v>13</v>
      </c>
      <c r="B25" s="76">
        <v>136.09149246294726</v>
      </c>
      <c r="C25" s="76">
        <v>75.348289593395648</v>
      </c>
      <c r="D25" s="76">
        <v>0</v>
      </c>
      <c r="E25" s="65">
        <f>SUM(B25:D25)</f>
        <v>211.43978205634289</v>
      </c>
      <c r="F25" s="61"/>
      <c r="G25" s="62">
        <v>8.7002864603849464</v>
      </c>
      <c r="H25" s="62">
        <v>8.6408488360772431</v>
      </c>
      <c r="I25" s="62">
        <v>0</v>
      </c>
      <c r="J25" s="62">
        <f>SUM(G25:I25)</f>
        <v>17.341135296462191</v>
      </c>
      <c r="K25" s="61"/>
      <c r="L25" s="25">
        <f t="shared" ref="L25:O28" si="4">IF(B25&lt;&gt;0,G25/B25,"--")</f>
        <v>6.3929686587526527E-2</v>
      </c>
      <c r="M25" s="25">
        <f t="shared" si="4"/>
        <v>0.11467876553941872</v>
      </c>
      <c r="N25" s="25" t="str">
        <f t="shared" si="4"/>
        <v>--</v>
      </c>
      <c r="O25" s="26">
        <f t="shared" si="4"/>
        <v>8.201453448264176E-2</v>
      </c>
      <c r="Q25">
        <v>1</v>
      </c>
      <c r="U25">
        <f>$U$8</f>
        <v>16</v>
      </c>
      <c r="V25">
        <f>$V$8</f>
        <v>38</v>
      </c>
      <c r="W25">
        <f>$W$8</f>
        <v>60</v>
      </c>
    </row>
    <row r="26" spans="1:23" x14ac:dyDescent="0.6">
      <c r="A26" s="30" t="s">
        <v>95</v>
      </c>
      <c r="B26" s="76">
        <v>136.09149246294723</v>
      </c>
      <c r="C26" s="76">
        <v>75.348289593395634</v>
      </c>
      <c r="D26" s="76">
        <v>0</v>
      </c>
      <c r="E26" s="65">
        <f>SUM(B26:D26)</f>
        <v>211.43978205634286</v>
      </c>
      <c r="F26" s="61"/>
      <c r="G26" s="62">
        <v>13.759377290131004</v>
      </c>
      <c r="H26" s="62">
        <v>26.577474856785784</v>
      </c>
      <c r="I26" s="62">
        <v>0</v>
      </c>
      <c r="J26" s="62">
        <f>SUM(G26:I26)</f>
        <v>40.33685214691679</v>
      </c>
      <c r="K26" s="61"/>
      <c r="L26" s="25">
        <f t="shared" si="4"/>
        <v>0.10110387534971874</v>
      </c>
      <c r="M26" s="25">
        <f t="shared" si="4"/>
        <v>0.35272831009445144</v>
      </c>
      <c r="N26" s="25" t="str">
        <f t="shared" si="4"/>
        <v>--</v>
      </c>
      <c r="O26" s="26">
        <f t="shared" si="4"/>
        <v>0.19077229343798763</v>
      </c>
      <c r="Q26">
        <v>2</v>
      </c>
      <c r="U26">
        <f>$U$8</f>
        <v>16</v>
      </c>
      <c r="V26">
        <f>$V$8</f>
        <v>38</v>
      </c>
      <c r="W26">
        <f>$W$8</f>
        <v>60</v>
      </c>
    </row>
    <row r="27" spans="1:23" x14ac:dyDescent="0.6">
      <c r="A27" s="21" t="s">
        <v>14</v>
      </c>
      <c r="B27" s="76">
        <v>0</v>
      </c>
      <c r="C27" s="76">
        <v>0</v>
      </c>
      <c r="D27" s="76">
        <v>0</v>
      </c>
      <c r="E27" s="65">
        <f>SUM(B27:D27)</f>
        <v>0</v>
      </c>
      <c r="F27" s="61"/>
      <c r="G27" s="62">
        <v>0</v>
      </c>
      <c r="H27" s="62">
        <v>0</v>
      </c>
      <c r="I27" s="62">
        <v>0</v>
      </c>
      <c r="J27" s="62">
        <f>SUM(G27:I27)</f>
        <v>0</v>
      </c>
      <c r="K27" s="61"/>
      <c r="L27" s="25" t="str">
        <f t="shared" si="4"/>
        <v>--</v>
      </c>
      <c r="M27" s="25" t="str">
        <f t="shared" si="4"/>
        <v>--</v>
      </c>
      <c r="N27" s="25" t="str">
        <f t="shared" si="4"/>
        <v>--</v>
      </c>
      <c r="O27" s="26" t="str">
        <f t="shared" si="4"/>
        <v>--</v>
      </c>
      <c r="Q27">
        <v>5</v>
      </c>
      <c r="U27">
        <f>$U$8</f>
        <v>16</v>
      </c>
      <c r="V27">
        <f>$V$8</f>
        <v>38</v>
      </c>
      <c r="W27">
        <f>$W$8</f>
        <v>60</v>
      </c>
    </row>
    <row r="28" spans="1:23" x14ac:dyDescent="0.6">
      <c r="A28" s="21" t="s">
        <v>15</v>
      </c>
      <c r="B28" s="76">
        <f>B25</f>
        <v>136.09149246294726</v>
      </c>
      <c r="C28" s="76">
        <f>C25</f>
        <v>75.348289593395648</v>
      </c>
      <c r="D28" s="76">
        <f>D25</f>
        <v>0</v>
      </c>
      <c r="E28" s="76">
        <f>E25</f>
        <v>211.43978205634289</v>
      </c>
      <c r="F28" s="61"/>
      <c r="G28" s="62">
        <f>SUM(G25:G27)</f>
        <v>22.459663750515951</v>
      </c>
      <c r="H28" s="62">
        <f>SUM(H25:H27)</f>
        <v>35.218323692863024</v>
      </c>
      <c r="I28" s="62">
        <f>SUM(I25:I27)</f>
        <v>0</v>
      </c>
      <c r="J28" s="62">
        <f>SUM(J25:J27)</f>
        <v>57.677987443378981</v>
      </c>
      <c r="K28" s="61"/>
      <c r="L28" s="25">
        <f t="shared" si="4"/>
        <v>0.16503356193724525</v>
      </c>
      <c r="M28" s="25">
        <f t="shared" si="4"/>
        <v>0.46740707563387007</v>
      </c>
      <c r="N28" s="25" t="str">
        <f t="shared" si="4"/>
        <v>--</v>
      </c>
      <c r="O28" s="26">
        <f t="shared" si="4"/>
        <v>0.27278682792062936</v>
      </c>
    </row>
    <row r="29" spans="1:23" ht="5.15" customHeight="1" x14ac:dyDescent="0.6">
      <c r="A29" s="14"/>
      <c r="B29" s="76"/>
      <c r="C29" s="76"/>
      <c r="D29" s="76"/>
      <c r="E29" s="76"/>
      <c r="F29" s="61"/>
      <c r="G29" s="62"/>
      <c r="H29" s="62"/>
      <c r="I29" s="62"/>
      <c r="J29" s="62"/>
      <c r="K29" s="61"/>
      <c r="L29" s="68"/>
      <c r="M29" s="68"/>
      <c r="N29" s="68"/>
      <c r="O29" s="69"/>
    </row>
    <row r="30" spans="1:23" x14ac:dyDescent="0.6">
      <c r="A30" s="31" t="s">
        <v>96</v>
      </c>
      <c r="B30" s="76"/>
      <c r="C30" s="76"/>
      <c r="D30" s="76"/>
      <c r="E30" s="76"/>
      <c r="F30" s="61"/>
      <c r="G30" s="62"/>
      <c r="H30" s="62"/>
      <c r="I30" s="62"/>
      <c r="J30" s="62"/>
      <c r="K30" s="61"/>
      <c r="L30" s="68"/>
      <c r="M30" s="68"/>
      <c r="N30" s="68"/>
      <c r="O30" s="69"/>
    </row>
    <row r="31" spans="1:23" x14ac:dyDescent="0.6">
      <c r="A31" s="21" t="s">
        <v>13</v>
      </c>
      <c r="B31" s="76">
        <v>0</v>
      </c>
      <c r="C31" s="76">
        <v>212.39016201649051</v>
      </c>
      <c r="D31" s="76">
        <v>26.062544737015429</v>
      </c>
      <c r="E31" s="65">
        <f>SUM(B31:D31)</f>
        <v>238.45270675350594</v>
      </c>
      <c r="F31" s="61"/>
      <c r="G31" s="62">
        <v>0</v>
      </c>
      <c r="H31" s="62">
        <v>15.338698109692185</v>
      </c>
      <c r="I31" s="62">
        <v>2.5625657496565779</v>
      </c>
      <c r="J31" s="62">
        <f>SUM(G31:I31)</f>
        <v>17.901263859348763</v>
      </c>
      <c r="K31" s="61"/>
      <c r="L31" s="25" t="str">
        <f t="shared" ref="L31:O34" si="5">IF(B31&lt;&gt;0,G31/B31,"--")</f>
        <v>--</v>
      </c>
      <c r="M31" s="25">
        <f t="shared" si="5"/>
        <v>7.2219437868790037E-2</v>
      </c>
      <c r="N31" s="25">
        <f t="shared" si="5"/>
        <v>9.8323696918861656E-2</v>
      </c>
      <c r="O31" s="26">
        <f t="shared" si="5"/>
        <v>7.5072596587690291E-2</v>
      </c>
      <c r="Q31">
        <v>0</v>
      </c>
      <c r="U31">
        <f>$U$8</f>
        <v>16</v>
      </c>
      <c r="V31">
        <f>$V$8</f>
        <v>38</v>
      </c>
      <c r="W31">
        <f>$W$8</f>
        <v>60</v>
      </c>
    </row>
    <row r="32" spans="1:23" x14ac:dyDescent="0.6">
      <c r="A32" s="30" t="s">
        <v>97</v>
      </c>
      <c r="B32" s="76">
        <v>0</v>
      </c>
      <c r="C32" s="76">
        <v>212.39016201649054</v>
      </c>
      <c r="D32" s="76">
        <v>26.062544737015436</v>
      </c>
      <c r="E32" s="65">
        <f>SUM(B32:D32)</f>
        <v>238.45270675350596</v>
      </c>
      <c r="F32" s="61"/>
      <c r="G32" s="62">
        <v>0</v>
      </c>
      <c r="H32" s="62">
        <v>60.182146726828059</v>
      </c>
      <c r="I32" s="62">
        <v>7.3849931491450196</v>
      </c>
      <c r="J32" s="62">
        <f>SUM(G32:I32)</f>
        <v>67.567139875973083</v>
      </c>
      <c r="K32" s="61"/>
      <c r="L32" s="25" t="str">
        <f t="shared" si="5"/>
        <v>--</v>
      </c>
      <c r="M32" s="25">
        <f t="shared" si="5"/>
        <v>0.28335656489661398</v>
      </c>
      <c r="N32" s="25">
        <f t="shared" si="5"/>
        <v>0.28335656489661398</v>
      </c>
      <c r="O32" s="26">
        <f t="shared" si="5"/>
        <v>0.28335656489661404</v>
      </c>
      <c r="Q32">
        <v>3</v>
      </c>
      <c r="U32">
        <f>$U$8</f>
        <v>16</v>
      </c>
      <c r="V32">
        <f>$V$8</f>
        <v>38</v>
      </c>
      <c r="W32">
        <f>$W$8</f>
        <v>60</v>
      </c>
    </row>
    <row r="33" spans="1:23" x14ac:dyDescent="0.6">
      <c r="A33" s="30" t="s">
        <v>16</v>
      </c>
      <c r="B33" s="76">
        <v>0</v>
      </c>
      <c r="C33" s="76">
        <v>0</v>
      </c>
      <c r="D33" s="76">
        <v>0</v>
      </c>
      <c r="E33" s="65">
        <f>SUM(B33:D33)</f>
        <v>0</v>
      </c>
      <c r="F33" s="61"/>
      <c r="G33" s="62">
        <v>0</v>
      </c>
      <c r="H33" s="62">
        <v>0</v>
      </c>
      <c r="I33" s="62">
        <v>0</v>
      </c>
      <c r="J33" s="62">
        <f>SUM(G33:I33)</f>
        <v>0</v>
      </c>
      <c r="K33" s="61"/>
      <c r="L33" s="25" t="str">
        <f t="shared" si="5"/>
        <v>--</v>
      </c>
      <c r="M33" s="25" t="str">
        <f t="shared" si="5"/>
        <v>--</v>
      </c>
      <c r="N33" s="25" t="str">
        <f t="shared" si="5"/>
        <v>--</v>
      </c>
      <c r="O33" s="26" t="str">
        <f t="shared" si="5"/>
        <v>--</v>
      </c>
      <c r="Q33">
        <v>6</v>
      </c>
      <c r="U33">
        <f>$U$8</f>
        <v>16</v>
      </c>
      <c r="V33">
        <f>$V$8</f>
        <v>38</v>
      </c>
      <c r="W33">
        <f>$W$8</f>
        <v>60</v>
      </c>
    </row>
    <row r="34" spans="1:23" x14ac:dyDescent="0.6">
      <c r="A34" s="21" t="s">
        <v>15</v>
      </c>
      <c r="B34" s="76">
        <f>B31</f>
        <v>0</v>
      </c>
      <c r="C34" s="76">
        <f>C31</f>
        <v>212.39016201649051</v>
      </c>
      <c r="D34" s="76">
        <f>D31</f>
        <v>26.062544737015429</v>
      </c>
      <c r="E34" s="76">
        <f>E31</f>
        <v>238.45270675350594</v>
      </c>
      <c r="F34" s="61"/>
      <c r="G34" s="62">
        <f>SUM(G31:G33)</f>
        <v>0</v>
      </c>
      <c r="H34" s="62">
        <f>SUM(H31:H33)</f>
        <v>75.52084483652024</v>
      </c>
      <c r="I34" s="62">
        <f>SUM(I31:I33)</f>
        <v>9.9475588988015975</v>
      </c>
      <c r="J34" s="62">
        <f>SUM(J31:J33)</f>
        <v>85.468403735321843</v>
      </c>
      <c r="K34" s="61"/>
      <c r="L34" s="25" t="str">
        <f t="shared" si="5"/>
        <v>--</v>
      </c>
      <c r="M34" s="25">
        <f t="shared" si="5"/>
        <v>0.35557600276540402</v>
      </c>
      <c r="N34" s="25">
        <f t="shared" si="5"/>
        <v>0.38168026181547571</v>
      </c>
      <c r="O34" s="26">
        <f t="shared" si="5"/>
        <v>0.35842916148430431</v>
      </c>
    </row>
    <row r="35" spans="1:23" ht="5.15" customHeight="1" x14ac:dyDescent="0.6">
      <c r="A35" s="14"/>
      <c r="B35" s="76"/>
      <c r="C35" s="76"/>
      <c r="D35" s="76"/>
      <c r="E35" s="76"/>
      <c r="F35" s="61"/>
      <c r="G35" s="62"/>
      <c r="H35" s="62"/>
      <c r="I35" s="62"/>
      <c r="J35" s="62"/>
      <c r="K35" s="61"/>
      <c r="L35" s="68"/>
      <c r="M35" s="68"/>
      <c r="N35" s="68"/>
      <c r="O35" s="69"/>
    </row>
    <row r="36" spans="1:23" x14ac:dyDescent="0.6">
      <c r="A36" s="31" t="s">
        <v>28</v>
      </c>
      <c r="B36" s="76"/>
      <c r="C36" s="76"/>
      <c r="D36" s="76"/>
      <c r="E36" s="76"/>
      <c r="F36" s="61"/>
      <c r="G36" s="62"/>
      <c r="H36" s="62"/>
      <c r="I36" s="62"/>
      <c r="J36" s="62"/>
      <c r="K36" s="61"/>
      <c r="L36" s="66"/>
      <c r="M36" s="66"/>
      <c r="N36" s="66"/>
      <c r="O36" s="67"/>
    </row>
    <row r="37" spans="1:23" ht="12.75" customHeight="1" x14ac:dyDescent="0.6">
      <c r="A37" s="30" t="s">
        <v>29</v>
      </c>
      <c r="B37" s="76">
        <f>B28+B34</f>
        <v>136.09149246294726</v>
      </c>
      <c r="C37" s="76">
        <f>C28+C34</f>
        <v>287.73845160988617</v>
      </c>
      <c r="D37" s="76">
        <f>D28+D34</f>
        <v>26.062544737015429</v>
      </c>
      <c r="E37" s="65">
        <f>SUM(B37:D37)</f>
        <v>449.89248880984883</v>
      </c>
      <c r="F37" s="61"/>
      <c r="G37" s="62">
        <v>25.991557826590089</v>
      </c>
      <c r="H37" s="62">
        <v>106.555436700237</v>
      </c>
      <c r="I37" s="62">
        <v>77.943028501961521</v>
      </c>
      <c r="J37" s="62">
        <f>SUM(G37:I37)</f>
        <v>210.49002302878861</v>
      </c>
      <c r="K37" s="61"/>
      <c r="L37" s="25">
        <f t="shared" ref="L37:O39" si="6">IF(B37&lt;&gt;0,G37/B37,"--")</f>
        <v>0.19098591216983413</v>
      </c>
      <c r="M37" s="25">
        <f t="shared" si="6"/>
        <v>0.37032046326816315</v>
      </c>
      <c r="N37" s="25">
        <f t="shared" si="6"/>
        <v>2.9906146651620951</v>
      </c>
      <c r="O37" s="26">
        <f t="shared" si="6"/>
        <v>0.46786738668525346</v>
      </c>
      <c r="Q37">
        <v>7</v>
      </c>
      <c r="U37">
        <f>$U$8</f>
        <v>16</v>
      </c>
      <c r="V37">
        <f>$V$8</f>
        <v>38</v>
      </c>
      <c r="W37">
        <f>$W$8</f>
        <v>60</v>
      </c>
    </row>
    <row r="38" spans="1:23" ht="12.75" customHeight="1" x14ac:dyDescent="0.6">
      <c r="A38" s="30" t="s">
        <v>30</v>
      </c>
      <c r="B38" s="76">
        <v>0</v>
      </c>
      <c r="C38" s="76">
        <v>0</v>
      </c>
      <c r="D38" s="76">
        <v>0</v>
      </c>
      <c r="E38" s="65">
        <f>SUM(B38:D38)</f>
        <v>0</v>
      </c>
      <c r="F38" s="61"/>
      <c r="G38" s="62">
        <v>0</v>
      </c>
      <c r="H38" s="62">
        <v>0</v>
      </c>
      <c r="I38" s="62">
        <v>0</v>
      </c>
      <c r="J38" s="62">
        <f>SUM(G38:I38)</f>
        <v>0</v>
      </c>
      <c r="K38" s="61"/>
      <c r="L38" s="25" t="str">
        <f t="shared" si="6"/>
        <v>--</v>
      </c>
      <c r="M38" s="25" t="str">
        <f t="shared" si="6"/>
        <v>--</v>
      </c>
      <c r="N38" s="25" t="str">
        <f t="shared" si="6"/>
        <v>--</v>
      </c>
      <c r="O38" s="26" t="str">
        <f t="shared" si="6"/>
        <v>--</v>
      </c>
      <c r="Q38">
        <v>8</v>
      </c>
      <c r="U38">
        <f>$U$8</f>
        <v>16</v>
      </c>
      <c r="V38">
        <f>$V$8</f>
        <v>38</v>
      </c>
      <c r="W38">
        <f>$W$8</f>
        <v>60</v>
      </c>
    </row>
    <row r="39" spans="1:23" x14ac:dyDescent="0.6">
      <c r="A39" s="21" t="s">
        <v>17</v>
      </c>
      <c r="B39" s="76">
        <f>B37</f>
        <v>136.09149246294726</v>
      </c>
      <c r="C39" s="76">
        <f>C37</f>
        <v>287.73845160988617</v>
      </c>
      <c r="D39" s="76">
        <f>D37</f>
        <v>26.062544737015429</v>
      </c>
      <c r="E39" s="76">
        <f>E37</f>
        <v>449.89248880984883</v>
      </c>
      <c r="F39" s="61"/>
      <c r="G39" s="62">
        <f>SUM(G37:G38)</f>
        <v>25.991557826590089</v>
      </c>
      <c r="H39" s="62">
        <f>SUM(H37:H38)</f>
        <v>106.555436700237</v>
      </c>
      <c r="I39" s="62">
        <f>SUM(I37:I38)</f>
        <v>77.943028501961521</v>
      </c>
      <c r="J39" s="62">
        <f>SUM(J37:J38)</f>
        <v>210.49002302878861</v>
      </c>
      <c r="K39" s="61"/>
      <c r="L39" s="25">
        <f t="shared" si="6"/>
        <v>0.19098591216983413</v>
      </c>
      <c r="M39" s="25">
        <f t="shared" si="6"/>
        <v>0.37032046326816315</v>
      </c>
      <c r="N39" s="25">
        <f t="shared" si="6"/>
        <v>2.9906146651620951</v>
      </c>
      <c r="O39" s="26">
        <f t="shared" si="6"/>
        <v>0.46786738668525346</v>
      </c>
    </row>
    <row r="40" spans="1:23" ht="5.15" customHeight="1" x14ac:dyDescent="0.6">
      <c r="A40" s="21"/>
      <c r="B40" s="76"/>
      <c r="C40" s="76"/>
      <c r="D40" s="76"/>
      <c r="E40" s="65"/>
      <c r="F40" s="61"/>
      <c r="G40" s="62"/>
      <c r="H40" s="62"/>
      <c r="I40" s="62"/>
      <c r="J40" s="62"/>
      <c r="K40" s="61"/>
      <c r="L40" s="66"/>
      <c r="M40" s="66"/>
      <c r="N40" s="66"/>
      <c r="O40" s="67"/>
    </row>
    <row r="41" spans="1:23" x14ac:dyDescent="0.6">
      <c r="A41" s="96" t="s">
        <v>33</v>
      </c>
      <c r="B41" s="83">
        <f>B39</f>
        <v>136.09149246294726</v>
      </c>
      <c r="C41" s="83">
        <f>C39</f>
        <v>287.73845160988617</v>
      </c>
      <c r="D41" s="83">
        <f>D39</f>
        <v>26.062544737015429</v>
      </c>
      <c r="E41" s="70">
        <f>SUM(B41:D41)</f>
        <v>449.89248880984883</v>
      </c>
      <c r="F41" s="71"/>
      <c r="G41" s="84">
        <f>SUM(G28,G34,G39)</f>
        <v>48.45122157710604</v>
      </c>
      <c r="H41" s="84">
        <f>SUM(H28,H34,H39)</f>
        <v>217.29460522962026</v>
      </c>
      <c r="I41" s="84">
        <f>SUM(I28,I34,I39)</f>
        <v>87.890587400763124</v>
      </c>
      <c r="J41" s="84">
        <f>SUM(J28,J34,J39)</f>
        <v>353.63641420748945</v>
      </c>
      <c r="K41" s="71"/>
      <c r="L41" s="35">
        <f t="shared" ref="L41:O42" si="7">IF(B41&lt;&gt;0,G41/B41,"--")</f>
        <v>0.3560194741070794</v>
      </c>
      <c r="M41" s="35">
        <f t="shared" si="7"/>
        <v>0.75518097777292137</v>
      </c>
      <c r="N41" s="35">
        <f t="shared" si="7"/>
        <v>3.3722949269775708</v>
      </c>
      <c r="O41" s="36">
        <f t="shared" si="7"/>
        <v>0.78604649555942485</v>
      </c>
    </row>
    <row r="42" spans="1:23" ht="13.75" thickBot="1" x14ac:dyDescent="0.75">
      <c r="A42" s="37" t="s">
        <v>17</v>
      </c>
      <c r="B42" s="97">
        <f>B21+B41</f>
        <v>2582.0050738931909</v>
      </c>
      <c r="C42" s="97">
        <f>C21+C41</f>
        <v>287.73845160988617</v>
      </c>
      <c r="D42" s="97">
        <f>D21+D41</f>
        <v>26.062544737015429</v>
      </c>
      <c r="E42" s="97">
        <f>E21+E41</f>
        <v>2895.8060702400926</v>
      </c>
      <c r="F42" s="38"/>
      <c r="G42" s="98">
        <f>SUM(G21,G41)</f>
        <v>629.32232856541191</v>
      </c>
      <c r="H42" s="98">
        <f>SUM(H21,H41)</f>
        <v>217.29460522962026</v>
      </c>
      <c r="I42" s="98">
        <f>SUM(I21,I41)</f>
        <v>87.890587400763124</v>
      </c>
      <c r="J42" s="98">
        <f>SUM(J21,J41)</f>
        <v>934.50752119579533</v>
      </c>
      <c r="K42" s="38"/>
      <c r="L42" s="47">
        <f t="shared" si="7"/>
        <v>0.2437339627751037</v>
      </c>
      <c r="M42" s="47">
        <f t="shared" si="7"/>
        <v>0.75518097777292137</v>
      </c>
      <c r="N42" s="47">
        <f t="shared" si="7"/>
        <v>3.3722949269775708</v>
      </c>
      <c r="O42" s="48">
        <f t="shared" si="7"/>
        <v>0.32271067140843274</v>
      </c>
    </row>
    <row r="43" spans="1:23" ht="5.15" customHeight="1" thickBot="1" x14ac:dyDescent="0.75">
      <c r="A43" s="16"/>
      <c r="B43" s="77"/>
      <c r="C43" s="77"/>
      <c r="D43" s="77"/>
      <c r="E43" s="77"/>
      <c r="F43" s="16"/>
      <c r="G43" s="62"/>
      <c r="H43" s="62"/>
      <c r="I43" s="62"/>
      <c r="J43" s="62"/>
      <c r="K43" s="16"/>
      <c r="L43" s="16"/>
      <c r="M43" s="16"/>
      <c r="N43" s="16"/>
      <c r="O43" s="16"/>
    </row>
    <row r="44" spans="1:23" ht="15.5" x14ac:dyDescent="0.7">
      <c r="A44" s="4" t="s">
        <v>18</v>
      </c>
      <c r="B44" s="121" t="s">
        <v>1</v>
      </c>
      <c r="C44" s="128"/>
      <c r="D44" s="128"/>
      <c r="E44" s="128"/>
      <c r="F44" s="6"/>
      <c r="G44" s="121" t="s">
        <v>2</v>
      </c>
      <c r="H44" s="122"/>
      <c r="I44" s="122"/>
      <c r="J44" s="122"/>
      <c r="K44" s="6"/>
      <c r="L44" s="121" t="s">
        <v>3</v>
      </c>
      <c r="M44" s="122"/>
      <c r="N44" s="122"/>
      <c r="O44" s="123"/>
    </row>
    <row r="45" spans="1:23" ht="12.75" customHeight="1" x14ac:dyDescent="0.6">
      <c r="A45" s="94" t="s">
        <v>23</v>
      </c>
      <c r="B45" s="15" t="s">
        <v>4</v>
      </c>
      <c r="C45" s="15" t="s">
        <v>5</v>
      </c>
      <c r="D45" s="15" t="s">
        <v>6</v>
      </c>
      <c r="E45" s="15" t="s">
        <v>173</v>
      </c>
      <c r="F45" s="16"/>
      <c r="G45" s="15" t="s">
        <v>4</v>
      </c>
      <c r="H45" s="15" t="s">
        <v>5</v>
      </c>
      <c r="I45" s="15" t="s">
        <v>6</v>
      </c>
      <c r="J45" s="15" t="s">
        <v>173</v>
      </c>
      <c r="K45" s="16"/>
      <c r="L45" s="15" t="s">
        <v>4</v>
      </c>
      <c r="M45" s="15" t="s">
        <v>5</v>
      </c>
      <c r="N45" s="15" t="s">
        <v>6</v>
      </c>
      <c r="O45" s="17" t="s">
        <v>173</v>
      </c>
    </row>
    <row r="46" spans="1:23" x14ac:dyDescent="0.6">
      <c r="A46" s="21" t="s">
        <v>19</v>
      </c>
      <c r="B46" s="78">
        <v>0</v>
      </c>
      <c r="C46" s="78">
        <v>0</v>
      </c>
      <c r="D46" s="78">
        <v>0</v>
      </c>
      <c r="E46" s="65">
        <f>SUM(B46:D46)</f>
        <v>0</v>
      </c>
      <c r="F46" s="40"/>
      <c r="G46" s="62">
        <v>0</v>
      </c>
      <c r="H46" s="62">
        <v>0</v>
      </c>
      <c r="I46" s="62">
        <v>0</v>
      </c>
      <c r="J46" s="62">
        <f>SUM(G46:I46)</f>
        <v>0</v>
      </c>
      <c r="K46" s="42"/>
      <c r="L46" s="25" t="str">
        <f t="shared" ref="L46:O48" si="8">IF(B46&lt;&gt;0,G46/B46,"--")</f>
        <v>--</v>
      </c>
      <c r="M46" s="25" t="str">
        <f t="shared" si="8"/>
        <v>--</v>
      </c>
      <c r="N46" s="25" t="str">
        <f t="shared" si="8"/>
        <v>--</v>
      </c>
      <c r="O46" s="26" t="str">
        <f t="shared" si="8"/>
        <v>--</v>
      </c>
      <c r="Q46">
        <v>118</v>
      </c>
      <c r="U46">
        <f>$U$8</f>
        <v>16</v>
      </c>
      <c r="V46">
        <f>$V$8</f>
        <v>38</v>
      </c>
      <c r="W46">
        <f>$W$8</f>
        <v>60</v>
      </c>
    </row>
    <row r="47" spans="1:23" ht="12.75" customHeight="1" x14ac:dyDescent="0.6">
      <c r="A47" s="21" t="s">
        <v>20</v>
      </c>
      <c r="B47" s="78">
        <v>0</v>
      </c>
      <c r="C47" s="78">
        <v>0</v>
      </c>
      <c r="D47" s="78">
        <v>0</v>
      </c>
      <c r="E47" s="65">
        <f>SUM(B47:D47)</f>
        <v>0</v>
      </c>
      <c r="F47" s="40"/>
      <c r="G47" s="62">
        <v>0</v>
      </c>
      <c r="H47" s="62">
        <v>0</v>
      </c>
      <c r="I47" s="62">
        <v>0</v>
      </c>
      <c r="J47" s="62">
        <f>SUM(G47:I47)</f>
        <v>0</v>
      </c>
      <c r="K47" s="42"/>
      <c r="L47" s="25" t="str">
        <f t="shared" si="8"/>
        <v>--</v>
      </c>
      <c r="M47" s="25" t="str">
        <f t="shared" si="8"/>
        <v>--</v>
      </c>
      <c r="N47" s="25" t="str">
        <f t="shared" si="8"/>
        <v>--</v>
      </c>
      <c r="O47" s="26" t="str">
        <f t="shared" si="8"/>
        <v>--</v>
      </c>
      <c r="Q47">
        <v>120</v>
      </c>
      <c r="U47">
        <f>$U$8</f>
        <v>16</v>
      </c>
      <c r="V47">
        <f>$V$8</f>
        <v>38</v>
      </c>
      <c r="W47">
        <f>$W$8</f>
        <v>60</v>
      </c>
    </row>
    <row r="48" spans="1:23" ht="12.75" customHeight="1" x14ac:dyDescent="0.6">
      <c r="A48" s="21" t="s">
        <v>31</v>
      </c>
      <c r="B48" s="78">
        <f>SUM(B46:B47)</f>
        <v>0</v>
      </c>
      <c r="C48" s="78">
        <f>SUM(C46:C47)</f>
        <v>0</v>
      </c>
      <c r="D48" s="78">
        <f>SUM(D46:D47)</f>
        <v>0</v>
      </c>
      <c r="E48" s="78">
        <f>SUM(E46:E47)</f>
        <v>0</v>
      </c>
      <c r="F48" s="40"/>
      <c r="G48" s="62">
        <f>SUM(G46:G47)</f>
        <v>0</v>
      </c>
      <c r="H48" s="62">
        <f>SUM(H46:H47)</f>
        <v>0</v>
      </c>
      <c r="I48" s="62">
        <f>SUM(I46:I47)</f>
        <v>0</v>
      </c>
      <c r="J48" s="62">
        <f>SUM(J46:J47)</f>
        <v>0</v>
      </c>
      <c r="K48" s="42"/>
      <c r="L48" s="25" t="str">
        <f t="shared" si="8"/>
        <v>--</v>
      </c>
      <c r="M48" s="25" t="str">
        <f t="shared" si="8"/>
        <v>--</v>
      </c>
      <c r="N48" s="25" t="str">
        <f t="shared" si="8"/>
        <v>--</v>
      </c>
      <c r="O48" s="26" t="str">
        <f t="shared" si="8"/>
        <v>--</v>
      </c>
    </row>
    <row r="49" spans="1:23" ht="12.75" customHeight="1" x14ac:dyDescent="0.6">
      <c r="A49" s="95" t="s">
        <v>32</v>
      </c>
      <c r="B49" s="78"/>
      <c r="C49" s="78"/>
      <c r="D49" s="78"/>
      <c r="E49" s="80"/>
      <c r="F49" s="40"/>
      <c r="G49" s="62"/>
      <c r="H49" s="62"/>
      <c r="I49" s="62"/>
      <c r="J49" s="62"/>
      <c r="K49" s="42"/>
      <c r="L49" s="42"/>
      <c r="M49" s="40"/>
      <c r="N49" s="41"/>
      <c r="O49" s="20"/>
    </row>
    <row r="50" spans="1:23" x14ac:dyDescent="0.6">
      <c r="A50" s="21" t="s">
        <v>19</v>
      </c>
      <c r="B50" s="76">
        <v>0</v>
      </c>
      <c r="C50" s="76">
        <v>0</v>
      </c>
      <c r="D50" s="76">
        <v>0</v>
      </c>
      <c r="E50" s="23">
        <f>SUM(B50:D50)</f>
        <v>0</v>
      </c>
      <c r="F50" s="40"/>
      <c r="G50" s="62">
        <v>0</v>
      </c>
      <c r="H50" s="62">
        <v>0</v>
      </c>
      <c r="I50" s="62">
        <v>0</v>
      </c>
      <c r="J50" s="62">
        <f>SUM(G50:I50)</f>
        <v>0</v>
      </c>
      <c r="K50" s="42"/>
      <c r="L50" s="25" t="str">
        <f t="shared" ref="L50:O53" si="9">IF(B50&lt;&gt;0,G50/B50,"--")</f>
        <v>--</v>
      </c>
      <c r="M50" s="25" t="str">
        <f t="shared" si="9"/>
        <v>--</v>
      </c>
      <c r="N50" s="25" t="str">
        <f t="shared" si="9"/>
        <v>--</v>
      </c>
      <c r="O50" s="26" t="str">
        <f t="shared" si="9"/>
        <v>--</v>
      </c>
      <c r="Q50">
        <v>95</v>
      </c>
      <c r="U50">
        <f>$U$8</f>
        <v>16</v>
      </c>
      <c r="V50">
        <f>$V$8</f>
        <v>38</v>
      </c>
      <c r="W50">
        <f>$W$8</f>
        <v>60</v>
      </c>
    </row>
    <row r="51" spans="1:23" x14ac:dyDescent="0.6">
      <c r="A51" s="21" t="s">
        <v>20</v>
      </c>
      <c r="B51" s="76">
        <v>0</v>
      </c>
      <c r="C51" s="76">
        <v>0</v>
      </c>
      <c r="D51" s="76">
        <v>0</v>
      </c>
      <c r="E51" s="23">
        <f>SUM(B51:D51)</f>
        <v>0</v>
      </c>
      <c r="F51" s="40"/>
      <c r="G51" s="62">
        <v>0</v>
      </c>
      <c r="H51" s="62">
        <v>0</v>
      </c>
      <c r="I51" s="62">
        <v>0</v>
      </c>
      <c r="J51" s="62">
        <f>SUM(G51:I51)</f>
        <v>0</v>
      </c>
      <c r="K51" s="42"/>
      <c r="L51" s="25" t="str">
        <f t="shared" si="9"/>
        <v>--</v>
      </c>
      <c r="M51" s="25" t="str">
        <f t="shared" si="9"/>
        <v>--</v>
      </c>
      <c r="N51" s="25" t="str">
        <f t="shared" si="9"/>
        <v>--</v>
      </c>
      <c r="O51" s="26" t="str">
        <f t="shared" si="9"/>
        <v>--</v>
      </c>
      <c r="Q51">
        <v>97</v>
      </c>
      <c r="U51">
        <f>$U$8</f>
        <v>16</v>
      </c>
      <c r="V51">
        <f>$V$8</f>
        <v>38</v>
      </c>
      <c r="W51">
        <f>$W$8</f>
        <v>60</v>
      </c>
    </row>
    <row r="52" spans="1:23" x14ac:dyDescent="0.6">
      <c r="A52" s="96" t="s">
        <v>33</v>
      </c>
      <c r="B52" s="126">
        <f>SUM(B50:B51)</f>
        <v>0</v>
      </c>
      <c r="C52" s="126">
        <f>SUM(C50:C51)</f>
        <v>0</v>
      </c>
      <c r="D52" s="126">
        <f>SUM(D50:D51)</f>
        <v>0</v>
      </c>
      <c r="E52" s="126">
        <f>SUM(E50:E51)</f>
        <v>0</v>
      </c>
      <c r="F52" s="124"/>
      <c r="G52" s="84">
        <f>SUM(G50:G51)</f>
        <v>0</v>
      </c>
      <c r="H52" s="84">
        <f>SUM(H50:H51)</f>
        <v>0</v>
      </c>
      <c r="I52" s="84">
        <f>SUM(I50:I51)</f>
        <v>0</v>
      </c>
      <c r="J52" s="84">
        <f>SUM(J50:J51)</f>
        <v>0</v>
      </c>
      <c r="K52" s="125"/>
      <c r="L52" s="35" t="str">
        <f t="shared" si="9"/>
        <v>--</v>
      </c>
      <c r="M52" s="35" t="str">
        <f t="shared" si="9"/>
        <v>--</v>
      </c>
      <c r="N52" s="35" t="str">
        <f t="shared" si="9"/>
        <v>--</v>
      </c>
      <c r="O52" s="36" t="str">
        <f t="shared" si="9"/>
        <v>--</v>
      </c>
    </row>
    <row r="53" spans="1:23" ht="13.75" thickBot="1" x14ac:dyDescent="0.75">
      <c r="A53" s="43" t="s">
        <v>17</v>
      </c>
      <c r="B53" s="99">
        <f>SUM(B48,B52)</f>
        <v>0</v>
      </c>
      <c r="C53" s="99">
        <f>SUM(C48,C52)</f>
        <v>0</v>
      </c>
      <c r="D53" s="99">
        <f>SUM(D48,D52)</f>
        <v>0</v>
      </c>
      <c r="E53" s="99">
        <f>SUM(E48,E52)</f>
        <v>0</v>
      </c>
      <c r="F53" s="45"/>
      <c r="G53" s="98">
        <f>SUM(G48,G52)</f>
        <v>0</v>
      </c>
      <c r="H53" s="98">
        <f>SUM(H48,H52)</f>
        <v>0</v>
      </c>
      <c r="I53" s="98">
        <f>SUM(I48,I52)</f>
        <v>0</v>
      </c>
      <c r="J53" s="98">
        <f>SUM(J48,J52)</f>
        <v>0</v>
      </c>
      <c r="K53" s="44"/>
      <c r="L53" s="47" t="str">
        <f t="shared" si="9"/>
        <v>--</v>
      </c>
      <c r="M53" s="47" t="str">
        <f t="shared" si="9"/>
        <v>--</v>
      </c>
      <c r="N53" s="47" t="str">
        <f t="shared" si="9"/>
        <v>--</v>
      </c>
      <c r="O53" s="48" t="str">
        <f t="shared" si="9"/>
        <v>--</v>
      </c>
    </row>
    <row r="54" spans="1:23" ht="5.15" customHeight="1" x14ac:dyDescent="0.6">
      <c r="A54" s="49"/>
      <c r="B54" s="78"/>
      <c r="C54" s="78"/>
      <c r="D54" s="78"/>
      <c r="E54" s="81"/>
      <c r="F54" s="40"/>
      <c r="G54" s="62"/>
      <c r="H54" s="62"/>
      <c r="I54" s="62"/>
      <c r="J54" s="62"/>
      <c r="K54" s="42"/>
      <c r="L54" s="42"/>
      <c r="M54" s="40"/>
      <c r="N54" s="41"/>
    </row>
    <row r="55" spans="1:23" x14ac:dyDescent="0.6">
      <c r="A55" s="49" t="s">
        <v>21</v>
      </c>
      <c r="B55" s="78">
        <f>B42</f>
        <v>2582.0050738931909</v>
      </c>
      <c r="C55" s="78">
        <f>C42</f>
        <v>287.73845160988617</v>
      </c>
      <c r="D55" s="78">
        <f>D42</f>
        <v>26.062544737015429</v>
      </c>
      <c r="E55" s="78">
        <f>E42</f>
        <v>2895.8060702400926</v>
      </c>
      <c r="F55" s="49"/>
      <c r="G55" s="62">
        <f>G42+G53</f>
        <v>629.32232856541191</v>
      </c>
      <c r="H55" s="62">
        <f>H42+H53</f>
        <v>217.29460522962026</v>
      </c>
      <c r="I55" s="62">
        <f>I42+I53</f>
        <v>87.890587400763124</v>
      </c>
      <c r="J55" s="62">
        <f>J42+J53</f>
        <v>934.50752119579533</v>
      </c>
      <c r="K55" s="42"/>
      <c r="L55" s="25">
        <f>IF(B55&lt;&gt;0,G55/B55,"--")</f>
        <v>0.2437339627751037</v>
      </c>
      <c r="M55" s="25">
        <f>IF(C55&lt;&gt;0,H55/C55,"--")</f>
        <v>0.75518097777292137</v>
      </c>
      <c r="N55" s="25">
        <f>IF(D55&lt;&gt;0,I55/D55,"--")</f>
        <v>3.3722949269775708</v>
      </c>
      <c r="O55" s="25">
        <f>IF(E55&lt;&gt;0,J55/E55,"--")</f>
        <v>0.32271067140843274</v>
      </c>
    </row>
    <row r="56" spans="1:23" hidden="1" x14ac:dyDescent="0.6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</row>
    <row r="57" spans="1:23" hidden="1" x14ac:dyDescent="0.6">
      <c r="A57" s="107" t="s">
        <v>115</v>
      </c>
      <c r="B57" s="72">
        <f>B10-SUM(B11:B13)</f>
        <v>0</v>
      </c>
      <c r="C57" s="72">
        <f>C10-SUM(C11:C13)</f>
        <v>0</v>
      </c>
      <c r="D57" s="72">
        <f>D10-SUM(D11:D13)</f>
        <v>0</v>
      </c>
      <c r="E57" s="87"/>
      <c r="G57" s="72">
        <v>0</v>
      </c>
      <c r="H57" s="72">
        <v>0</v>
      </c>
      <c r="I57" s="72">
        <v>0</v>
      </c>
      <c r="K57" s="53"/>
      <c r="L57" s="72">
        <v>0</v>
      </c>
      <c r="M57" s="72">
        <v>0</v>
      </c>
      <c r="N57" s="72">
        <v>0</v>
      </c>
      <c r="Q57">
        <v>117</v>
      </c>
      <c r="U57">
        <f>$U$8</f>
        <v>16</v>
      </c>
      <c r="V57">
        <f>$V$8</f>
        <v>38</v>
      </c>
      <c r="W57">
        <f>$W$8</f>
        <v>60</v>
      </c>
    </row>
    <row r="58" spans="1:23" hidden="1" x14ac:dyDescent="0.6">
      <c r="G58" s="72">
        <v>0</v>
      </c>
      <c r="H58" s="72">
        <v>0</v>
      </c>
      <c r="I58" s="72">
        <v>0</v>
      </c>
      <c r="K58" s="53"/>
      <c r="L58" s="72">
        <v>0</v>
      </c>
      <c r="M58" s="72">
        <v>-1.1102230246251565E-16</v>
      </c>
      <c r="N58" s="72">
        <v>0</v>
      </c>
      <c r="Q58">
        <v>94</v>
      </c>
      <c r="U58">
        <f>$U$8</f>
        <v>16</v>
      </c>
      <c r="V58">
        <f>$V$8</f>
        <v>38</v>
      </c>
      <c r="W58">
        <f>$W$8</f>
        <v>60</v>
      </c>
    </row>
    <row r="59" spans="1:23" hidden="1" x14ac:dyDescent="0.6">
      <c r="B59" s="50"/>
      <c r="G59" s="72">
        <v>0</v>
      </c>
      <c r="H59" s="72">
        <v>0</v>
      </c>
      <c r="I59" s="72">
        <v>0</v>
      </c>
      <c r="L59" s="72">
        <v>0</v>
      </c>
      <c r="M59" s="72">
        <v>-1.1102230246251565E-16</v>
      </c>
      <c r="N59" s="72">
        <v>0</v>
      </c>
      <c r="Q59">
        <v>47</v>
      </c>
      <c r="S59">
        <v>31</v>
      </c>
      <c r="U59">
        <f>$U$8</f>
        <v>16</v>
      </c>
      <c r="V59">
        <f>$V$8</f>
        <v>38</v>
      </c>
      <c r="W59">
        <f>$W$8</f>
        <v>60</v>
      </c>
    </row>
    <row r="60" spans="1:23" x14ac:dyDescent="0.6">
      <c r="A60" s="33"/>
      <c r="B60" s="33"/>
      <c r="C60" s="33"/>
      <c r="D60" s="33"/>
      <c r="E60" s="33"/>
    </row>
    <row r="61" spans="1:23" x14ac:dyDescent="0.6">
      <c r="A61" s="54" t="s">
        <v>22</v>
      </c>
      <c r="K61" s="53"/>
      <c r="L61" s="52"/>
      <c r="M61" s="52"/>
      <c r="N61" s="52"/>
    </row>
    <row r="62" spans="1:23" x14ac:dyDescent="0.6">
      <c r="A62" s="109" t="s">
        <v>264</v>
      </c>
      <c r="K62" s="53"/>
      <c r="L62" s="52"/>
      <c r="M62" s="52"/>
      <c r="N62" s="52"/>
    </row>
    <row r="63" spans="1:23" x14ac:dyDescent="0.6">
      <c r="A63" s="56" t="s">
        <v>107</v>
      </c>
      <c r="K63" s="53"/>
      <c r="L63" s="52"/>
      <c r="M63" s="52"/>
      <c r="N63" s="52"/>
    </row>
    <row r="64" spans="1:23" x14ac:dyDescent="0.6">
      <c r="A64" s="55" t="s">
        <v>98</v>
      </c>
    </row>
    <row r="65" spans="1:6" x14ac:dyDescent="0.6">
      <c r="A65" s="55" t="s">
        <v>99</v>
      </c>
    </row>
    <row r="66" spans="1:6" x14ac:dyDescent="0.6">
      <c r="A66" s="56" t="s">
        <v>100</v>
      </c>
    </row>
    <row r="67" spans="1:6" x14ac:dyDescent="0.6">
      <c r="A67" s="55" t="s">
        <v>101</v>
      </c>
    </row>
    <row r="68" spans="1:6" x14ac:dyDescent="0.6">
      <c r="A68" s="55"/>
    </row>
    <row r="69" spans="1:6" x14ac:dyDescent="0.6">
      <c r="A69" s="56"/>
    </row>
    <row r="70" spans="1:6" x14ac:dyDescent="0.6">
      <c r="A70" s="55"/>
    </row>
    <row r="71" spans="1:6" x14ac:dyDescent="0.6">
      <c r="A71" s="55"/>
      <c r="B71" s="41"/>
      <c r="C71" s="41"/>
      <c r="D71" s="41"/>
      <c r="E71" s="41"/>
      <c r="F71" s="41"/>
    </row>
    <row r="72" spans="1:6" x14ac:dyDescent="0.6">
      <c r="A72" s="56"/>
      <c r="B72" s="41"/>
      <c r="C72" s="41"/>
      <c r="D72" s="41"/>
      <c r="E72" s="41"/>
      <c r="F72" s="41"/>
    </row>
    <row r="73" spans="1:6" x14ac:dyDescent="0.6">
      <c r="A73" s="56"/>
    </row>
    <row r="75" spans="1:6" x14ac:dyDescent="0.6">
      <c r="A75" s="16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43" max="14" man="1"/>
  </row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8"/>
  <dimension ref="A1:AD87"/>
  <sheetViews>
    <sheetView zoomScale="70" zoomScaleNormal="70" workbookViewId="0"/>
  </sheetViews>
  <sheetFormatPr defaultRowHeight="13" x14ac:dyDescent="0.6"/>
  <cols>
    <col min="1" max="1" width="36.86328125" customWidth="1"/>
    <col min="2" max="5" width="10.6796875" customWidth="1"/>
    <col min="6" max="6" width="2.6796875" customWidth="1"/>
    <col min="7" max="10" width="10.6796875" customWidth="1"/>
    <col min="11" max="11" width="2.6796875" customWidth="1"/>
    <col min="12" max="15" width="8.6796875" customWidth="1"/>
    <col min="17" max="32" width="0" hidden="1" customWidth="1"/>
  </cols>
  <sheetData>
    <row r="1" spans="1:25" s="3" customFormat="1" ht="15.5" x14ac:dyDescent="0.7">
      <c r="A1" s="1" t="str">
        <f>VLOOKUP(Y6,TabName,5,FALSE)</f>
        <v>Table 4.46 - Cost of Returned-to-Sender UAA Mail -- All Other Classes, International (1), PARS Environment, FY 21</v>
      </c>
    </row>
    <row r="2" spans="1:25" ht="8.15" customHeight="1" thickBot="1" x14ac:dyDescent="0.75"/>
    <row r="3" spans="1:25" ht="15.5" x14ac:dyDescent="0.7">
      <c r="A3" s="4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39"/>
    </row>
    <row r="4" spans="1:25" ht="12.75" customHeight="1" x14ac:dyDescent="0.6">
      <c r="A4" s="14"/>
      <c r="B4" s="9" t="s">
        <v>1</v>
      </c>
      <c r="C4" s="10"/>
      <c r="D4" s="10"/>
      <c r="E4" s="10"/>
      <c r="F4" s="11"/>
      <c r="G4" s="9" t="s">
        <v>2</v>
      </c>
      <c r="H4" s="12"/>
      <c r="I4" s="12"/>
      <c r="J4" s="12"/>
      <c r="K4" s="11"/>
      <c r="L4" s="9" t="s">
        <v>3</v>
      </c>
      <c r="M4" s="12"/>
      <c r="N4" s="12"/>
      <c r="O4" s="13"/>
      <c r="S4" t="s">
        <v>37</v>
      </c>
      <c r="T4" t="s">
        <v>37</v>
      </c>
      <c r="U4" s="18" t="s">
        <v>8</v>
      </c>
      <c r="V4" s="18" t="s">
        <v>9</v>
      </c>
      <c r="W4" s="18" t="s">
        <v>10</v>
      </c>
      <c r="Y4" s="3"/>
    </row>
    <row r="5" spans="1:25" ht="25.5" customHeight="1" x14ac:dyDescent="0.6">
      <c r="A5" s="14"/>
      <c r="B5" s="15" t="s">
        <v>4</v>
      </c>
      <c r="C5" s="15" t="s">
        <v>5</v>
      </c>
      <c r="D5" s="15" t="s">
        <v>6</v>
      </c>
      <c r="E5" s="15" t="s">
        <v>7</v>
      </c>
      <c r="F5" s="16"/>
      <c r="G5" s="15" t="s">
        <v>4</v>
      </c>
      <c r="H5" s="15" t="s">
        <v>5</v>
      </c>
      <c r="I5" s="15" t="s">
        <v>6</v>
      </c>
      <c r="J5" s="15" t="s">
        <v>7</v>
      </c>
      <c r="K5" s="16"/>
      <c r="L5" s="15" t="s">
        <v>4</v>
      </c>
      <c r="M5" s="15" t="s">
        <v>5</v>
      </c>
      <c r="N5" s="15" t="s">
        <v>6</v>
      </c>
      <c r="O5" s="17" t="s">
        <v>7</v>
      </c>
      <c r="Q5" s="56" t="s">
        <v>35</v>
      </c>
      <c r="R5" s="56" t="s">
        <v>36</v>
      </c>
      <c r="S5" s="56" t="s">
        <v>35</v>
      </c>
      <c r="T5" s="56" t="s">
        <v>36</v>
      </c>
      <c r="U5" t="s">
        <v>12</v>
      </c>
      <c r="V5" t="s">
        <v>12</v>
      </c>
      <c r="W5" t="s">
        <v>12</v>
      </c>
      <c r="Y5" s="18" t="s">
        <v>11</v>
      </c>
    </row>
    <row r="6" spans="1:25" ht="12.75" customHeight="1" x14ac:dyDescent="0.6">
      <c r="A6" s="94" t="s">
        <v>23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20"/>
      <c r="Y6">
        <v>46</v>
      </c>
    </row>
    <row r="7" spans="1:25" ht="12.75" customHeight="1" x14ac:dyDescent="0.6">
      <c r="A7" s="31" t="s">
        <v>103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20"/>
    </row>
    <row r="8" spans="1:25" ht="12.75" customHeight="1" x14ac:dyDescent="0.6">
      <c r="A8" s="21" t="s">
        <v>13</v>
      </c>
      <c r="B8" s="22">
        <v>18.354481357385364</v>
      </c>
      <c r="C8" s="22">
        <v>0</v>
      </c>
      <c r="D8" s="22">
        <v>0</v>
      </c>
      <c r="E8" s="22">
        <f t="shared" ref="E8:E13" si="0">SUM(B8:D8)</f>
        <v>18.354481357385364</v>
      </c>
      <c r="F8" s="16"/>
      <c r="G8" s="62">
        <v>1.6257044540876275</v>
      </c>
      <c r="H8" s="62">
        <v>0</v>
      </c>
      <c r="I8" s="62">
        <v>0</v>
      </c>
      <c r="J8" s="24">
        <f t="shared" ref="J8:J13" si="1">SUM(G8:I8)</f>
        <v>1.6257044540876275</v>
      </c>
      <c r="K8" s="16"/>
      <c r="L8" s="25">
        <f t="shared" ref="L8:O14" si="2">IF(B8&lt;&gt;0,G8/B8,"--")</f>
        <v>8.8572617358838451E-2</v>
      </c>
      <c r="M8" s="25" t="str">
        <f t="shared" si="2"/>
        <v>--</v>
      </c>
      <c r="N8" s="25" t="str">
        <f t="shared" si="2"/>
        <v>--</v>
      </c>
      <c r="O8" s="26">
        <f t="shared" si="2"/>
        <v>8.8572617358838451E-2</v>
      </c>
      <c r="Q8">
        <v>38</v>
      </c>
      <c r="U8" s="27">
        <f>VLOOKUP($Y$6,RMap,4,FALSE)</f>
        <v>16</v>
      </c>
      <c r="V8" s="28">
        <f>VLOOKUP($Y$6,RMap,5,FALSE)</f>
        <v>38</v>
      </c>
      <c r="W8" s="29">
        <f>VLOOKUP($Y$6,RMap,6,FALSE)</f>
        <v>60</v>
      </c>
    </row>
    <row r="9" spans="1:25" ht="12.75" customHeight="1" x14ac:dyDescent="0.6">
      <c r="A9" s="30" t="s">
        <v>24</v>
      </c>
      <c r="B9" s="22">
        <v>18.354481357385364</v>
      </c>
      <c r="C9" s="22">
        <v>0</v>
      </c>
      <c r="D9" s="22">
        <v>0</v>
      </c>
      <c r="E9" s="22">
        <f t="shared" si="0"/>
        <v>18.354481357385364</v>
      </c>
      <c r="F9" s="16"/>
      <c r="G9" s="62">
        <v>0.12164674336620321</v>
      </c>
      <c r="H9" s="62">
        <v>0</v>
      </c>
      <c r="I9" s="62">
        <v>0</v>
      </c>
      <c r="J9" s="24">
        <f t="shared" si="1"/>
        <v>0.12164674336620321</v>
      </c>
      <c r="K9" s="16"/>
      <c r="L9" s="25">
        <f t="shared" si="2"/>
        <v>6.6276317482136717E-3</v>
      </c>
      <c r="M9" s="25" t="str">
        <f t="shared" si="2"/>
        <v>--</v>
      </c>
      <c r="N9" s="25" t="str">
        <f t="shared" si="2"/>
        <v>--</v>
      </c>
      <c r="O9" s="26">
        <f t="shared" si="2"/>
        <v>6.6276317482136717E-3</v>
      </c>
      <c r="Q9">
        <v>39</v>
      </c>
      <c r="U9">
        <f>$U$8</f>
        <v>16</v>
      </c>
      <c r="V9">
        <f>$V$8</f>
        <v>38</v>
      </c>
      <c r="W9">
        <f>$W$8</f>
        <v>60</v>
      </c>
    </row>
    <row r="10" spans="1:25" ht="12.75" customHeight="1" x14ac:dyDescent="0.6">
      <c r="A10" s="21" t="s">
        <v>25</v>
      </c>
      <c r="B10" s="22">
        <v>367.08962714770684</v>
      </c>
      <c r="C10" s="22">
        <v>0</v>
      </c>
      <c r="D10" s="22">
        <v>0</v>
      </c>
      <c r="E10" s="22">
        <f t="shared" si="0"/>
        <v>367.08962714770684</v>
      </c>
      <c r="F10" s="16"/>
      <c r="G10" s="62">
        <v>22.442851747829671</v>
      </c>
      <c r="H10" s="62">
        <v>0</v>
      </c>
      <c r="I10" s="62">
        <v>0</v>
      </c>
      <c r="J10" s="24">
        <f t="shared" si="1"/>
        <v>22.442851747829671</v>
      </c>
      <c r="K10" s="16"/>
      <c r="L10" s="25">
        <f t="shared" si="2"/>
        <v>6.1137253924092166E-2</v>
      </c>
      <c r="M10" s="25" t="str">
        <f t="shared" si="2"/>
        <v>--</v>
      </c>
      <c r="N10" s="25" t="str">
        <f t="shared" si="2"/>
        <v>--</v>
      </c>
      <c r="O10" s="26">
        <f t="shared" si="2"/>
        <v>6.1137253924092166E-2</v>
      </c>
      <c r="Q10">
        <v>40</v>
      </c>
      <c r="S10">
        <v>10</v>
      </c>
      <c r="U10">
        <f>$U$8</f>
        <v>16</v>
      </c>
      <c r="V10">
        <f>$V$8</f>
        <v>38</v>
      </c>
      <c r="W10">
        <f>$W$8</f>
        <v>60</v>
      </c>
    </row>
    <row r="11" spans="1:25" ht="12.75" customHeight="1" x14ac:dyDescent="0.6">
      <c r="A11" s="21" t="s">
        <v>26</v>
      </c>
      <c r="B11" s="22">
        <v>136.52980957691088</v>
      </c>
      <c r="C11" s="22">
        <v>0</v>
      </c>
      <c r="D11" s="22">
        <v>0</v>
      </c>
      <c r="E11" s="22">
        <f t="shared" si="0"/>
        <v>136.52980957691088</v>
      </c>
      <c r="F11" s="16"/>
      <c r="G11" s="62">
        <v>0</v>
      </c>
      <c r="H11" s="62">
        <v>0</v>
      </c>
      <c r="I11" s="62">
        <v>0</v>
      </c>
      <c r="J11" s="24">
        <f t="shared" si="1"/>
        <v>0</v>
      </c>
      <c r="K11" s="16"/>
      <c r="L11" s="25">
        <f t="shared" si="2"/>
        <v>0</v>
      </c>
      <c r="M11" s="25" t="str">
        <f t="shared" si="2"/>
        <v>--</v>
      </c>
      <c r="N11" s="25" t="str">
        <f t="shared" si="2"/>
        <v>--</v>
      </c>
      <c r="O11" s="26">
        <f t="shared" si="2"/>
        <v>0</v>
      </c>
      <c r="Q11">
        <v>41</v>
      </c>
      <c r="S11">
        <v>10</v>
      </c>
      <c r="U11">
        <f>$U$8</f>
        <v>16</v>
      </c>
      <c r="V11">
        <f>$V$8</f>
        <v>38</v>
      </c>
      <c r="W11">
        <f>$W$8</f>
        <v>60</v>
      </c>
    </row>
    <row r="12" spans="1:25" ht="12.75" customHeight="1" x14ac:dyDescent="0.6">
      <c r="A12" s="30" t="s">
        <v>92</v>
      </c>
      <c r="B12" s="22">
        <v>212.20533621341065</v>
      </c>
      <c r="C12" s="22">
        <v>0</v>
      </c>
      <c r="D12" s="22">
        <v>0</v>
      </c>
      <c r="E12" s="22">
        <f t="shared" si="0"/>
        <v>212.20533621341065</v>
      </c>
      <c r="F12" s="16"/>
      <c r="G12" s="62">
        <v>17.717010488838877</v>
      </c>
      <c r="H12" s="62">
        <v>0</v>
      </c>
      <c r="I12" s="62">
        <v>0</v>
      </c>
      <c r="J12" s="24">
        <f t="shared" si="1"/>
        <v>17.717010488838877</v>
      </c>
      <c r="K12" s="16"/>
      <c r="L12" s="25">
        <f t="shared" si="2"/>
        <v>8.3489938589580218E-2</v>
      </c>
      <c r="M12" s="25" t="str">
        <f t="shared" si="2"/>
        <v>--</v>
      </c>
      <c r="N12" s="25" t="str">
        <f t="shared" si="2"/>
        <v>--</v>
      </c>
      <c r="O12" s="26">
        <f t="shared" si="2"/>
        <v>8.3489938589580218E-2</v>
      </c>
      <c r="Q12">
        <v>42</v>
      </c>
      <c r="R12">
        <v>43</v>
      </c>
      <c r="S12">
        <v>10</v>
      </c>
      <c r="U12">
        <f>$U$8</f>
        <v>16</v>
      </c>
      <c r="V12">
        <f>$V$8</f>
        <v>38</v>
      </c>
      <c r="W12">
        <f>$W$8</f>
        <v>60</v>
      </c>
    </row>
    <row r="13" spans="1:25" ht="12.75" customHeight="1" x14ac:dyDescent="0.6">
      <c r="A13" s="30" t="s">
        <v>104</v>
      </c>
      <c r="B13" s="22">
        <v>18.354481357385346</v>
      </c>
      <c r="C13" s="22">
        <v>0</v>
      </c>
      <c r="D13" s="22">
        <v>0</v>
      </c>
      <c r="E13" s="22">
        <f t="shared" si="0"/>
        <v>18.354481357385346</v>
      </c>
      <c r="F13" s="16"/>
      <c r="G13" s="62">
        <v>5.2008627878876519</v>
      </c>
      <c r="H13" s="62">
        <v>0</v>
      </c>
      <c r="I13" s="62">
        <v>0</v>
      </c>
      <c r="J13" s="24">
        <f t="shared" si="1"/>
        <v>5.2008627878876519</v>
      </c>
      <c r="K13" s="16"/>
      <c r="L13" s="25">
        <f t="shared" si="2"/>
        <v>0.28335656489661398</v>
      </c>
      <c r="M13" s="25" t="str">
        <f t="shared" si="2"/>
        <v>--</v>
      </c>
      <c r="N13" s="25" t="str">
        <f t="shared" si="2"/>
        <v>--</v>
      </c>
      <c r="O13" s="26">
        <f t="shared" si="2"/>
        <v>0.28335656489661398</v>
      </c>
      <c r="Q13">
        <v>45</v>
      </c>
      <c r="S13">
        <v>10</v>
      </c>
      <c r="U13">
        <f>$U$8</f>
        <v>16</v>
      </c>
      <c r="V13">
        <f>$V$8</f>
        <v>38</v>
      </c>
      <c r="W13">
        <f>$W$8</f>
        <v>60</v>
      </c>
    </row>
    <row r="14" spans="1:25" ht="12.75" customHeight="1" x14ac:dyDescent="0.6">
      <c r="A14" s="21" t="s">
        <v>17</v>
      </c>
      <c r="B14" s="22">
        <f>B10</f>
        <v>367.08962714770684</v>
      </c>
      <c r="C14" s="22">
        <f>C10</f>
        <v>0</v>
      </c>
      <c r="D14" s="22">
        <f>D10</f>
        <v>0</v>
      </c>
      <c r="E14" s="22">
        <f>E10</f>
        <v>367.08962714770684</v>
      </c>
      <c r="F14" s="16"/>
      <c r="G14" s="24">
        <f>SUM(G8:G13)</f>
        <v>47.108076222010034</v>
      </c>
      <c r="H14" s="24">
        <f>SUM(H8:H13)</f>
        <v>0</v>
      </c>
      <c r="I14" s="24">
        <f>SUM(I8:I13)</f>
        <v>0</v>
      </c>
      <c r="J14" s="24">
        <f>SUM(J8:J13)</f>
        <v>47.108076222010034</v>
      </c>
      <c r="K14" s="16"/>
      <c r="L14" s="25">
        <f t="shared" si="2"/>
        <v>0.12832854087444709</v>
      </c>
      <c r="M14" s="25" t="str">
        <f t="shared" si="2"/>
        <v>--</v>
      </c>
      <c r="N14" s="25" t="str">
        <f t="shared" si="2"/>
        <v>--</v>
      </c>
      <c r="O14" s="26">
        <f t="shared" si="2"/>
        <v>0.12832854087444709</v>
      </c>
    </row>
    <row r="15" spans="1:25" ht="5.15" customHeight="1" x14ac:dyDescent="0.6">
      <c r="A15" s="21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20"/>
    </row>
    <row r="16" spans="1:25" ht="12.75" customHeight="1" x14ac:dyDescent="0.6">
      <c r="A16" s="31" t="s">
        <v>105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20"/>
    </row>
    <row r="17" spans="1:30" ht="12.75" customHeight="1" x14ac:dyDescent="0.6">
      <c r="A17" s="21" t="s">
        <v>13</v>
      </c>
      <c r="B17" s="22">
        <v>2238.2032369146987</v>
      </c>
      <c r="C17" s="22">
        <v>0</v>
      </c>
      <c r="D17" s="22">
        <v>0</v>
      </c>
      <c r="E17" s="22">
        <f t="shared" ref="E17:E22" si="3">SUM(B17:D17)</f>
        <v>2238.2032369146987</v>
      </c>
      <c r="F17" s="16"/>
      <c r="G17" s="62">
        <v>161.78687454234574</v>
      </c>
      <c r="H17" s="62">
        <v>0</v>
      </c>
      <c r="I17" s="62">
        <v>0</v>
      </c>
      <c r="J17" s="24">
        <f t="shared" ref="J17:J22" si="4">SUM(G17:I17)</f>
        <v>161.78687454234574</v>
      </c>
      <c r="K17" s="16"/>
      <c r="L17" s="25">
        <f t="shared" ref="L17:O23" si="5">IF(B17&lt;&gt;0,G17/B17,"--")</f>
        <v>7.2284264392971073E-2</v>
      </c>
      <c r="M17" s="25" t="str">
        <f t="shared" si="5"/>
        <v>--</v>
      </c>
      <c r="N17" s="25" t="str">
        <f t="shared" si="5"/>
        <v>--</v>
      </c>
      <c r="O17" s="26">
        <f t="shared" si="5"/>
        <v>7.2284264392971073E-2</v>
      </c>
      <c r="Q17">
        <v>48</v>
      </c>
      <c r="R17">
        <v>65</v>
      </c>
      <c r="U17">
        <f t="shared" ref="U17:U22" si="6">$U$8</f>
        <v>16</v>
      </c>
      <c r="V17">
        <f t="shared" ref="V17:V22" si="7">$V$8</f>
        <v>38</v>
      </c>
      <c r="W17">
        <f t="shared" ref="W17:W22" si="8">$W$8</f>
        <v>60</v>
      </c>
    </row>
    <row r="18" spans="1:30" ht="12.75" customHeight="1" x14ac:dyDescent="0.6">
      <c r="A18" s="30" t="s">
        <v>24</v>
      </c>
      <c r="B18" s="22">
        <v>2238.2032369146991</v>
      </c>
      <c r="C18" s="22">
        <v>0</v>
      </c>
      <c r="D18" s="22">
        <v>0</v>
      </c>
      <c r="E18" s="22">
        <f t="shared" si="3"/>
        <v>2238.2032369146991</v>
      </c>
      <c r="F18" s="16"/>
      <c r="G18" s="62">
        <v>23.026914017660907</v>
      </c>
      <c r="H18" s="62">
        <v>0</v>
      </c>
      <c r="I18" s="62">
        <v>0</v>
      </c>
      <c r="J18" s="24">
        <f t="shared" si="4"/>
        <v>23.026914017660907</v>
      </c>
      <c r="K18" s="16"/>
      <c r="L18" s="25">
        <f t="shared" si="5"/>
        <v>1.0288124705512833E-2</v>
      </c>
      <c r="M18" s="25" t="str">
        <f t="shared" si="5"/>
        <v>--</v>
      </c>
      <c r="N18" s="25" t="str">
        <f t="shared" si="5"/>
        <v>--</v>
      </c>
      <c r="O18" s="26">
        <f t="shared" si="5"/>
        <v>1.0288124705512833E-2</v>
      </c>
      <c r="Q18">
        <v>49</v>
      </c>
      <c r="R18">
        <v>66</v>
      </c>
      <c r="U18">
        <f t="shared" si="6"/>
        <v>16</v>
      </c>
      <c r="V18">
        <f t="shared" si="7"/>
        <v>38</v>
      </c>
      <c r="W18">
        <f t="shared" si="8"/>
        <v>60</v>
      </c>
    </row>
    <row r="19" spans="1:30" ht="12.75" customHeight="1" x14ac:dyDescent="0.6">
      <c r="A19" s="21" t="s">
        <v>25</v>
      </c>
      <c r="B19" s="22">
        <v>2631.4042573615493</v>
      </c>
      <c r="C19" s="22">
        <v>0</v>
      </c>
      <c r="D19" s="22">
        <v>0</v>
      </c>
      <c r="E19" s="22">
        <f t="shared" si="3"/>
        <v>2631.4042573615493</v>
      </c>
      <c r="F19" s="16"/>
      <c r="G19" s="62">
        <v>-40.954555576887238</v>
      </c>
      <c r="H19" s="62">
        <v>0</v>
      </c>
      <c r="I19" s="62">
        <v>0</v>
      </c>
      <c r="J19" s="24">
        <f t="shared" si="4"/>
        <v>-40.954555576887238</v>
      </c>
      <c r="K19" s="16"/>
      <c r="L19" s="25">
        <f t="shared" si="5"/>
        <v>-1.5563764276170724E-2</v>
      </c>
      <c r="M19" s="25" t="str">
        <f t="shared" si="5"/>
        <v>--</v>
      </c>
      <c r="N19" s="25" t="str">
        <f t="shared" si="5"/>
        <v>--</v>
      </c>
      <c r="O19" s="26">
        <f t="shared" si="5"/>
        <v>-1.5563764276170724E-2</v>
      </c>
      <c r="Q19">
        <v>50</v>
      </c>
      <c r="R19">
        <v>67</v>
      </c>
      <c r="S19">
        <v>27</v>
      </c>
      <c r="T19">
        <v>10</v>
      </c>
      <c r="U19">
        <f t="shared" si="6"/>
        <v>16</v>
      </c>
      <c r="V19">
        <f t="shared" si="7"/>
        <v>38</v>
      </c>
      <c r="W19">
        <f t="shared" si="8"/>
        <v>60</v>
      </c>
    </row>
    <row r="20" spans="1:30" ht="12.75" customHeight="1" x14ac:dyDescent="0.6">
      <c r="A20" s="21" t="s">
        <v>26</v>
      </c>
      <c r="B20" s="22">
        <v>996.59140912359067</v>
      </c>
      <c r="C20" s="22">
        <v>0</v>
      </c>
      <c r="D20" s="22">
        <v>0</v>
      </c>
      <c r="E20" s="22">
        <f t="shared" si="3"/>
        <v>996.59140912359067</v>
      </c>
      <c r="F20" s="16"/>
      <c r="G20" s="62">
        <v>0</v>
      </c>
      <c r="H20" s="62">
        <v>0</v>
      </c>
      <c r="I20" s="62">
        <v>0</v>
      </c>
      <c r="J20" s="24">
        <f t="shared" si="4"/>
        <v>0</v>
      </c>
      <c r="K20" s="16"/>
      <c r="L20" s="25">
        <f t="shared" si="5"/>
        <v>0</v>
      </c>
      <c r="M20" s="25" t="str">
        <f t="shared" si="5"/>
        <v>--</v>
      </c>
      <c r="N20" s="25" t="str">
        <f t="shared" si="5"/>
        <v>--</v>
      </c>
      <c r="O20" s="26">
        <f t="shared" si="5"/>
        <v>0</v>
      </c>
      <c r="Q20">
        <v>51</v>
      </c>
      <c r="R20">
        <v>68</v>
      </c>
      <c r="S20">
        <v>27</v>
      </c>
      <c r="T20">
        <v>10</v>
      </c>
      <c r="U20">
        <f t="shared" si="6"/>
        <v>16</v>
      </c>
      <c r="V20">
        <f t="shared" si="7"/>
        <v>38</v>
      </c>
      <c r="W20">
        <f t="shared" si="8"/>
        <v>60</v>
      </c>
    </row>
    <row r="21" spans="1:30" ht="12.75" customHeight="1" x14ac:dyDescent="0.6">
      <c r="A21" s="30" t="s">
        <v>92</v>
      </c>
      <c r="B21" s="22">
        <v>1503.2426353698811</v>
      </c>
      <c r="C21" s="22">
        <v>0</v>
      </c>
      <c r="D21" s="22">
        <v>0</v>
      </c>
      <c r="E21" s="22">
        <f t="shared" si="3"/>
        <v>1503.2426353698811</v>
      </c>
      <c r="F21" s="16"/>
      <c r="G21" s="62">
        <v>-26.583221110679521</v>
      </c>
      <c r="H21" s="62">
        <v>0</v>
      </c>
      <c r="I21" s="62">
        <v>0</v>
      </c>
      <c r="J21" s="24">
        <f t="shared" si="4"/>
        <v>-26.583221110679521</v>
      </c>
      <c r="K21" s="16"/>
      <c r="L21" s="25">
        <f t="shared" si="5"/>
        <v>-1.7683919072810608E-2</v>
      </c>
      <c r="M21" s="25" t="str">
        <f t="shared" si="5"/>
        <v>--</v>
      </c>
      <c r="N21" s="25" t="str">
        <f t="shared" si="5"/>
        <v>--</v>
      </c>
      <c r="O21" s="26">
        <f t="shared" si="5"/>
        <v>-1.7683919072810608E-2</v>
      </c>
      <c r="Q21">
        <v>52</v>
      </c>
      <c r="R21">
        <v>70</v>
      </c>
      <c r="S21">
        <v>27</v>
      </c>
      <c r="T21">
        <v>10</v>
      </c>
      <c r="U21">
        <f t="shared" si="6"/>
        <v>16</v>
      </c>
      <c r="V21">
        <f t="shared" si="7"/>
        <v>38</v>
      </c>
      <c r="W21">
        <f t="shared" si="8"/>
        <v>60</v>
      </c>
    </row>
    <row r="22" spans="1:30" ht="12.75" customHeight="1" x14ac:dyDescent="0.6">
      <c r="A22" s="30" t="s">
        <v>104</v>
      </c>
      <c r="B22" s="22">
        <v>131.57021286807745</v>
      </c>
      <c r="C22" s="22">
        <v>0</v>
      </c>
      <c r="D22" s="22">
        <v>0</v>
      </c>
      <c r="E22" s="22">
        <f t="shared" si="3"/>
        <v>131.57021286807745</v>
      </c>
      <c r="F22" s="16"/>
      <c r="G22" s="62">
        <v>17.45295922155745</v>
      </c>
      <c r="H22" s="62">
        <v>0</v>
      </c>
      <c r="I22" s="62">
        <v>0</v>
      </c>
      <c r="J22" s="24">
        <f t="shared" si="4"/>
        <v>17.45295922155745</v>
      </c>
      <c r="K22" s="16"/>
      <c r="L22" s="25">
        <f t="shared" si="5"/>
        <v>0.13265129576902901</v>
      </c>
      <c r="M22" s="25" t="str">
        <f t="shared" si="5"/>
        <v>--</v>
      </c>
      <c r="N22" s="25" t="str">
        <f t="shared" si="5"/>
        <v>--</v>
      </c>
      <c r="O22" s="26">
        <f t="shared" si="5"/>
        <v>0.13265129576902901</v>
      </c>
      <c r="Q22">
        <v>55</v>
      </c>
      <c r="R22">
        <v>72</v>
      </c>
      <c r="S22">
        <v>27</v>
      </c>
      <c r="T22">
        <v>10</v>
      </c>
      <c r="U22">
        <f t="shared" si="6"/>
        <v>16</v>
      </c>
      <c r="V22">
        <f t="shared" si="7"/>
        <v>38</v>
      </c>
      <c r="W22">
        <f t="shared" si="8"/>
        <v>60</v>
      </c>
      <c r="AA22" s="24">
        <v>17.45295922155745</v>
      </c>
      <c r="AB22" s="24">
        <v>0</v>
      </c>
      <c r="AC22" s="24">
        <v>0</v>
      </c>
      <c r="AD22" t="s">
        <v>178</v>
      </c>
    </row>
    <row r="23" spans="1:30" ht="12.75" customHeight="1" x14ac:dyDescent="0.6">
      <c r="A23" s="21" t="s">
        <v>17</v>
      </c>
      <c r="B23" s="22">
        <f>B19</f>
        <v>2631.4042573615493</v>
      </c>
      <c r="C23" s="22">
        <f>C19</f>
        <v>0</v>
      </c>
      <c r="D23" s="22">
        <f>D19</f>
        <v>0</v>
      </c>
      <c r="E23" s="22">
        <f>E19</f>
        <v>2631.4042573615493</v>
      </c>
      <c r="F23" s="16"/>
      <c r="G23" s="24">
        <f>SUM(G17:G22)</f>
        <v>134.72897109399736</v>
      </c>
      <c r="H23" s="24">
        <f>SUM(H17:H22)</f>
        <v>0</v>
      </c>
      <c r="I23" s="24">
        <f>SUM(I17:I22)</f>
        <v>0</v>
      </c>
      <c r="J23" s="24">
        <f>SUM(J17:J22)</f>
        <v>134.72897109399736</v>
      </c>
      <c r="K23" s="16"/>
      <c r="L23" s="25">
        <f t="shared" si="5"/>
        <v>5.1200407811564125E-2</v>
      </c>
      <c r="M23" s="25" t="str">
        <f t="shared" si="5"/>
        <v>--</v>
      </c>
      <c r="N23" s="25" t="str">
        <f t="shared" si="5"/>
        <v>--</v>
      </c>
      <c r="O23" s="26">
        <f t="shared" si="5"/>
        <v>5.1200407811564125E-2</v>
      </c>
      <c r="AA23" s="24">
        <v>0</v>
      </c>
      <c r="AB23" s="24">
        <v>0</v>
      </c>
      <c r="AC23" s="24">
        <v>0</v>
      </c>
      <c r="AD23" s="56" t="s">
        <v>179</v>
      </c>
    </row>
    <row r="24" spans="1:30" ht="5.15" customHeight="1" x14ac:dyDescent="0.6">
      <c r="A24" s="21"/>
      <c r="B24" s="22"/>
      <c r="C24" s="22"/>
      <c r="D24" s="22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20"/>
    </row>
    <row r="25" spans="1:30" ht="12.75" customHeight="1" x14ac:dyDescent="0.6">
      <c r="A25" s="31" t="s">
        <v>28</v>
      </c>
      <c r="B25" s="22"/>
      <c r="C25" s="22"/>
      <c r="D25" s="22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20"/>
    </row>
    <row r="26" spans="1:30" ht="12.75" customHeight="1" x14ac:dyDescent="0.6">
      <c r="A26" s="30" t="s">
        <v>29</v>
      </c>
      <c r="B26" s="65">
        <f>B14+B23</f>
        <v>2998.4938845092561</v>
      </c>
      <c r="C26" s="65">
        <f>C14+C23</f>
        <v>0</v>
      </c>
      <c r="D26" s="65">
        <f>D14+D23</f>
        <v>0</v>
      </c>
      <c r="E26" s="22">
        <f>SUM(B26:D26)</f>
        <v>2998.4938845092561</v>
      </c>
      <c r="F26" s="16"/>
      <c r="G26" s="62">
        <v>1187.7422493161007</v>
      </c>
      <c r="H26" s="62">
        <v>0</v>
      </c>
      <c r="I26" s="62">
        <v>0</v>
      </c>
      <c r="J26" s="24">
        <f>SUM(G26:I26)</f>
        <v>1187.7422493161007</v>
      </c>
      <c r="K26" s="16"/>
      <c r="L26" s="25">
        <f t="shared" ref="L26:O28" si="9">IF(B26&lt;&gt;0,G26/B26,"--")</f>
        <v>0.39611294705391425</v>
      </c>
      <c r="M26" s="25" t="str">
        <f t="shared" si="9"/>
        <v>--</v>
      </c>
      <c r="N26" s="25" t="str">
        <f t="shared" si="9"/>
        <v>--</v>
      </c>
      <c r="O26" s="26">
        <f t="shared" si="9"/>
        <v>0.39611294705391425</v>
      </c>
      <c r="Q26">
        <v>75</v>
      </c>
      <c r="U26">
        <f>$U$8</f>
        <v>16</v>
      </c>
      <c r="V26">
        <f>$V$8</f>
        <v>38</v>
      </c>
      <c r="W26">
        <f>$W$8</f>
        <v>60</v>
      </c>
    </row>
    <row r="27" spans="1:30" ht="12.75" customHeight="1" x14ac:dyDescent="0.6">
      <c r="A27" s="30" t="s">
        <v>30</v>
      </c>
      <c r="B27" s="22">
        <v>0</v>
      </c>
      <c r="C27" s="22">
        <v>0</v>
      </c>
      <c r="D27" s="22">
        <v>0</v>
      </c>
      <c r="E27" s="22">
        <f>SUM(B27:D27)</f>
        <v>0</v>
      </c>
      <c r="F27" s="16"/>
      <c r="G27" s="62">
        <v>0</v>
      </c>
      <c r="H27" s="62">
        <v>0</v>
      </c>
      <c r="I27" s="62">
        <v>0</v>
      </c>
      <c r="J27" s="24">
        <f>SUM(G27:I27)</f>
        <v>0</v>
      </c>
      <c r="K27" s="16"/>
      <c r="L27" s="25" t="str">
        <f t="shared" si="9"/>
        <v>--</v>
      </c>
      <c r="M27" s="25" t="str">
        <f t="shared" si="9"/>
        <v>--</v>
      </c>
      <c r="N27" s="25" t="str">
        <f t="shared" si="9"/>
        <v>--</v>
      </c>
      <c r="O27" s="26" t="str">
        <f t="shared" si="9"/>
        <v>--</v>
      </c>
      <c r="Q27">
        <v>76</v>
      </c>
      <c r="U27">
        <f>$U$8</f>
        <v>16</v>
      </c>
      <c r="V27">
        <f>$V$8</f>
        <v>38</v>
      </c>
      <c r="W27">
        <f>$W$8</f>
        <v>60</v>
      </c>
    </row>
    <row r="28" spans="1:30" ht="12.75" customHeight="1" x14ac:dyDescent="0.6">
      <c r="A28" s="21" t="s">
        <v>17</v>
      </c>
      <c r="B28" s="22">
        <f>B26</f>
        <v>2998.4938845092561</v>
      </c>
      <c r="C28" s="22">
        <f>C26</f>
        <v>0</v>
      </c>
      <c r="D28" s="22">
        <f>D26</f>
        <v>0</v>
      </c>
      <c r="E28" s="22">
        <f>E26</f>
        <v>2998.4938845092561</v>
      </c>
      <c r="F28" s="16"/>
      <c r="G28" s="24">
        <f>SUM(G26:G27)</f>
        <v>1187.7422493161007</v>
      </c>
      <c r="H28" s="24">
        <f>SUM(H26:H27)</f>
        <v>0</v>
      </c>
      <c r="I28" s="24">
        <f>SUM(I26:I27)</f>
        <v>0</v>
      </c>
      <c r="J28" s="24">
        <f>SUM(J26:J27)</f>
        <v>1187.7422493161007</v>
      </c>
      <c r="K28" s="16"/>
      <c r="L28" s="25">
        <f t="shared" si="9"/>
        <v>0.39611294705391425</v>
      </c>
      <c r="M28" s="25" t="str">
        <f t="shared" si="9"/>
        <v>--</v>
      </c>
      <c r="N28" s="25" t="str">
        <f t="shared" si="9"/>
        <v>--</v>
      </c>
      <c r="O28" s="26">
        <f t="shared" si="9"/>
        <v>0.39611294705391425</v>
      </c>
    </row>
    <row r="29" spans="1:30" ht="5.15" customHeight="1" x14ac:dyDescent="0.6">
      <c r="A29" s="21"/>
      <c r="B29" s="22"/>
      <c r="C29" s="22"/>
      <c r="D29" s="22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20"/>
    </row>
    <row r="30" spans="1:30" ht="12.75" customHeight="1" x14ac:dyDescent="0.6">
      <c r="A30" s="21" t="s">
        <v>31</v>
      </c>
      <c r="B30" s="22">
        <f>B28</f>
        <v>2998.4938845092561</v>
      </c>
      <c r="C30" s="22">
        <f>C28</f>
        <v>0</v>
      </c>
      <c r="D30" s="22">
        <f>D28</f>
        <v>0</v>
      </c>
      <c r="E30" s="22">
        <f>E28</f>
        <v>2998.4938845092561</v>
      </c>
      <c r="F30" s="16"/>
      <c r="G30" s="24">
        <f>SUM(G14,G23,G28)</f>
        <v>1369.579296632108</v>
      </c>
      <c r="H30" s="24">
        <f>SUM(H14,H23,H28)</f>
        <v>0</v>
      </c>
      <c r="I30" s="24">
        <f>SUM(I14,I23,I28)</f>
        <v>0</v>
      </c>
      <c r="J30" s="24">
        <f>SUM(J14,J23,J28)</f>
        <v>1369.579296632108</v>
      </c>
      <c r="K30" s="16"/>
      <c r="L30" s="25">
        <f>IF(B30&lt;&gt;0,G30/B30,"--")</f>
        <v>0.45675574117646006</v>
      </c>
      <c r="M30" s="25" t="str">
        <f>IF(C30&lt;&gt;0,H30/C30,"--")</f>
        <v>--</v>
      </c>
      <c r="N30" s="25" t="str">
        <f>IF(D30&lt;&gt;0,I30/D30,"--")</f>
        <v>--</v>
      </c>
      <c r="O30" s="26">
        <f>IF(E30&lt;&gt;0,J30/E30,"--")</f>
        <v>0.45675574117646006</v>
      </c>
    </row>
    <row r="31" spans="1:30" ht="5.15" customHeight="1" x14ac:dyDescent="0.6">
      <c r="A31" s="21"/>
      <c r="B31" s="22"/>
      <c r="C31" s="22"/>
      <c r="D31" s="22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20"/>
    </row>
    <row r="32" spans="1:30" ht="12.75" customHeight="1" x14ac:dyDescent="0.6">
      <c r="A32" s="95" t="s">
        <v>32</v>
      </c>
      <c r="B32" s="22"/>
      <c r="C32" s="22"/>
      <c r="D32" s="22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20"/>
    </row>
    <row r="33" spans="1:23" ht="12.75" customHeight="1" x14ac:dyDescent="0.6">
      <c r="A33" s="31" t="s">
        <v>106</v>
      </c>
      <c r="B33" s="22"/>
      <c r="C33" s="22"/>
      <c r="D33" s="22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20"/>
    </row>
    <row r="34" spans="1:23" ht="12.75" customHeight="1" x14ac:dyDescent="0.6">
      <c r="A34" s="21" t="s">
        <v>13</v>
      </c>
      <c r="B34" s="22">
        <v>35.350865519542602</v>
      </c>
      <c r="C34" s="22">
        <v>228.88333514956366</v>
      </c>
      <c r="D34" s="22">
        <v>26.6130621955189</v>
      </c>
      <c r="E34" s="22">
        <f>SUM(B34:D34)</f>
        <v>290.84726286462518</v>
      </c>
      <c r="F34" s="16"/>
      <c r="G34" s="62">
        <v>2.7884427085413948</v>
      </c>
      <c r="H34" s="62">
        <v>29.417266716125152</v>
      </c>
      <c r="I34" s="62">
        <v>5.8556387343857121</v>
      </c>
      <c r="J34" s="24">
        <f>SUM(G34:I34)</f>
        <v>38.061348159052258</v>
      </c>
      <c r="K34" s="16"/>
      <c r="L34" s="25">
        <f t="shared" ref="L34:O37" si="10">IF(B34&lt;&gt;0,G34/B34,"--")</f>
        <v>7.8879050556764807E-2</v>
      </c>
      <c r="M34" s="25">
        <f t="shared" si="10"/>
        <v>0.12852515757384633</v>
      </c>
      <c r="N34" s="25">
        <f t="shared" si="10"/>
        <v>0.22002874721315172</v>
      </c>
      <c r="O34" s="26">
        <f t="shared" si="10"/>
        <v>0.13086369726906424</v>
      </c>
      <c r="Q34">
        <v>0</v>
      </c>
      <c r="U34">
        <f>$U$8</f>
        <v>16</v>
      </c>
      <c r="V34">
        <f>$V$8</f>
        <v>38</v>
      </c>
      <c r="W34">
        <f>$W$8</f>
        <v>60</v>
      </c>
    </row>
    <row r="35" spans="1:23" ht="12.75" customHeight="1" x14ac:dyDescent="0.6">
      <c r="A35" s="30" t="s">
        <v>111</v>
      </c>
      <c r="B35" s="22">
        <v>35.350865519542602</v>
      </c>
      <c r="C35" s="22">
        <v>228.88333514956366</v>
      </c>
      <c r="D35" s="22">
        <v>26.6130621955189</v>
      </c>
      <c r="E35" s="22">
        <f>SUM(B35:D35)</f>
        <v>290.84726286462518</v>
      </c>
      <c r="F35" s="16"/>
      <c r="G35" s="62">
        <v>4.5168793900480972</v>
      </c>
      <c r="H35" s="62">
        <v>97.043057757252413</v>
      </c>
      <c r="I35" s="62">
        <v>21.542011114910213</v>
      </c>
      <c r="J35" s="24">
        <f>SUM(G35:I35)</f>
        <v>123.10194826221073</v>
      </c>
      <c r="K35" s="16"/>
      <c r="L35" s="25">
        <f t="shared" si="10"/>
        <v>0.1277728090575628</v>
      </c>
      <c r="M35" s="25">
        <f t="shared" si="10"/>
        <v>0.42398481171134494</v>
      </c>
      <c r="N35" s="25">
        <f t="shared" si="10"/>
        <v>0.80945255215829504</v>
      </c>
      <c r="O35" s="26">
        <f t="shared" si="10"/>
        <v>0.42325290274266225</v>
      </c>
      <c r="Q35">
        <v>3</v>
      </c>
      <c r="U35">
        <f>$U$8</f>
        <v>16</v>
      </c>
      <c r="V35">
        <f>$V$8</f>
        <v>38</v>
      </c>
      <c r="W35">
        <f>$W$8</f>
        <v>60</v>
      </c>
    </row>
    <row r="36" spans="1:23" ht="12.75" customHeight="1" x14ac:dyDescent="0.6">
      <c r="A36" s="21" t="s">
        <v>14</v>
      </c>
      <c r="B36" s="22">
        <v>0</v>
      </c>
      <c r="C36" s="22">
        <v>0</v>
      </c>
      <c r="D36" s="22">
        <v>0</v>
      </c>
      <c r="E36" s="22">
        <f>SUM(B36:D36)</f>
        <v>0</v>
      </c>
      <c r="F36" s="16"/>
      <c r="G36" s="62">
        <v>0</v>
      </c>
      <c r="H36" s="62">
        <v>0</v>
      </c>
      <c r="I36" s="62">
        <v>0</v>
      </c>
      <c r="J36" s="24">
        <f>SUM(G36:I36)</f>
        <v>0</v>
      </c>
      <c r="K36" s="16"/>
      <c r="L36" s="25" t="str">
        <f t="shared" si="10"/>
        <v>--</v>
      </c>
      <c r="M36" s="25" t="str">
        <f t="shared" si="10"/>
        <v>--</v>
      </c>
      <c r="N36" s="25" t="str">
        <f t="shared" si="10"/>
        <v>--</v>
      </c>
      <c r="O36" s="26" t="str">
        <f t="shared" si="10"/>
        <v>--</v>
      </c>
      <c r="Q36">
        <v>9</v>
      </c>
      <c r="U36">
        <f>$U$8</f>
        <v>16</v>
      </c>
      <c r="V36">
        <f>$V$8</f>
        <v>38</v>
      </c>
      <c r="W36">
        <f>$W$8</f>
        <v>60</v>
      </c>
    </row>
    <row r="37" spans="1:23" ht="12.75" customHeight="1" x14ac:dyDescent="0.6">
      <c r="A37" s="21" t="s">
        <v>17</v>
      </c>
      <c r="B37" s="22">
        <f>B34</f>
        <v>35.350865519542602</v>
      </c>
      <c r="C37" s="22">
        <f>C34</f>
        <v>228.88333514956366</v>
      </c>
      <c r="D37" s="22">
        <f>D34</f>
        <v>26.6130621955189</v>
      </c>
      <c r="E37" s="22">
        <f>E34</f>
        <v>290.84726286462518</v>
      </c>
      <c r="F37" s="16"/>
      <c r="G37" s="24">
        <f>SUM(G34:G36)</f>
        <v>7.3053220985894924</v>
      </c>
      <c r="H37" s="24">
        <f>SUM(H34:H36)</f>
        <v>126.46032447337757</v>
      </c>
      <c r="I37" s="24">
        <f>SUM(I34:I36)</f>
        <v>27.397649849295924</v>
      </c>
      <c r="J37" s="24">
        <f>SUM(J34:J36)</f>
        <v>161.163296421263</v>
      </c>
      <c r="K37" s="16"/>
      <c r="L37" s="25">
        <f t="shared" si="10"/>
        <v>0.20665185961432761</v>
      </c>
      <c r="M37" s="25">
        <f t="shared" si="10"/>
        <v>0.55250996928519136</v>
      </c>
      <c r="N37" s="25">
        <f t="shared" si="10"/>
        <v>1.0294812993714466</v>
      </c>
      <c r="O37" s="26">
        <f t="shared" si="10"/>
        <v>0.55411660001172658</v>
      </c>
    </row>
    <row r="38" spans="1:23" ht="5.15" customHeight="1" x14ac:dyDescent="0.6">
      <c r="A38" s="21"/>
      <c r="B38" s="22"/>
      <c r="C38" s="22"/>
      <c r="D38" s="22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20"/>
    </row>
    <row r="39" spans="1:23" ht="12.75" customHeight="1" x14ac:dyDescent="0.6">
      <c r="A39" s="31" t="s">
        <v>112</v>
      </c>
      <c r="B39" s="22"/>
      <c r="C39" s="22"/>
      <c r="D39" s="22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20"/>
    </row>
    <row r="40" spans="1:23" ht="12.75" customHeight="1" x14ac:dyDescent="0.6">
      <c r="A40" s="21" t="s">
        <v>13</v>
      </c>
      <c r="B40" s="22">
        <v>0</v>
      </c>
      <c r="C40" s="22">
        <v>200.80051006924936</v>
      </c>
      <c r="D40" s="22">
        <v>141.30081133912873</v>
      </c>
      <c r="E40" s="22">
        <f>SUM(B40:D40)</f>
        <v>342.10132140837811</v>
      </c>
      <c r="F40" s="16"/>
      <c r="G40" s="62">
        <v>0</v>
      </c>
      <c r="H40" s="62">
        <v>14.501699960967503</v>
      </c>
      <c r="I40" s="62">
        <v>13.89321814849774</v>
      </c>
      <c r="J40" s="24">
        <f>SUM(G40:I40)</f>
        <v>28.394918109465245</v>
      </c>
      <c r="K40" s="16"/>
      <c r="L40" s="25" t="str">
        <f t="shared" ref="L40:O43" si="11">IF(B40&lt;&gt;0,G40/B40,"--")</f>
        <v>--</v>
      </c>
      <c r="M40" s="25">
        <f t="shared" si="11"/>
        <v>7.2219437868790037E-2</v>
      </c>
      <c r="N40" s="25">
        <f t="shared" si="11"/>
        <v>9.8323696918861628E-2</v>
      </c>
      <c r="O40" s="26">
        <f t="shared" si="11"/>
        <v>8.3001486204636002E-2</v>
      </c>
      <c r="Q40">
        <v>1</v>
      </c>
      <c r="R40">
        <v>2</v>
      </c>
      <c r="U40">
        <f>$U$8</f>
        <v>16</v>
      </c>
      <c r="V40">
        <f>$V$8</f>
        <v>38</v>
      </c>
      <c r="W40">
        <f>$W$8</f>
        <v>60</v>
      </c>
    </row>
    <row r="41" spans="1:23" ht="12.75" customHeight="1" x14ac:dyDescent="0.6">
      <c r="A41" s="30" t="s">
        <v>97</v>
      </c>
      <c r="B41" s="22">
        <v>0</v>
      </c>
      <c r="C41" s="22">
        <v>200.80051006924936</v>
      </c>
      <c r="D41" s="22">
        <v>141.30081133912876</v>
      </c>
      <c r="E41" s="22">
        <f>SUM(B41:D41)</f>
        <v>342.10132140837811</v>
      </c>
      <c r="F41" s="16"/>
      <c r="G41" s="62">
        <v>0</v>
      </c>
      <c r="H41" s="62">
        <v>57.110107412283796</v>
      </c>
      <c r="I41" s="62">
        <v>59.785435360700674</v>
      </c>
      <c r="J41" s="24">
        <f>SUM(G41:I41)</f>
        <v>116.89554277298447</v>
      </c>
      <c r="K41" s="16"/>
      <c r="L41" s="25" t="str">
        <f t="shared" si="11"/>
        <v>--</v>
      </c>
      <c r="M41" s="25">
        <f t="shared" si="11"/>
        <v>0.28441216305968764</v>
      </c>
      <c r="N41" s="25">
        <f t="shared" si="11"/>
        <v>0.42310751646862627</v>
      </c>
      <c r="O41" s="26">
        <f t="shared" si="11"/>
        <v>0.34169860055419732</v>
      </c>
      <c r="Q41">
        <v>5</v>
      </c>
      <c r="R41">
        <v>7</v>
      </c>
      <c r="U41">
        <f>$U$8</f>
        <v>16</v>
      </c>
      <c r="V41">
        <f>$V$8</f>
        <v>38</v>
      </c>
      <c r="W41">
        <f>$W$8</f>
        <v>60</v>
      </c>
    </row>
    <row r="42" spans="1:23" ht="12.75" customHeight="1" x14ac:dyDescent="0.6">
      <c r="A42" s="21" t="s">
        <v>16</v>
      </c>
      <c r="B42" s="22">
        <v>0</v>
      </c>
      <c r="C42" s="22">
        <v>0</v>
      </c>
      <c r="D42" s="22">
        <v>0</v>
      </c>
      <c r="E42" s="22">
        <f>SUM(B42:D42)</f>
        <v>0</v>
      </c>
      <c r="F42" s="16"/>
      <c r="G42" s="62">
        <v>0</v>
      </c>
      <c r="H42" s="62">
        <v>0</v>
      </c>
      <c r="I42" s="62">
        <v>0</v>
      </c>
      <c r="J42" s="24">
        <f>SUM(G42:I42)</f>
        <v>0</v>
      </c>
      <c r="K42" s="16"/>
      <c r="L42" s="25" t="str">
        <f t="shared" si="11"/>
        <v>--</v>
      </c>
      <c r="M42" s="25" t="str">
        <f t="shared" si="11"/>
        <v>--</v>
      </c>
      <c r="N42" s="25" t="str">
        <f t="shared" si="11"/>
        <v>--</v>
      </c>
      <c r="O42" s="26" t="str">
        <f t="shared" si="11"/>
        <v>--</v>
      </c>
      <c r="Q42">
        <v>10</v>
      </c>
      <c r="U42">
        <f>$U$8</f>
        <v>16</v>
      </c>
      <c r="V42">
        <f>$V$8</f>
        <v>38</v>
      </c>
      <c r="W42">
        <f>$W$8</f>
        <v>60</v>
      </c>
    </row>
    <row r="43" spans="1:23" ht="12.75" customHeight="1" x14ac:dyDescent="0.6">
      <c r="A43" s="21" t="s">
        <v>17</v>
      </c>
      <c r="B43" s="22">
        <f>B40</f>
        <v>0</v>
      </c>
      <c r="C43" s="22">
        <f>C40</f>
        <v>200.80051006924936</v>
      </c>
      <c r="D43" s="22">
        <f>D40</f>
        <v>141.30081133912873</v>
      </c>
      <c r="E43" s="22">
        <f>E40</f>
        <v>342.10132140837811</v>
      </c>
      <c r="F43" s="16"/>
      <c r="G43" s="24">
        <f>SUM(G40:G42)</f>
        <v>0</v>
      </c>
      <c r="H43" s="24">
        <f>SUM(H40:H42)</f>
        <v>71.611807373251295</v>
      </c>
      <c r="I43" s="24">
        <f>SUM(I40:I42)</f>
        <v>73.678653509198412</v>
      </c>
      <c r="J43" s="24">
        <f>SUM(J40:J42)</f>
        <v>145.29046088244971</v>
      </c>
      <c r="K43" s="16"/>
      <c r="L43" s="25" t="str">
        <f t="shared" si="11"/>
        <v>--</v>
      </c>
      <c r="M43" s="25">
        <f t="shared" si="11"/>
        <v>0.35663160092847768</v>
      </c>
      <c r="N43" s="25">
        <f t="shared" si="11"/>
        <v>0.52143121338748799</v>
      </c>
      <c r="O43" s="26">
        <f t="shared" si="11"/>
        <v>0.42470008675883331</v>
      </c>
    </row>
    <row r="44" spans="1:23" ht="5.15" customHeight="1" x14ac:dyDescent="0.6">
      <c r="A44" s="21"/>
      <c r="B44" s="22"/>
      <c r="C44" s="22"/>
      <c r="D44" s="22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20"/>
    </row>
    <row r="45" spans="1:23" ht="12.75" customHeight="1" x14ac:dyDescent="0.6">
      <c r="A45" s="31" t="s">
        <v>28</v>
      </c>
      <c r="B45" s="22"/>
      <c r="C45" s="22"/>
      <c r="D45" s="22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20"/>
    </row>
    <row r="46" spans="1:23" ht="12.75" customHeight="1" x14ac:dyDescent="0.6">
      <c r="A46" s="30" t="s">
        <v>29</v>
      </c>
      <c r="B46" s="76">
        <f>B37+B43</f>
        <v>35.350865519542602</v>
      </c>
      <c r="C46" s="76">
        <f>C37+C43</f>
        <v>429.68384521881302</v>
      </c>
      <c r="D46" s="76">
        <f>D37+D43</f>
        <v>167.91387353464762</v>
      </c>
      <c r="E46" s="22">
        <f>SUM(B46:D46)</f>
        <v>632.94858427300323</v>
      </c>
      <c r="F46" s="16"/>
      <c r="G46" s="62">
        <v>38.645366354626169</v>
      </c>
      <c r="H46" s="62">
        <v>482.42739421013664</v>
      </c>
      <c r="I46" s="62">
        <v>2503.3210032946577</v>
      </c>
      <c r="J46" s="24">
        <f>SUM(G46:I46)</f>
        <v>3024.3937638594207</v>
      </c>
      <c r="K46" s="16"/>
      <c r="L46" s="25">
        <f t="shared" ref="L46:O48" si="12">IF(B46&lt;&gt;0,G46/B46,"--")</f>
        <v>1.0931943472009846</v>
      </c>
      <c r="M46" s="25">
        <f t="shared" si="12"/>
        <v>1.1227496671755588</v>
      </c>
      <c r="N46" s="25">
        <f t="shared" si="12"/>
        <v>14.908363142358921</v>
      </c>
      <c r="O46" s="26">
        <f t="shared" si="12"/>
        <v>4.7782613612023495</v>
      </c>
      <c r="Q46">
        <v>11</v>
      </c>
      <c r="U46">
        <f>$U$8</f>
        <v>16</v>
      </c>
      <c r="V46">
        <f>$V$8</f>
        <v>38</v>
      </c>
      <c r="W46">
        <f>$W$8</f>
        <v>60</v>
      </c>
    </row>
    <row r="47" spans="1:23" ht="12.75" customHeight="1" x14ac:dyDescent="0.6">
      <c r="A47" s="30" t="s">
        <v>30</v>
      </c>
      <c r="B47" s="22">
        <v>0</v>
      </c>
      <c r="C47" s="22">
        <v>0</v>
      </c>
      <c r="D47" s="22">
        <v>0</v>
      </c>
      <c r="E47" s="22">
        <f>SUM(B47:D47)</f>
        <v>0</v>
      </c>
      <c r="F47" s="16"/>
      <c r="G47" s="62">
        <v>0</v>
      </c>
      <c r="H47" s="62">
        <v>0</v>
      </c>
      <c r="I47" s="62">
        <v>0</v>
      </c>
      <c r="J47" s="24">
        <f>SUM(G47:I47)</f>
        <v>0</v>
      </c>
      <c r="K47" s="16"/>
      <c r="L47" s="25" t="str">
        <f t="shared" si="12"/>
        <v>--</v>
      </c>
      <c r="M47" s="25" t="str">
        <f t="shared" si="12"/>
        <v>--</v>
      </c>
      <c r="N47" s="25" t="str">
        <f t="shared" si="12"/>
        <v>--</v>
      </c>
      <c r="O47" s="26" t="str">
        <f t="shared" si="12"/>
        <v>--</v>
      </c>
      <c r="Q47">
        <v>12</v>
      </c>
      <c r="U47">
        <f>$U$8</f>
        <v>16</v>
      </c>
      <c r="V47">
        <f>$V$8</f>
        <v>38</v>
      </c>
      <c r="W47">
        <f>$W$8</f>
        <v>60</v>
      </c>
    </row>
    <row r="48" spans="1:23" ht="12.75" customHeight="1" x14ac:dyDescent="0.6">
      <c r="A48" s="21" t="s">
        <v>17</v>
      </c>
      <c r="B48" s="22">
        <f>B46</f>
        <v>35.350865519542602</v>
      </c>
      <c r="C48" s="22">
        <f>C46</f>
        <v>429.68384521881302</v>
      </c>
      <c r="D48" s="22">
        <f>D46</f>
        <v>167.91387353464762</v>
      </c>
      <c r="E48" s="22">
        <f>E46</f>
        <v>632.94858427300323</v>
      </c>
      <c r="F48" s="16"/>
      <c r="G48" s="24">
        <f>SUM(G46:G47)</f>
        <v>38.645366354626169</v>
      </c>
      <c r="H48" s="24">
        <f>SUM(H46:H47)</f>
        <v>482.42739421013664</v>
      </c>
      <c r="I48" s="24">
        <f>SUM(I46:I47)</f>
        <v>2503.3210032946577</v>
      </c>
      <c r="J48" s="24">
        <f>SUM(J46:J47)</f>
        <v>3024.3937638594207</v>
      </c>
      <c r="K48" s="16"/>
      <c r="L48" s="25">
        <f t="shared" si="12"/>
        <v>1.0931943472009846</v>
      </c>
      <c r="M48" s="25">
        <f t="shared" si="12"/>
        <v>1.1227496671755588</v>
      </c>
      <c r="N48" s="25">
        <f t="shared" si="12"/>
        <v>14.908363142358921</v>
      </c>
      <c r="O48" s="26">
        <f t="shared" si="12"/>
        <v>4.7782613612023495</v>
      </c>
    </row>
    <row r="49" spans="1:23" ht="5.15" customHeight="1" x14ac:dyDescent="0.6">
      <c r="A49" s="21"/>
      <c r="B49" s="22"/>
      <c r="C49" s="22"/>
      <c r="D49" s="22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20"/>
    </row>
    <row r="50" spans="1:23" ht="12.75" customHeight="1" x14ac:dyDescent="0.6">
      <c r="A50" s="96" t="s">
        <v>33</v>
      </c>
      <c r="B50" s="32">
        <f>B48</f>
        <v>35.350865519542602</v>
      </c>
      <c r="C50" s="32">
        <f>C48</f>
        <v>429.68384521881302</v>
      </c>
      <c r="D50" s="32">
        <f>D48</f>
        <v>167.91387353464762</v>
      </c>
      <c r="E50" s="32">
        <f>E48</f>
        <v>632.94858427300323</v>
      </c>
      <c r="F50" s="33"/>
      <c r="G50" s="34">
        <f>SUM(G37,G43,G48)</f>
        <v>45.950688453215662</v>
      </c>
      <c r="H50" s="34">
        <f>SUM(H37,H43,H48)</f>
        <v>680.49952605676549</v>
      </c>
      <c r="I50" s="34">
        <f>SUM(I37,I43,I48)</f>
        <v>2604.3973066531521</v>
      </c>
      <c r="J50" s="34">
        <f>SUM(J37,J43,J48)</f>
        <v>3330.8475211631335</v>
      </c>
      <c r="K50" s="33"/>
      <c r="L50" s="35">
        <f t="shared" ref="L50:O51" si="13">IF(B50&lt;&gt;0,G50/B50,"--")</f>
        <v>1.2998462068153123</v>
      </c>
      <c r="M50" s="35">
        <f t="shared" si="13"/>
        <v>1.583721458530112</v>
      </c>
      <c r="N50" s="35">
        <f t="shared" si="13"/>
        <v>15.510316401079013</v>
      </c>
      <c r="O50" s="36">
        <f t="shared" si="13"/>
        <v>5.2624298464762393</v>
      </c>
    </row>
    <row r="51" spans="1:23" ht="12.75" customHeight="1" thickBot="1" x14ac:dyDescent="0.75">
      <c r="A51" s="37" t="s">
        <v>17</v>
      </c>
      <c r="B51" s="101">
        <f>SUM(B30,B50)</f>
        <v>3033.8447500287989</v>
      </c>
      <c r="C51" s="101">
        <f>SUM(C30,C50)</f>
        <v>429.68384521881302</v>
      </c>
      <c r="D51" s="101">
        <f>SUM(D30,D50)</f>
        <v>167.91387353464762</v>
      </c>
      <c r="E51" s="101">
        <f>SUM(E30,E50)</f>
        <v>3631.4424687822593</v>
      </c>
      <c r="F51" s="102"/>
      <c r="G51" s="46">
        <f>SUM(G30,G50)</f>
        <v>1415.5299850853237</v>
      </c>
      <c r="H51" s="46">
        <f>SUM(H30,H50)</f>
        <v>680.49952605676549</v>
      </c>
      <c r="I51" s="46">
        <f>SUM(I30,I50)</f>
        <v>2604.3973066531521</v>
      </c>
      <c r="J51" s="46">
        <f>SUM(J30,J50)</f>
        <v>4700.4268177952417</v>
      </c>
      <c r="K51" s="102"/>
      <c r="L51" s="47">
        <f t="shared" si="13"/>
        <v>0.46657957203376565</v>
      </c>
      <c r="M51" s="47">
        <f t="shared" si="13"/>
        <v>1.583721458530112</v>
      </c>
      <c r="N51" s="47">
        <f t="shared" si="13"/>
        <v>15.510316401079013</v>
      </c>
      <c r="O51" s="48">
        <f t="shared" si="13"/>
        <v>1.2943690718502412</v>
      </c>
    </row>
    <row r="52" spans="1:23" ht="5.15" customHeight="1" thickBot="1" x14ac:dyDescent="0.75">
      <c r="A52" s="16"/>
      <c r="B52" s="50"/>
      <c r="C52" s="50"/>
      <c r="D52" s="50"/>
    </row>
    <row r="53" spans="1:23" ht="15.5" x14ac:dyDescent="0.7">
      <c r="A53" s="4" t="s">
        <v>18</v>
      </c>
      <c r="B53" s="121" t="s">
        <v>1</v>
      </c>
      <c r="C53" s="128"/>
      <c r="D53" s="128"/>
      <c r="E53" s="128"/>
      <c r="F53" s="6"/>
      <c r="G53" s="121" t="s">
        <v>2</v>
      </c>
      <c r="H53" s="122"/>
      <c r="I53" s="122"/>
      <c r="J53" s="122"/>
      <c r="K53" s="6"/>
      <c r="L53" s="121" t="s">
        <v>3</v>
      </c>
      <c r="M53" s="122"/>
      <c r="N53" s="122"/>
      <c r="O53" s="123"/>
    </row>
    <row r="54" spans="1:23" ht="12.75" customHeight="1" x14ac:dyDescent="0.6">
      <c r="A54" s="94" t="s">
        <v>23</v>
      </c>
      <c r="B54" s="15" t="s">
        <v>4</v>
      </c>
      <c r="C54" s="15" t="s">
        <v>5</v>
      </c>
      <c r="D54" s="15" t="s">
        <v>6</v>
      </c>
      <c r="E54" s="15" t="s">
        <v>173</v>
      </c>
      <c r="F54" s="16"/>
      <c r="G54" s="15" t="s">
        <v>4</v>
      </c>
      <c r="H54" s="15" t="s">
        <v>5</v>
      </c>
      <c r="I54" s="15" t="s">
        <v>6</v>
      </c>
      <c r="J54" s="15" t="s">
        <v>173</v>
      </c>
      <c r="K54" s="16"/>
      <c r="L54" s="15" t="s">
        <v>4</v>
      </c>
      <c r="M54" s="15" t="s">
        <v>5</v>
      </c>
      <c r="N54" s="15" t="s">
        <v>6</v>
      </c>
      <c r="O54" s="17" t="s">
        <v>173</v>
      </c>
    </row>
    <row r="55" spans="1:23" x14ac:dyDescent="0.6">
      <c r="A55" s="21" t="s">
        <v>19</v>
      </c>
      <c r="B55" s="22">
        <v>0</v>
      </c>
      <c r="C55" s="22">
        <v>0</v>
      </c>
      <c r="D55" s="22">
        <v>0</v>
      </c>
      <c r="E55" s="22">
        <f>SUM(B55:D55)</f>
        <v>0</v>
      </c>
      <c r="F55" s="16"/>
      <c r="G55" s="62">
        <v>0</v>
      </c>
      <c r="H55" s="62">
        <v>0</v>
      </c>
      <c r="I55" s="62">
        <v>0</v>
      </c>
      <c r="J55" s="24">
        <f>SUM(G55:I55)</f>
        <v>0</v>
      </c>
      <c r="K55" s="16"/>
      <c r="L55" s="25" t="str">
        <f t="shared" ref="L55:O57" si="14">IF(B55&lt;&gt;0,G55/B55,"--")</f>
        <v>--</v>
      </c>
      <c r="M55" s="25" t="str">
        <f t="shared" si="14"/>
        <v>--</v>
      </c>
      <c r="N55" s="25" t="str">
        <f t="shared" si="14"/>
        <v>--</v>
      </c>
      <c r="O55" s="26" t="str">
        <f t="shared" si="14"/>
        <v>--</v>
      </c>
      <c r="Q55">
        <v>158</v>
      </c>
      <c r="U55">
        <f>$U$8</f>
        <v>16</v>
      </c>
      <c r="V55">
        <f>$V$8</f>
        <v>38</v>
      </c>
      <c r="W55">
        <f>$W$8</f>
        <v>60</v>
      </c>
    </row>
    <row r="56" spans="1:23" x14ac:dyDescent="0.6">
      <c r="A56" s="21" t="s">
        <v>20</v>
      </c>
      <c r="B56" s="22">
        <v>0</v>
      </c>
      <c r="C56" s="22">
        <v>0</v>
      </c>
      <c r="D56" s="22">
        <v>0</v>
      </c>
      <c r="E56" s="22">
        <f>SUM(B56:D56)</f>
        <v>0</v>
      </c>
      <c r="F56" s="16"/>
      <c r="G56" s="62">
        <v>0</v>
      </c>
      <c r="H56" s="62">
        <v>0</v>
      </c>
      <c r="I56" s="62">
        <v>0</v>
      </c>
      <c r="J56" s="24">
        <f>SUM(G56:I56)</f>
        <v>0</v>
      </c>
      <c r="K56" s="16"/>
      <c r="L56" s="25" t="str">
        <f t="shared" si="14"/>
        <v>--</v>
      </c>
      <c r="M56" s="25" t="str">
        <f t="shared" si="14"/>
        <v>--</v>
      </c>
      <c r="N56" s="25" t="str">
        <f t="shared" si="14"/>
        <v>--</v>
      </c>
      <c r="O56" s="26" t="str">
        <f t="shared" si="14"/>
        <v>--</v>
      </c>
      <c r="Q56">
        <v>160</v>
      </c>
      <c r="U56">
        <f>$U$8</f>
        <v>16</v>
      </c>
      <c r="V56">
        <f>$V$8</f>
        <v>38</v>
      </c>
      <c r="W56">
        <f>$W$8</f>
        <v>60</v>
      </c>
    </row>
    <row r="57" spans="1:23" ht="12.75" customHeight="1" x14ac:dyDescent="0.6">
      <c r="A57" s="21" t="s">
        <v>31</v>
      </c>
      <c r="B57" s="22">
        <f>SUM(B55:B56)</f>
        <v>0</v>
      </c>
      <c r="C57" s="22">
        <f>SUM(C55:C56)</f>
        <v>0</v>
      </c>
      <c r="D57" s="22">
        <f>SUM(D55:D56)</f>
        <v>0</v>
      </c>
      <c r="E57" s="22">
        <f>SUM(E55:E56)</f>
        <v>0</v>
      </c>
      <c r="F57" s="16"/>
      <c r="G57" s="24">
        <f>SUM(G55:G56)</f>
        <v>0</v>
      </c>
      <c r="H57" s="24">
        <f>SUM(H55:H56)</f>
        <v>0</v>
      </c>
      <c r="I57" s="24">
        <f>SUM(I55:I56)</f>
        <v>0</v>
      </c>
      <c r="J57" s="24">
        <f>SUM(J55:J56)</f>
        <v>0</v>
      </c>
      <c r="K57" s="16"/>
      <c r="L57" s="25" t="str">
        <f t="shared" si="14"/>
        <v>--</v>
      </c>
      <c r="M57" s="25" t="str">
        <f t="shared" si="14"/>
        <v>--</v>
      </c>
      <c r="N57" s="25" t="str">
        <f t="shared" si="14"/>
        <v>--</v>
      </c>
      <c r="O57" s="26" t="str">
        <f t="shared" si="14"/>
        <v>--</v>
      </c>
    </row>
    <row r="58" spans="1:23" ht="12.75" customHeight="1" x14ac:dyDescent="0.6">
      <c r="A58" s="95" t="s">
        <v>32</v>
      </c>
      <c r="B58" s="22"/>
      <c r="C58" s="22"/>
      <c r="D58" s="22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0"/>
    </row>
    <row r="59" spans="1:23" x14ac:dyDescent="0.6">
      <c r="A59" s="21" t="s">
        <v>19</v>
      </c>
      <c r="B59" s="22">
        <v>0</v>
      </c>
      <c r="C59" s="22">
        <v>0</v>
      </c>
      <c r="D59" s="22">
        <v>0</v>
      </c>
      <c r="E59" s="22">
        <f>SUM(B59:D59)</f>
        <v>0</v>
      </c>
      <c r="F59" s="16"/>
      <c r="G59" s="62">
        <v>0</v>
      </c>
      <c r="H59" s="62">
        <v>0</v>
      </c>
      <c r="I59" s="62">
        <v>0</v>
      </c>
      <c r="J59" s="24">
        <f>SUM(G59:I59)</f>
        <v>0</v>
      </c>
      <c r="K59" s="16"/>
      <c r="L59" s="25" t="str">
        <f t="shared" ref="L59:O62" si="15">IF(B59&lt;&gt;0,G59/B59,"--")</f>
        <v>--</v>
      </c>
      <c r="M59" s="25" t="str">
        <f t="shared" si="15"/>
        <v>--</v>
      </c>
      <c r="N59" s="25" t="str">
        <f t="shared" si="15"/>
        <v>--</v>
      </c>
      <c r="O59" s="26" t="str">
        <f t="shared" si="15"/>
        <v>--</v>
      </c>
      <c r="Q59">
        <v>135</v>
      </c>
      <c r="U59">
        <f>$U$8</f>
        <v>16</v>
      </c>
      <c r="V59">
        <f>$V$8</f>
        <v>38</v>
      </c>
      <c r="W59">
        <f>$W$8</f>
        <v>60</v>
      </c>
    </row>
    <row r="60" spans="1:23" x14ac:dyDescent="0.6">
      <c r="A60" s="21" t="s">
        <v>20</v>
      </c>
      <c r="B60" s="22">
        <v>0</v>
      </c>
      <c r="C60" s="22">
        <v>0</v>
      </c>
      <c r="D60" s="22">
        <v>0</v>
      </c>
      <c r="E60" s="22">
        <f>SUM(B60:D60)</f>
        <v>0</v>
      </c>
      <c r="F60" s="16"/>
      <c r="G60" s="62">
        <v>0</v>
      </c>
      <c r="H60" s="62">
        <v>0</v>
      </c>
      <c r="I60" s="62">
        <v>0</v>
      </c>
      <c r="J60" s="24">
        <f>SUM(G60:I60)</f>
        <v>0</v>
      </c>
      <c r="K60" s="16"/>
      <c r="L60" s="25" t="str">
        <f t="shared" si="15"/>
        <v>--</v>
      </c>
      <c r="M60" s="25" t="str">
        <f t="shared" si="15"/>
        <v>--</v>
      </c>
      <c r="N60" s="25" t="str">
        <f t="shared" si="15"/>
        <v>--</v>
      </c>
      <c r="O60" s="26" t="str">
        <f t="shared" si="15"/>
        <v>--</v>
      </c>
      <c r="Q60">
        <v>137</v>
      </c>
      <c r="U60">
        <f>$U$8</f>
        <v>16</v>
      </c>
      <c r="V60">
        <f>$V$8</f>
        <v>38</v>
      </c>
      <c r="W60">
        <f>$W$8</f>
        <v>60</v>
      </c>
    </row>
    <row r="61" spans="1:23" x14ac:dyDescent="0.6">
      <c r="A61" s="96" t="s">
        <v>33</v>
      </c>
      <c r="B61" s="32">
        <f>SUM(B59:B60)</f>
        <v>0</v>
      </c>
      <c r="C61" s="32">
        <f>SUM(C59:C60)</f>
        <v>0</v>
      </c>
      <c r="D61" s="32">
        <f>SUM(D59:D60)</f>
        <v>0</v>
      </c>
      <c r="E61" s="32">
        <f>SUM(E59:E60)</f>
        <v>0</v>
      </c>
      <c r="F61" s="33"/>
      <c r="G61" s="84">
        <f>SUM(G59:G60)</f>
        <v>0</v>
      </c>
      <c r="H61" s="84">
        <f>SUM(H59:H60)</f>
        <v>0</v>
      </c>
      <c r="I61" s="84">
        <f>SUM(I59:I60)</f>
        <v>0</v>
      </c>
      <c r="J61" s="34">
        <f>SUM(J59:J60)</f>
        <v>0</v>
      </c>
      <c r="K61" s="33"/>
      <c r="L61" s="35" t="str">
        <f t="shared" si="15"/>
        <v>--</v>
      </c>
      <c r="M61" s="35" t="str">
        <f t="shared" si="15"/>
        <v>--</v>
      </c>
      <c r="N61" s="35" t="str">
        <f t="shared" si="15"/>
        <v>--</v>
      </c>
      <c r="O61" s="36" t="str">
        <f t="shared" si="15"/>
        <v>--</v>
      </c>
    </row>
    <row r="62" spans="1:23" ht="13.75" thickBot="1" x14ac:dyDescent="0.75">
      <c r="A62" s="43" t="s">
        <v>17</v>
      </c>
      <c r="B62" s="101">
        <f>SUM(B57,B61)</f>
        <v>0</v>
      </c>
      <c r="C62" s="101">
        <f>SUM(C57,C61)</f>
        <v>0</v>
      </c>
      <c r="D62" s="101">
        <f>SUM(D57,D61)</f>
        <v>0</v>
      </c>
      <c r="E62" s="101">
        <f>SUM(E57,E61)</f>
        <v>0</v>
      </c>
      <c r="F62" s="102"/>
      <c r="G62" s="46">
        <f>SUM(G57,G61)</f>
        <v>0</v>
      </c>
      <c r="H62" s="46">
        <f>SUM(H57,H61)</f>
        <v>0</v>
      </c>
      <c r="I62" s="46">
        <f>SUM(I57,I61)</f>
        <v>0</v>
      </c>
      <c r="J62" s="46">
        <f>SUM(J57,J61)</f>
        <v>0</v>
      </c>
      <c r="K62" s="102"/>
      <c r="L62" s="47" t="str">
        <f t="shared" si="15"/>
        <v>--</v>
      </c>
      <c r="M62" s="47" t="str">
        <f t="shared" si="15"/>
        <v>--</v>
      </c>
      <c r="N62" s="47" t="str">
        <f t="shared" si="15"/>
        <v>--</v>
      </c>
      <c r="O62" s="48" t="str">
        <f t="shared" si="15"/>
        <v>--</v>
      </c>
    </row>
    <row r="63" spans="1:23" ht="5.15" customHeight="1" x14ac:dyDescent="0.6">
      <c r="A63" s="49"/>
    </row>
    <row r="64" spans="1:23" x14ac:dyDescent="0.6">
      <c r="A64" s="49" t="s">
        <v>21</v>
      </c>
      <c r="B64" s="50">
        <f>B51</f>
        <v>3033.8447500287989</v>
      </c>
      <c r="C64" s="50">
        <f>C51</f>
        <v>429.68384521881302</v>
      </c>
      <c r="D64" s="50">
        <f>D51</f>
        <v>167.91387353464762</v>
      </c>
      <c r="E64" s="50">
        <f>E51</f>
        <v>3631.4424687822593</v>
      </c>
      <c r="G64" s="82">
        <f>SUM(G51,G62)</f>
        <v>1415.5299850853237</v>
      </c>
      <c r="H64" s="82">
        <f>SUM(H51,H62)</f>
        <v>680.49952605676549</v>
      </c>
      <c r="I64" s="82">
        <f>SUM(I51,I62)</f>
        <v>2604.3973066531521</v>
      </c>
      <c r="J64" s="82">
        <f>SUM(J51,J62)</f>
        <v>4700.4268177952417</v>
      </c>
      <c r="L64" s="25">
        <f>IF(B64&lt;&gt;0,G64/B64,"--")</f>
        <v>0.46657957203376565</v>
      </c>
      <c r="M64" s="25">
        <f>IF(C64&lt;&gt;0,H64/C64,"--")</f>
        <v>1.583721458530112</v>
      </c>
      <c r="N64" s="25">
        <f>IF(D64&lt;&gt;0,I64/D64,"--")</f>
        <v>15.510316401079013</v>
      </c>
      <c r="O64" s="25">
        <f>IF(E64&lt;&gt;0,J64/E64,"--")</f>
        <v>1.2943690718502412</v>
      </c>
    </row>
    <row r="65" spans="1:23" hidden="1" x14ac:dyDescent="0.6">
      <c r="A65" s="49"/>
      <c r="B65" s="50"/>
      <c r="C65" s="50"/>
      <c r="D65" s="50"/>
      <c r="E65" s="50"/>
      <c r="G65" s="82"/>
      <c r="H65" s="82"/>
      <c r="I65" s="82"/>
      <c r="J65" s="82"/>
      <c r="L65" s="25"/>
      <c r="M65" s="25"/>
      <c r="N65" s="25"/>
      <c r="O65" s="25"/>
    </row>
    <row r="66" spans="1:23" hidden="1" x14ac:dyDescent="0.6">
      <c r="A66" s="107" t="s">
        <v>115</v>
      </c>
      <c r="B66" s="85">
        <f>B10-SUM(B11:B13)</f>
        <v>0</v>
      </c>
      <c r="C66" s="85">
        <f>C10-SUM(C11:C13)</f>
        <v>0</v>
      </c>
      <c r="D66" s="85">
        <f>D10-SUM(D11:D13)</f>
        <v>0</v>
      </c>
      <c r="G66" s="85">
        <v>0</v>
      </c>
      <c r="H66" s="85">
        <v>0</v>
      </c>
      <c r="I66" s="85">
        <v>0</v>
      </c>
      <c r="J66" s="86"/>
      <c r="L66" s="85">
        <v>0</v>
      </c>
      <c r="M66" s="85">
        <v>0</v>
      </c>
      <c r="N66" s="85">
        <v>0</v>
      </c>
      <c r="O66" s="86"/>
      <c r="Q66">
        <v>157</v>
      </c>
      <c r="U66">
        <f>$U$8</f>
        <v>16</v>
      </c>
      <c r="V66">
        <f>$V$8</f>
        <v>38</v>
      </c>
      <c r="W66">
        <f>$W$8</f>
        <v>60</v>
      </c>
    </row>
    <row r="67" spans="1:23" hidden="1" x14ac:dyDescent="0.6">
      <c r="A67" s="16"/>
      <c r="B67" s="85">
        <f>B19-SUM(B20:B22)</f>
        <v>0</v>
      </c>
      <c r="C67" s="85">
        <f>C19-SUM(C20:C22)</f>
        <v>0</v>
      </c>
      <c r="D67" s="85">
        <f>D19-SUM(D20:D22)</f>
        <v>0</v>
      </c>
      <c r="G67" s="85">
        <v>0</v>
      </c>
      <c r="H67" s="85">
        <v>0</v>
      </c>
      <c r="I67" s="85">
        <v>0</v>
      </c>
      <c r="J67" s="86"/>
      <c r="L67" s="85">
        <v>0</v>
      </c>
      <c r="M67" s="85">
        <v>0</v>
      </c>
      <c r="N67" s="85">
        <v>0</v>
      </c>
      <c r="Q67">
        <v>134</v>
      </c>
      <c r="U67">
        <f>$U$8</f>
        <v>16</v>
      </c>
      <c r="V67">
        <f>$V$8</f>
        <v>38</v>
      </c>
      <c r="W67">
        <f>$W$8</f>
        <v>60</v>
      </c>
    </row>
    <row r="68" spans="1:23" hidden="1" x14ac:dyDescent="0.6">
      <c r="A68" s="16"/>
      <c r="B68" s="16"/>
      <c r="C68" s="16"/>
      <c r="D68" s="16"/>
      <c r="E68" s="16"/>
      <c r="G68" s="85">
        <v>0</v>
      </c>
      <c r="H68" s="85">
        <v>0</v>
      </c>
      <c r="I68" s="85">
        <v>0</v>
      </c>
      <c r="J68" s="86"/>
      <c r="K68" s="108"/>
      <c r="L68" s="85">
        <v>0</v>
      </c>
      <c r="M68" s="85">
        <v>0</v>
      </c>
      <c r="N68" s="85">
        <v>0</v>
      </c>
      <c r="Q68">
        <v>84</v>
      </c>
      <c r="R68">
        <v>19</v>
      </c>
      <c r="U68">
        <f>$U$8</f>
        <v>16</v>
      </c>
      <c r="V68">
        <f>$V$8</f>
        <v>38</v>
      </c>
      <c r="W68">
        <f>$W$8</f>
        <v>60</v>
      </c>
    </row>
    <row r="69" spans="1:23" x14ac:dyDescent="0.6">
      <c r="A69" s="33"/>
      <c r="B69" s="33"/>
      <c r="C69" s="33"/>
      <c r="D69" s="33"/>
      <c r="E69" s="33"/>
      <c r="G69" s="86"/>
      <c r="H69" s="86"/>
      <c r="I69" s="86"/>
      <c r="J69" s="86"/>
      <c r="K69" s="108"/>
      <c r="L69" s="86"/>
      <c r="M69" s="86"/>
      <c r="N69" s="86"/>
    </row>
    <row r="70" spans="1:23" x14ac:dyDescent="0.6">
      <c r="A70" s="54" t="s">
        <v>22</v>
      </c>
    </row>
    <row r="71" spans="1:23" x14ac:dyDescent="0.6">
      <c r="A71" s="109" t="s">
        <v>264</v>
      </c>
    </row>
    <row r="72" spans="1:23" x14ac:dyDescent="0.6">
      <c r="A72" s="56" t="s">
        <v>108</v>
      </c>
    </row>
    <row r="73" spans="1:23" x14ac:dyDescent="0.6">
      <c r="A73" s="55" t="s">
        <v>98</v>
      </c>
    </row>
    <row r="74" spans="1:23" x14ac:dyDescent="0.6">
      <c r="A74" s="56" t="s">
        <v>109</v>
      </c>
    </row>
    <row r="75" spans="1:23" x14ac:dyDescent="0.6">
      <c r="A75" s="55" t="s">
        <v>113</v>
      </c>
    </row>
    <row r="76" spans="1:23" x14ac:dyDescent="0.6">
      <c r="A76" s="56" t="s">
        <v>110</v>
      </c>
      <c r="B76" s="41"/>
      <c r="C76" s="41"/>
      <c r="D76" s="41"/>
      <c r="E76" s="41"/>
    </row>
    <row r="77" spans="1:23" x14ac:dyDescent="0.6">
      <c r="A77" s="55" t="s">
        <v>114</v>
      </c>
      <c r="B77" s="41"/>
      <c r="C77" s="41"/>
      <c r="D77" s="41"/>
      <c r="E77" s="41"/>
    </row>
    <row r="78" spans="1:23" x14ac:dyDescent="0.6">
      <c r="A78" s="56"/>
    </row>
    <row r="79" spans="1:23" x14ac:dyDescent="0.6">
      <c r="A79" s="55"/>
    </row>
    <row r="80" spans="1:23" x14ac:dyDescent="0.6">
      <c r="A80" s="55"/>
    </row>
    <row r="81" spans="1:1" x14ac:dyDescent="0.6">
      <c r="A81" s="55"/>
    </row>
    <row r="82" spans="1:1" x14ac:dyDescent="0.6">
      <c r="A82" s="16"/>
    </row>
    <row r="83" spans="1:1" x14ac:dyDescent="0.6">
      <c r="A83" s="16"/>
    </row>
    <row r="84" spans="1:1" x14ac:dyDescent="0.6">
      <c r="A84" s="16"/>
    </row>
    <row r="85" spans="1:1" x14ac:dyDescent="0.6">
      <c r="A85" s="16"/>
    </row>
    <row r="86" spans="1:1" x14ac:dyDescent="0.6">
      <c r="A86" s="16"/>
    </row>
    <row r="87" spans="1:1" x14ac:dyDescent="0.6">
      <c r="A87" s="16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52" max="14" man="1"/>
  </row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49"/>
  <dimension ref="A1:Y85"/>
  <sheetViews>
    <sheetView zoomScale="70" zoomScaleNormal="70" workbookViewId="0"/>
  </sheetViews>
  <sheetFormatPr defaultRowHeight="13" x14ac:dyDescent="0.6"/>
  <cols>
    <col min="1" max="1" width="36.86328125" customWidth="1"/>
    <col min="2" max="5" width="10.6796875" customWidth="1"/>
    <col min="6" max="6" width="2.6796875" customWidth="1"/>
    <col min="7" max="10" width="10.6796875" customWidth="1"/>
    <col min="11" max="11" width="2.6796875" customWidth="1"/>
    <col min="12" max="15" width="8.6796875" customWidth="1"/>
    <col min="17" max="25" width="0" hidden="1" customWidth="1"/>
  </cols>
  <sheetData>
    <row r="1" spans="1:25" s="3" customFormat="1" ht="15.5" x14ac:dyDescent="0.7">
      <c r="A1" s="1" t="str">
        <f>VLOOKUP(Y6,TabName,5,FALSE)</f>
        <v>Table 4.47 - Cost of Wasted UAA Mail -- All Other Classes, International (1), PARS Environment, FY 21</v>
      </c>
    </row>
    <row r="2" spans="1:25" ht="8.15" customHeight="1" thickBot="1" x14ac:dyDescent="0.75"/>
    <row r="3" spans="1:25" ht="15.5" x14ac:dyDescent="0.7">
      <c r="A3" s="4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39"/>
    </row>
    <row r="4" spans="1:25" ht="12.75" customHeight="1" x14ac:dyDescent="0.6">
      <c r="A4" s="14"/>
      <c r="B4" s="9" t="s">
        <v>1</v>
      </c>
      <c r="C4" s="10"/>
      <c r="D4" s="10"/>
      <c r="E4" s="10"/>
      <c r="F4" s="11"/>
      <c r="G4" s="9" t="s">
        <v>2</v>
      </c>
      <c r="H4" s="12"/>
      <c r="I4" s="12"/>
      <c r="J4" s="12"/>
      <c r="K4" s="11"/>
      <c r="L4" s="9" t="s">
        <v>3</v>
      </c>
      <c r="M4" s="12"/>
      <c r="N4" s="12"/>
      <c r="O4" s="13"/>
      <c r="S4" t="s">
        <v>37</v>
      </c>
      <c r="T4" t="s">
        <v>37</v>
      </c>
      <c r="U4" s="18" t="s">
        <v>8</v>
      </c>
      <c r="V4" s="18" t="s">
        <v>9</v>
      </c>
      <c r="W4" s="18" t="s">
        <v>10</v>
      </c>
      <c r="Y4" s="3"/>
    </row>
    <row r="5" spans="1:25" ht="25.5" customHeight="1" x14ac:dyDescent="0.6">
      <c r="A5" s="14"/>
      <c r="B5" s="15" t="s">
        <v>4</v>
      </c>
      <c r="C5" s="15" t="s">
        <v>5</v>
      </c>
      <c r="D5" s="15" t="s">
        <v>6</v>
      </c>
      <c r="E5" s="15" t="s">
        <v>7</v>
      </c>
      <c r="F5" s="16"/>
      <c r="G5" s="15" t="s">
        <v>4</v>
      </c>
      <c r="H5" s="15" t="s">
        <v>5</v>
      </c>
      <c r="I5" s="15" t="s">
        <v>6</v>
      </c>
      <c r="J5" s="15" t="s">
        <v>7</v>
      </c>
      <c r="K5" s="16"/>
      <c r="L5" s="15" t="s">
        <v>4</v>
      </c>
      <c r="M5" s="15" t="s">
        <v>5</v>
      </c>
      <c r="N5" s="15" t="s">
        <v>6</v>
      </c>
      <c r="O5" s="17" t="s">
        <v>7</v>
      </c>
      <c r="Q5" s="56" t="s">
        <v>35</v>
      </c>
      <c r="R5" s="56" t="s">
        <v>36</v>
      </c>
      <c r="S5" s="56" t="s">
        <v>35</v>
      </c>
      <c r="T5" s="56" t="s">
        <v>36</v>
      </c>
      <c r="U5" t="s">
        <v>12</v>
      </c>
      <c r="V5" t="s">
        <v>12</v>
      </c>
      <c r="W5" t="s">
        <v>12</v>
      </c>
      <c r="Y5" s="18" t="s">
        <v>11</v>
      </c>
    </row>
    <row r="6" spans="1:25" ht="12.75" customHeight="1" x14ac:dyDescent="0.6">
      <c r="A6" s="94" t="s">
        <v>23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20"/>
      <c r="Y6">
        <v>47</v>
      </c>
    </row>
    <row r="7" spans="1:25" ht="12.75" customHeight="1" x14ac:dyDescent="0.6">
      <c r="A7" s="31" t="s">
        <v>116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20"/>
    </row>
    <row r="8" spans="1:25" ht="12.75" customHeight="1" x14ac:dyDescent="0.6">
      <c r="A8" s="21" t="s">
        <v>13</v>
      </c>
      <c r="B8" s="22">
        <v>0</v>
      </c>
      <c r="C8" s="22">
        <v>0</v>
      </c>
      <c r="D8" s="22">
        <v>0</v>
      </c>
      <c r="E8" s="22">
        <f t="shared" ref="E8:E13" si="0">SUM(B8:D8)</f>
        <v>0</v>
      </c>
      <c r="F8" s="16"/>
      <c r="G8" s="62">
        <v>0</v>
      </c>
      <c r="H8" s="62">
        <v>0</v>
      </c>
      <c r="I8" s="62">
        <v>0</v>
      </c>
      <c r="J8" s="62">
        <f t="shared" ref="J8:J13" si="1">SUM(G8:I8)</f>
        <v>0</v>
      </c>
      <c r="K8" s="16"/>
      <c r="L8" s="25" t="str">
        <f t="shared" ref="L8:O14" si="2">IF(B8&lt;&gt;0,G8/B8,"--")</f>
        <v>--</v>
      </c>
      <c r="M8" s="25" t="str">
        <f t="shared" si="2"/>
        <v>--</v>
      </c>
      <c r="N8" s="25" t="str">
        <f t="shared" si="2"/>
        <v>--</v>
      </c>
      <c r="O8" s="26" t="str">
        <f t="shared" si="2"/>
        <v>--</v>
      </c>
      <c r="Q8">
        <v>32</v>
      </c>
      <c r="U8" s="27">
        <f>VLOOKUP($Y$6,WMap,3,FALSE)</f>
        <v>16</v>
      </c>
      <c r="V8" s="28">
        <f>VLOOKUP($Y$6,WMap,4,FALSE)</f>
        <v>38</v>
      </c>
      <c r="W8" s="29">
        <f>VLOOKUP($Y$6,WMap,5,FALSE)</f>
        <v>60</v>
      </c>
    </row>
    <row r="9" spans="1:25" ht="12.75" customHeight="1" x14ac:dyDescent="0.6">
      <c r="A9" s="30" t="s">
        <v>24</v>
      </c>
      <c r="B9" s="22">
        <v>0</v>
      </c>
      <c r="C9" s="22">
        <v>0</v>
      </c>
      <c r="D9" s="22">
        <v>0</v>
      </c>
      <c r="E9" s="22">
        <f t="shared" si="0"/>
        <v>0</v>
      </c>
      <c r="F9" s="16"/>
      <c r="G9" s="62">
        <v>0</v>
      </c>
      <c r="H9" s="62">
        <v>0</v>
      </c>
      <c r="I9" s="62">
        <v>0</v>
      </c>
      <c r="J9" s="62">
        <f t="shared" si="1"/>
        <v>0</v>
      </c>
      <c r="K9" s="16"/>
      <c r="L9" s="25" t="str">
        <f t="shared" si="2"/>
        <v>--</v>
      </c>
      <c r="M9" s="25" t="str">
        <f t="shared" si="2"/>
        <v>--</v>
      </c>
      <c r="N9" s="25" t="str">
        <f t="shared" si="2"/>
        <v>--</v>
      </c>
      <c r="O9" s="26" t="str">
        <f t="shared" si="2"/>
        <v>--</v>
      </c>
      <c r="Q9">
        <v>33</v>
      </c>
      <c r="U9">
        <f>$U$8</f>
        <v>16</v>
      </c>
      <c r="V9">
        <f>$V$8</f>
        <v>38</v>
      </c>
      <c r="W9">
        <f>$W$8</f>
        <v>60</v>
      </c>
    </row>
    <row r="10" spans="1:25" ht="12.75" customHeight="1" x14ac:dyDescent="0.6">
      <c r="A10" s="21" t="s">
        <v>25</v>
      </c>
      <c r="B10" s="22">
        <v>0</v>
      </c>
      <c r="C10" s="22">
        <v>0</v>
      </c>
      <c r="D10" s="22">
        <v>0</v>
      </c>
      <c r="E10" s="22">
        <f t="shared" si="0"/>
        <v>0</v>
      </c>
      <c r="F10" s="16"/>
      <c r="G10" s="62">
        <v>0</v>
      </c>
      <c r="H10" s="62">
        <v>0</v>
      </c>
      <c r="I10" s="62">
        <v>0</v>
      </c>
      <c r="J10" s="62">
        <f t="shared" si="1"/>
        <v>0</v>
      </c>
      <c r="K10" s="16"/>
      <c r="L10" s="25" t="str">
        <f t="shared" si="2"/>
        <v>--</v>
      </c>
      <c r="M10" s="25" t="str">
        <f t="shared" si="2"/>
        <v>--</v>
      </c>
      <c r="N10" s="25" t="str">
        <f t="shared" si="2"/>
        <v>--</v>
      </c>
      <c r="O10" s="26" t="str">
        <f t="shared" si="2"/>
        <v>--</v>
      </c>
      <c r="Q10">
        <v>34</v>
      </c>
      <c r="S10">
        <v>10</v>
      </c>
      <c r="U10">
        <f>$U$8</f>
        <v>16</v>
      </c>
      <c r="V10">
        <f>$V$8</f>
        <v>38</v>
      </c>
      <c r="W10">
        <f>$W$8</f>
        <v>60</v>
      </c>
    </row>
    <row r="11" spans="1:25" ht="12.75" customHeight="1" x14ac:dyDescent="0.6">
      <c r="A11" s="21" t="s">
        <v>26</v>
      </c>
      <c r="B11" s="22">
        <v>0</v>
      </c>
      <c r="C11" s="22">
        <v>0</v>
      </c>
      <c r="D11" s="22">
        <v>0</v>
      </c>
      <c r="E11" s="22">
        <f t="shared" si="0"/>
        <v>0</v>
      </c>
      <c r="F11" s="16"/>
      <c r="G11" s="62">
        <v>0</v>
      </c>
      <c r="H11" s="62">
        <v>0</v>
      </c>
      <c r="I11" s="62">
        <v>0</v>
      </c>
      <c r="J11" s="62">
        <f t="shared" si="1"/>
        <v>0</v>
      </c>
      <c r="K11" s="16"/>
      <c r="L11" s="25" t="str">
        <f t="shared" si="2"/>
        <v>--</v>
      </c>
      <c r="M11" s="25" t="str">
        <f t="shared" si="2"/>
        <v>--</v>
      </c>
      <c r="N11" s="25" t="str">
        <f t="shared" si="2"/>
        <v>--</v>
      </c>
      <c r="O11" s="26" t="str">
        <f t="shared" si="2"/>
        <v>--</v>
      </c>
      <c r="Q11">
        <v>35</v>
      </c>
      <c r="S11">
        <v>10</v>
      </c>
      <c r="U11">
        <f>$U$8</f>
        <v>16</v>
      </c>
      <c r="V11">
        <f>$V$8</f>
        <v>38</v>
      </c>
      <c r="W11">
        <f>$W$8</f>
        <v>60</v>
      </c>
    </row>
    <row r="12" spans="1:25" ht="12.75" customHeight="1" x14ac:dyDescent="0.6">
      <c r="A12" s="30" t="s">
        <v>92</v>
      </c>
      <c r="B12" s="22">
        <v>0</v>
      </c>
      <c r="C12" s="22">
        <v>0</v>
      </c>
      <c r="D12" s="22">
        <v>0</v>
      </c>
      <c r="E12" s="22">
        <f t="shared" si="0"/>
        <v>0</v>
      </c>
      <c r="F12" s="16"/>
      <c r="G12" s="62">
        <v>0</v>
      </c>
      <c r="H12" s="62">
        <v>0</v>
      </c>
      <c r="I12" s="62">
        <v>0</v>
      </c>
      <c r="J12" s="62">
        <f t="shared" si="1"/>
        <v>0</v>
      </c>
      <c r="K12" s="16"/>
      <c r="L12" s="25" t="str">
        <f t="shared" si="2"/>
        <v>--</v>
      </c>
      <c r="M12" s="25" t="str">
        <f t="shared" si="2"/>
        <v>--</v>
      </c>
      <c r="N12" s="25" t="str">
        <f t="shared" si="2"/>
        <v>--</v>
      </c>
      <c r="O12" s="26" t="str">
        <f t="shared" si="2"/>
        <v>--</v>
      </c>
      <c r="Q12">
        <v>36</v>
      </c>
      <c r="R12">
        <v>37</v>
      </c>
      <c r="S12">
        <v>10</v>
      </c>
      <c r="U12">
        <f>$U$8</f>
        <v>16</v>
      </c>
      <c r="V12">
        <f>$V$8</f>
        <v>38</v>
      </c>
      <c r="W12">
        <f>$W$8</f>
        <v>60</v>
      </c>
    </row>
    <row r="13" spans="1:25" ht="12.75" customHeight="1" x14ac:dyDescent="0.6">
      <c r="A13" s="30" t="s">
        <v>104</v>
      </c>
      <c r="B13" s="22">
        <v>0</v>
      </c>
      <c r="C13" s="22">
        <v>0</v>
      </c>
      <c r="D13" s="22">
        <v>0</v>
      </c>
      <c r="E13" s="22">
        <f t="shared" si="0"/>
        <v>0</v>
      </c>
      <c r="F13" s="16"/>
      <c r="G13" s="62">
        <v>0</v>
      </c>
      <c r="H13" s="62">
        <v>0</v>
      </c>
      <c r="I13" s="62">
        <v>0</v>
      </c>
      <c r="J13" s="62">
        <f t="shared" si="1"/>
        <v>0</v>
      </c>
      <c r="K13" s="16"/>
      <c r="L13" s="25" t="str">
        <f t="shared" si="2"/>
        <v>--</v>
      </c>
      <c r="M13" s="25" t="str">
        <f t="shared" si="2"/>
        <v>--</v>
      </c>
      <c r="N13" s="25" t="str">
        <f t="shared" si="2"/>
        <v>--</v>
      </c>
      <c r="O13" s="26" t="str">
        <f t="shared" si="2"/>
        <v>--</v>
      </c>
      <c r="Q13">
        <v>39</v>
      </c>
      <c r="S13">
        <v>10</v>
      </c>
      <c r="U13">
        <f>$U$8</f>
        <v>16</v>
      </c>
      <c r="V13">
        <f>$V$8</f>
        <v>38</v>
      </c>
      <c r="W13">
        <f>$W$8</f>
        <v>60</v>
      </c>
    </row>
    <row r="14" spans="1:25" ht="12.75" customHeight="1" x14ac:dyDescent="0.6">
      <c r="A14" s="21" t="s">
        <v>17</v>
      </c>
      <c r="B14" s="22">
        <f>B10</f>
        <v>0</v>
      </c>
      <c r="C14" s="22">
        <f>C10</f>
        <v>0</v>
      </c>
      <c r="D14" s="22">
        <f>D10</f>
        <v>0</v>
      </c>
      <c r="E14" s="22">
        <f>E10</f>
        <v>0</v>
      </c>
      <c r="F14" s="16"/>
      <c r="G14" s="62">
        <f>SUM(G8:G13)</f>
        <v>0</v>
      </c>
      <c r="H14" s="62">
        <f>SUM(H8:H13)</f>
        <v>0</v>
      </c>
      <c r="I14" s="62">
        <f>SUM(I8:I13)</f>
        <v>0</v>
      </c>
      <c r="J14" s="62">
        <f>SUM(J8:J13)</f>
        <v>0</v>
      </c>
      <c r="K14" s="16"/>
      <c r="L14" s="25" t="str">
        <f t="shared" si="2"/>
        <v>--</v>
      </c>
      <c r="M14" s="25" t="str">
        <f t="shared" si="2"/>
        <v>--</v>
      </c>
      <c r="N14" s="25" t="str">
        <f t="shared" si="2"/>
        <v>--</v>
      </c>
      <c r="O14" s="26" t="str">
        <f t="shared" si="2"/>
        <v>--</v>
      </c>
    </row>
    <row r="15" spans="1:25" ht="5.15" customHeight="1" x14ac:dyDescent="0.6">
      <c r="A15" s="21"/>
      <c r="B15" s="22"/>
      <c r="C15" s="22"/>
      <c r="D15" s="22"/>
      <c r="E15" s="22"/>
      <c r="F15" s="16"/>
      <c r="G15" s="62"/>
      <c r="H15" s="62"/>
      <c r="I15" s="62"/>
      <c r="J15" s="62"/>
      <c r="K15" s="16"/>
      <c r="L15" s="16"/>
      <c r="M15" s="16"/>
      <c r="N15" s="16"/>
      <c r="O15" s="20"/>
    </row>
    <row r="16" spans="1:25" ht="12.75" customHeight="1" x14ac:dyDescent="0.6">
      <c r="A16" s="31" t="s">
        <v>117</v>
      </c>
      <c r="B16" s="22"/>
      <c r="C16" s="22"/>
      <c r="D16" s="22"/>
      <c r="E16" s="22"/>
      <c r="F16" s="16"/>
      <c r="G16" s="62"/>
      <c r="H16" s="62"/>
      <c r="I16" s="62"/>
      <c r="J16" s="62"/>
      <c r="K16" s="16"/>
      <c r="L16" s="16"/>
      <c r="M16" s="16"/>
      <c r="N16" s="16"/>
      <c r="O16" s="20"/>
    </row>
    <row r="17" spans="1:23" ht="12.75" customHeight="1" x14ac:dyDescent="0.6">
      <c r="A17" s="21" t="s">
        <v>25</v>
      </c>
      <c r="B17" s="22">
        <v>0</v>
      </c>
      <c r="C17" s="22">
        <v>0</v>
      </c>
      <c r="D17" s="22">
        <v>0</v>
      </c>
      <c r="E17" s="22">
        <f>SUM(B17:D17)</f>
        <v>0</v>
      </c>
      <c r="F17" s="16"/>
      <c r="G17" s="62">
        <v>0</v>
      </c>
      <c r="H17" s="62">
        <v>0</v>
      </c>
      <c r="I17" s="62">
        <v>0</v>
      </c>
      <c r="J17" s="62">
        <f>SUM(G17:I17)</f>
        <v>0</v>
      </c>
      <c r="K17" s="16"/>
      <c r="L17" s="25" t="str">
        <f t="shared" ref="L17:O21" si="3">IF(B17&lt;&gt;0,G17/B17,"--")</f>
        <v>--</v>
      </c>
      <c r="M17" s="25" t="str">
        <f t="shared" si="3"/>
        <v>--</v>
      </c>
      <c r="N17" s="25" t="str">
        <f t="shared" si="3"/>
        <v>--</v>
      </c>
      <c r="O17" s="26" t="str">
        <f t="shared" si="3"/>
        <v>--</v>
      </c>
      <c r="Q17">
        <v>17</v>
      </c>
      <c r="U17">
        <f>$U$8</f>
        <v>16</v>
      </c>
      <c r="V17">
        <f>$V$8</f>
        <v>38</v>
      </c>
      <c r="W17">
        <f>$W$8</f>
        <v>60</v>
      </c>
    </row>
    <row r="18" spans="1:23" ht="12.75" customHeight="1" x14ac:dyDescent="0.6">
      <c r="A18" s="21" t="s">
        <v>26</v>
      </c>
      <c r="B18" s="22">
        <v>0</v>
      </c>
      <c r="C18" s="22">
        <v>0</v>
      </c>
      <c r="D18" s="22">
        <v>0</v>
      </c>
      <c r="E18" s="22">
        <f>SUM(B18:D18)</f>
        <v>0</v>
      </c>
      <c r="F18" s="16"/>
      <c r="G18" s="62">
        <v>0</v>
      </c>
      <c r="H18" s="62">
        <v>0</v>
      </c>
      <c r="I18" s="62">
        <v>0</v>
      </c>
      <c r="J18" s="62">
        <f>SUM(G18:I18)</f>
        <v>0</v>
      </c>
      <c r="K18" s="16"/>
      <c r="L18" s="25" t="str">
        <f t="shared" si="3"/>
        <v>--</v>
      </c>
      <c r="M18" s="25" t="str">
        <f t="shared" si="3"/>
        <v>--</v>
      </c>
      <c r="N18" s="25" t="str">
        <f t="shared" si="3"/>
        <v>--</v>
      </c>
      <c r="O18" s="26" t="str">
        <f t="shared" si="3"/>
        <v>--</v>
      </c>
      <c r="Q18">
        <v>18</v>
      </c>
      <c r="U18">
        <f>$U$8</f>
        <v>16</v>
      </c>
      <c r="V18">
        <f>$V$8</f>
        <v>38</v>
      </c>
      <c r="W18">
        <f>$W$8</f>
        <v>60</v>
      </c>
    </row>
    <row r="19" spans="1:23" ht="12.75" customHeight="1" x14ac:dyDescent="0.6">
      <c r="A19" s="30" t="s">
        <v>27</v>
      </c>
      <c r="B19" s="22">
        <v>0</v>
      </c>
      <c r="C19" s="22">
        <v>0</v>
      </c>
      <c r="D19" s="22">
        <v>0</v>
      </c>
      <c r="E19" s="22">
        <f>SUM(B19:D19)</f>
        <v>0</v>
      </c>
      <c r="F19" s="16"/>
      <c r="G19" s="62">
        <v>0</v>
      </c>
      <c r="H19" s="62">
        <v>0</v>
      </c>
      <c r="I19" s="62">
        <v>0</v>
      </c>
      <c r="J19" s="62">
        <f>SUM(G19:I19)</f>
        <v>0</v>
      </c>
      <c r="K19" s="16"/>
      <c r="L19" s="25" t="str">
        <f t="shared" si="3"/>
        <v>--</v>
      </c>
      <c r="M19" s="25" t="str">
        <f t="shared" si="3"/>
        <v>--</v>
      </c>
      <c r="N19" s="25" t="str">
        <f t="shared" si="3"/>
        <v>--</v>
      </c>
      <c r="O19" s="26" t="str">
        <f t="shared" si="3"/>
        <v>--</v>
      </c>
      <c r="Q19">
        <v>19</v>
      </c>
      <c r="U19">
        <f>$U$8</f>
        <v>16</v>
      </c>
      <c r="V19">
        <f>$V$8</f>
        <v>38</v>
      </c>
      <c r="W19">
        <f>$W$8</f>
        <v>60</v>
      </c>
    </row>
    <row r="20" spans="1:23" ht="12.75" customHeight="1" x14ac:dyDescent="0.6">
      <c r="A20" s="30" t="s">
        <v>34</v>
      </c>
      <c r="B20" s="22">
        <v>0</v>
      </c>
      <c r="C20" s="22">
        <v>0</v>
      </c>
      <c r="D20" s="22">
        <v>0</v>
      </c>
      <c r="E20" s="22">
        <f>SUM(B20:D20)</f>
        <v>0</v>
      </c>
      <c r="F20" s="16"/>
      <c r="G20" s="62">
        <v>0</v>
      </c>
      <c r="H20" s="62">
        <v>0</v>
      </c>
      <c r="I20" s="62">
        <v>0</v>
      </c>
      <c r="J20" s="62">
        <f>SUM(G20:I20)</f>
        <v>0</v>
      </c>
      <c r="K20" s="16"/>
      <c r="L20" s="25" t="str">
        <f t="shared" si="3"/>
        <v>--</v>
      </c>
      <c r="M20" s="25" t="str">
        <f t="shared" si="3"/>
        <v>--</v>
      </c>
      <c r="N20" s="25" t="str">
        <f t="shared" si="3"/>
        <v>--</v>
      </c>
      <c r="O20" s="26" t="str">
        <f t="shared" si="3"/>
        <v>--</v>
      </c>
      <c r="Q20">
        <v>22</v>
      </c>
      <c r="U20">
        <f>$U$8</f>
        <v>16</v>
      </c>
      <c r="V20">
        <f>$V$8</f>
        <v>38</v>
      </c>
      <c r="W20">
        <f>$W$8</f>
        <v>60</v>
      </c>
    </row>
    <row r="21" spans="1:23" ht="12.75" customHeight="1" x14ac:dyDescent="0.6">
      <c r="A21" s="21" t="s">
        <v>17</v>
      </c>
      <c r="B21" s="22">
        <f>B17</f>
        <v>0</v>
      </c>
      <c r="C21" s="22">
        <f>C17</f>
        <v>0</v>
      </c>
      <c r="D21" s="22">
        <f>D17</f>
        <v>0</v>
      </c>
      <c r="E21" s="22">
        <f>E17</f>
        <v>0</v>
      </c>
      <c r="F21" s="16"/>
      <c r="G21" s="62">
        <f>SUM(G17:G20)</f>
        <v>0</v>
      </c>
      <c r="H21" s="62">
        <f>SUM(H17:H20)</f>
        <v>0</v>
      </c>
      <c r="I21" s="62">
        <f>SUM(I17:I20)</f>
        <v>0</v>
      </c>
      <c r="J21" s="62">
        <f>SUM(J17:J20)</f>
        <v>0</v>
      </c>
      <c r="K21" s="16"/>
      <c r="L21" s="25" t="str">
        <f t="shared" si="3"/>
        <v>--</v>
      </c>
      <c r="M21" s="25" t="str">
        <f t="shared" si="3"/>
        <v>--</v>
      </c>
      <c r="N21" s="25" t="str">
        <f t="shared" si="3"/>
        <v>--</v>
      </c>
      <c r="O21" s="26" t="str">
        <f t="shared" si="3"/>
        <v>--</v>
      </c>
    </row>
    <row r="22" spans="1:23" ht="5.15" customHeight="1" x14ac:dyDescent="0.6">
      <c r="A22" s="21"/>
      <c r="B22" s="22"/>
      <c r="C22" s="22"/>
      <c r="D22" s="22"/>
      <c r="E22" s="22"/>
      <c r="F22" s="16"/>
      <c r="G22" s="62"/>
      <c r="H22" s="62"/>
      <c r="I22" s="62"/>
      <c r="J22" s="62"/>
      <c r="K22" s="16"/>
      <c r="L22" s="16"/>
      <c r="M22" s="16"/>
      <c r="N22" s="16"/>
      <c r="O22" s="20"/>
    </row>
    <row r="23" spans="1:23" ht="12.75" customHeight="1" x14ac:dyDescent="0.6">
      <c r="A23" s="31" t="s">
        <v>118</v>
      </c>
      <c r="B23" s="22"/>
      <c r="C23" s="22"/>
      <c r="D23" s="22"/>
      <c r="E23" s="22"/>
      <c r="F23" s="16"/>
      <c r="G23" s="62"/>
      <c r="H23" s="62"/>
      <c r="I23" s="62"/>
      <c r="J23" s="62"/>
      <c r="K23" s="16"/>
      <c r="L23" s="16"/>
      <c r="M23" s="16"/>
      <c r="N23" s="16"/>
      <c r="O23" s="20"/>
    </row>
    <row r="24" spans="1:23" ht="12.75" customHeight="1" x14ac:dyDescent="0.6">
      <c r="A24" s="21" t="s">
        <v>13</v>
      </c>
      <c r="B24" s="22">
        <v>0</v>
      </c>
      <c r="C24" s="22">
        <v>0</v>
      </c>
      <c r="D24" s="22">
        <v>0</v>
      </c>
      <c r="E24" s="22">
        <f t="shared" ref="E24:E29" si="4">SUM(B24:D24)</f>
        <v>0</v>
      </c>
      <c r="F24" s="16"/>
      <c r="G24" s="62">
        <v>0</v>
      </c>
      <c r="H24" s="62">
        <v>0</v>
      </c>
      <c r="I24" s="62">
        <v>0</v>
      </c>
      <c r="J24" s="62">
        <f t="shared" ref="J24:J29" si="5">SUM(G24:I24)</f>
        <v>0</v>
      </c>
      <c r="K24" s="16"/>
      <c r="L24" s="25" t="str">
        <f t="shared" ref="L24:O30" si="6">IF(B24&lt;&gt;0,G24/B24,"--")</f>
        <v>--</v>
      </c>
      <c r="M24" s="25" t="str">
        <f t="shared" si="6"/>
        <v>--</v>
      </c>
      <c r="N24" s="25" t="str">
        <f t="shared" si="6"/>
        <v>--</v>
      </c>
      <c r="O24" s="26" t="str">
        <f t="shared" si="6"/>
        <v>--</v>
      </c>
      <c r="Q24">
        <v>50</v>
      </c>
      <c r="U24">
        <f t="shared" ref="U24:U29" si="7">$U$8</f>
        <v>16</v>
      </c>
      <c r="V24">
        <f t="shared" ref="V24:V29" si="8">$V$8</f>
        <v>38</v>
      </c>
      <c r="W24">
        <f t="shared" ref="W24:W29" si="9">$W$8</f>
        <v>60</v>
      </c>
    </row>
    <row r="25" spans="1:23" ht="12.75" customHeight="1" x14ac:dyDescent="0.6">
      <c r="A25" s="30" t="s">
        <v>24</v>
      </c>
      <c r="B25" s="22">
        <v>0</v>
      </c>
      <c r="C25" s="22">
        <v>0</v>
      </c>
      <c r="D25" s="22">
        <v>0</v>
      </c>
      <c r="E25" s="22">
        <f t="shared" si="4"/>
        <v>0</v>
      </c>
      <c r="F25" s="16"/>
      <c r="G25" s="62">
        <v>0</v>
      </c>
      <c r="H25" s="62">
        <v>0</v>
      </c>
      <c r="I25" s="62">
        <v>0</v>
      </c>
      <c r="J25" s="62">
        <f t="shared" si="5"/>
        <v>0</v>
      </c>
      <c r="K25" s="16"/>
      <c r="L25" s="25" t="str">
        <f t="shared" si="6"/>
        <v>--</v>
      </c>
      <c r="M25" s="25" t="str">
        <f t="shared" si="6"/>
        <v>--</v>
      </c>
      <c r="N25" s="25" t="str">
        <f t="shared" si="6"/>
        <v>--</v>
      </c>
      <c r="O25" s="26" t="str">
        <f t="shared" si="6"/>
        <v>--</v>
      </c>
      <c r="Q25">
        <v>51</v>
      </c>
      <c r="U25">
        <f t="shared" si="7"/>
        <v>16</v>
      </c>
      <c r="V25">
        <f t="shared" si="8"/>
        <v>38</v>
      </c>
      <c r="W25">
        <f t="shared" si="9"/>
        <v>60</v>
      </c>
    </row>
    <row r="26" spans="1:23" ht="12.75" customHeight="1" x14ac:dyDescent="0.6">
      <c r="A26" s="21" t="s">
        <v>25</v>
      </c>
      <c r="B26" s="22">
        <v>0</v>
      </c>
      <c r="C26" s="22">
        <v>0</v>
      </c>
      <c r="D26" s="22">
        <v>0</v>
      </c>
      <c r="E26" s="22">
        <f t="shared" si="4"/>
        <v>0</v>
      </c>
      <c r="F26" s="16"/>
      <c r="G26" s="62">
        <v>0</v>
      </c>
      <c r="H26" s="62">
        <v>0</v>
      </c>
      <c r="I26" s="62">
        <v>0</v>
      </c>
      <c r="J26" s="62">
        <f t="shared" si="5"/>
        <v>0</v>
      </c>
      <c r="K26" s="16"/>
      <c r="L26" s="25" t="str">
        <f t="shared" si="6"/>
        <v>--</v>
      </c>
      <c r="M26" s="25" t="str">
        <f t="shared" si="6"/>
        <v>--</v>
      </c>
      <c r="N26" s="25" t="str">
        <f t="shared" si="6"/>
        <v>--</v>
      </c>
      <c r="O26" s="26" t="str">
        <f t="shared" si="6"/>
        <v>--</v>
      </c>
      <c r="Q26">
        <v>52</v>
      </c>
      <c r="S26">
        <v>10</v>
      </c>
      <c r="U26">
        <f t="shared" si="7"/>
        <v>16</v>
      </c>
      <c r="V26">
        <f t="shared" si="8"/>
        <v>38</v>
      </c>
      <c r="W26">
        <f t="shared" si="9"/>
        <v>60</v>
      </c>
    </row>
    <row r="27" spans="1:23" ht="12.75" customHeight="1" x14ac:dyDescent="0.6">
      <c r="A27" s="21" t="s">
        <v>26</v>
      </c>
      <c r="B27" s="22">
        <v>0</v>
      </c>
      <c r="C27" s="22">
        <v>0</v>
      </c>
      <c r="D27" s="22">
        <v>0</v>
      </c>
      <c r="E27" s="22">
        <f t="shared" si="4"/>
        <v>0</v>
      </c>
      <c r="F27" s="16"/>
      <c r="G27" s="62">
        <v>0</v>
      </c>
      <c r="H27" s="62">
        <v>0</v>
      </c>
      <c r="I27" s="62">
        <v>0</v>
      </c>
      <c r="J27" s="62">
        <f t="shared" si="5"/>
        <v>0</v>
      </c>
      <c r="K27" s="16"/>
      <c r="L27" s="25" t="str">
        <f t="shared" si="6"/>
        <v>--</v>
      </c>
      <c r="M27" s="25" t="str">
        <f t="shared" si="6"/>
        <v>--</v>
      </c>
      <c r="N27" s="25" t="str">
        <f t="shared" si="6"/>
        <v>--</v>
      </c>
      <c r="O27" s="26" t="str">
        <f t="shared" si="6"/>
        <v>--</v>
      </c>
      <c r="Q27">
        <v>53</v>
      </c>
      <c r="S27">
        <v>10</v>
      </c>
      <c r="U27">
        <f t="shared" si="7"/>
        <v>16</v>
      </c>
      <c r="V27">
        <f t="shared" si="8"/>
        <v>38</v>
      </c>
      <c r="W27">
        <f t="shared" si="9"/>
        <v>60</v>
      </c>
    </row>
    <row r="28" spans="1:23" ht="12.75" customHeight="1" x14ac:dyDescent="0.6">
      <c r="A28" s="30" t="s">
        <v>92</v>
      </c>
      <c r="B28" s="22">
        <v>0</v>
      </c>
      <c r="C28" s="22">
        <v>0</v>
      </c>
      <c r="D28" s="22">
        <v>0</v>
      </c>
      <c r="E28" s="22">
        <f t="shared" si="4"/>
        <v>0</v>
      </c>
      <c r="F28" s="16"/>
      <c r="G28" s="62">
        <v>0</v>
      </c>
      <c r="H28" s="62">
        <v>0</v>
      </c>
      <c r="I28" s="62">
        <v>0</v>
      </c>
      <c r="J28" s="62">
        <f t="shared" si="5"/>
        <v>0</v>
      </c>
      <c r="K28" s="16"/>
      <c r="L28" s="25" t="str">
        <f t="shared" si="6"/>
        <v>--</v>
      </c>
      <c r="M28" s="25" t="str">
        <f t="shared" si="6"/>
        <v>--</v>
      </c>
      <c r="N28" s="25" t="str">
        <f t="shared" si="6"/>
        <v>--</v>
      </c>
      <c r="O28" s="26" t="str">
        <f t="shared" si="6"/>
        <v>--</v>
      </c>
      <c r="Q28">
        <v>55</v>
      </c>
      <c r="S28">
        <v>10</v>
      </c>
      <c r="U28">
        <f t="shared" si="7"/>
        <v>16</v>
      </c>
      <c r="V28">
        <f t="shared" si="8"/>
        <v>38</v>
      </c>
      <c r="W28">
        <f t="shared" si="9"/>
        <v>60</v>
      </c>
    </row>
    <row r="29" spans="1:23" ht="12.75" customHeight="1" x14ac:dyDescent="0.6">
      <c r="A29" s="30" t="s">
        <v>104</v>
      </c>
      <c r="B29" s="22">
        <v>0</v>
      </c>
      <c r="C29" s="22">
        <v>0</v>
      </c>
      <c r="D29" s="22">
        <v>0</v>
      </c>
      <c r="E29" s="22">
        <f t="shared" si="4"/>
        <v>0</v>
      </c>
      <c r="F29" s="16"/>
      <c r="G29" s="62">
        <v>0</v>
      </c>
      <c r="H29" s="62">
        <v>0</v>
      </c>
      <c r="I29" s="62">
        <v>0</v>
      </c>
      <c r="J29" s="62">
        <f t="shared" si="5"/>
        <v>0</v>
      </c>
      <c r="K29" s="16"/>
      <c r="L29" s="25" t="str">
        <f t="shared" si="6"/>
        <v>--</v>
      </c>
      <c r="M29" s="25" t="str">
        <f t="shared" si="6"/>
        <v>--</v>
      </c>
      <c r="N29" s="25" t="str">
        <f t="shared" si="6"/>
        <v>--</v>
      </c>
      <c r="O29" s="26" t="str">
        <f t="shared" si="6"/>
        <v>--</v>
      </c>
      <c r="Q29">
        <v>57</v>
      </c>
      <c r="S29">
        <v>10</v>
      </c>
      <c r="U29">
        <f t="shared" si="7"/>
        <v>16</v>
      </c>
      <c r="V29">
        <f t="shared" si="8"/>
        <v>38</v>
      </c>
      <c r="W29">
        <f t="shared" si="9"/>
        <v>60</v>
      </c>
    </row>
    <row r="30" spans="1:23" ht="12.75" customHeight="1" x14ac:dyDescent="0.6">
      <c r="A30" s="21" t="s">
        <v>17</v>
      </c>
      <c r="B30" s="22">
        <f>B26</f>
        <v>0</v>
      </c>
      <c r="C30" s="22">
        <f>C26</f>
        <v>0</v>
      </c>
      <c r="D30" s="22">
        <f>D26</f>
        <v>0</v>
      </c>
      <c r="E30" s="22">
        <f>E26</f>
        <v>0</v>
      </c>
      <c r="F30" s="16"/>
      <c r="G30" s="62">
        <f>SUM(G24:G29)</f>
        <v>0</v>
      </c>
      <c r="H30" s="62">
        <f>SUM(H24:H29)</f>
        <v>0</v>
      </c>
      <c r="I30" s="62">
        <f>SUM(I24:I29)</f>
        <v>0</v>
      </c>
      <c r="J30" s="62">
        <f>SUM(J24:J29)</f>
        <v>0</v>
      </c>
      <c r="K30" s="16"/>
      <c r="L30" s="25" t="str">
        <f t="shared" si="6"/>
        <v>--</v>
      </c>
      <c r="M30" s="25" t="str">
        <f t="shared" si="6"/>
        <v>--</v>
      </c>
      <c r="N30" s="25" t="str">
        <f t="shared" si="6"/>
        <v>--</v>
      </c>
      <c r="O30" s="26" t="str">
        <f t="shared" si="6"/>
        <v>--</v>
      </c>
    </row>
    <row r="31" spans="1:23" ht="5.15" customHeight="1" x14ac:dyDescent="0.6">
      <c r="A31" s="21"/>
      <c r="B31" s="22"/>
      <c r="C31" s="22"/>
      <c r="D31" s="22"/>
      <c r="E31" s="22"/>
      <c r="F31" s="16"/>
      <c r="G31" s="62"/>
      <c r="H31" s="62"/>
      <c r="I31" s="62"/>
      <c r="J31" s="62"/>
      <c r="K31" s="16"/>
      <c r="L31" s="16"/>
      <c r="M31" s="16"/>
      <c r="N31" s="16"/>
      <c r="O31" s="20"/>
    </row>
    <row r="32" spans="1:23" ht="12.75" customHeight="1" x14ac:dyDescent="0.6">
      <c r="A32" s="21" t="s">
        <v>31</v>
      </c>
      <c r="B32" s="22">
        <f>SUM(B14,B21,B30)</f>
        <v>0</v>
      </c>
      <c r="C32" s="22">
        <f>SUM(C14,C21,C30)</f>
        <v>0</v>
      </c>
      <c r="D32" s="22">
        <f>SUM(D14,D21,D30)</f>
        <v>0</v>
      </c>
      <c r="E32" s="22">
        <f>SUM(E14,E21,E30)</f>
        <v>0</v>
      </c>
      <c r="F32" s="16"/>
      <c r="G32" s="62">
        <f>SUM(G14,G21,G30)</f>
        <v>0</v>
      </c>
      <c r="H32" s="62">
        <f>SUM(H14,H21,H30)</f>
        <v>0</v>
      </c>
      <c r="I32" s="62">
        <f>SUM(I14,I21,I30)</f>
        <v>0</v>
      </c>
      <c r="J32" s="62">
        <f>SUM(J14,J21,J30)</f>
        <v>0</v>
      </c>
      <c r="K32" s="16"/>
      <c r="L32" s="25" t="str">
        <f>IF(B32&lt;&gt;0,G32/B32,"--")</f>
        <v>--</v>
      </c>
      <c r="M32" s="25" t="str">
        <f>IF(C32&lt;&gt;0,H32/C32,"--")</f>
        <v>--</v>
      </c>
      <c r="N32" s="25" t="str">
        <f>IF(D32&lt;&gt;0,I32/D32,"--")</f>
        <v>--</v>
      </c>
      <c r="O32" s="26" t="str">
        <f>IF(E32&lt;&gt;0,J32/E32,"--")</f>
        <v>--</v>
      </c>
    </row>
    <row r="33" spans="1:23" ht="5.15" customHeight="1" x14ac:dyDescent="0.6">
      <c r="A33" s="21"/>
      <c r="B33" s="22"/>
      <c r="C33" s="22"/>
      <c r="D33" s="22"/>
      <c r="E33" s="22"/>
      <c r="F33" s="16"/>
      <c r="G33" s="62"/>
      <c r="H33" s="62"/>
      <c r="I33" s="62"/>
      <c r="J33" s="62"/>
      <c r="K33" s="16"/>
      <c r="L33" s="16"/>
      <c r="M33" s="16"/>
      <c r="N33" s="16"/>
      <c r="O33" s="20"/>
    </row>
    <row r="34" spans="1:23" ht="12.75" customHeight="1" x14ac:dyDescent="0.6">
      <c r="A34" s="95" t="s">
        <v>32</v>
      </c>
      <c r="B34" s="22"/>
      <c r="C34" s="22"/>
      <c r="D34" s="22"/>
      <c r="E34" s="22"/>
      <c r="F34" s="16"/>
      <c r="G34" s="62"/>
      <c r="H34" s="62"/>
      <c r="I34" s="62"/>
      <c r="J34" s="62"/>
      <c r="K34" s="16"/>
      <c r="L34" s="16"/>
      <c r="M34" s="16"/>
      <c r="N34" s="16"/>
      <c r="O34" s="20"/>
    </row>
    <row r="35" spans="1:23" ht="12.75" customHeight="1" x14ac:dyDescent="0.6">
      <c r="A35" s="31" t="s">
        <v>119</v>
      </c>
      <c r="B35" s="22"/>
      <c r="C35" s="22"/>
      <c r="D35" s="22"/>
      <c r="E35" s="22"/>
      <c r="F35" s="16"/>
      <c r="G35" s="62"/>
      <c r="H35" s="62"/>
      <c r="I35" s="62"/>
      <c r="J35" s="62"/>
      <c r="K35" s="16"/>
      <c r="L35" s="16"/>
      <c r="M35" s="16"/>
      <c r="N35" s="16"/>
      <c r="O35" s="20"/>
    </row>
    <row r="36" spans="1:23" ht="12.75" customHeight="1" x14ac:dyDescent="0.6">
      <c r="A36" s="21" t="s">
        <v>13</v>
      </c>
      <c r="B36" s="22">
        <v>0</v>
      </c>
      <c r="C36" s="22">
        <v>0</v>
      </c>
      <c r="D36" s="22">
        <v>0</v>
      </c>
      <c r="E36" s="22">
        <f>SUM(B36:D36)</f>
        <v>0</v>
      </c>
      <c r="F36" s="16"/>
      <c r="G36" s="62">
        <v>0</v>
      </c>
      <c r="H36" s="62">
        <v>0</v>
      </c>
      <c r="I36" s="62">
        <v>0</v>
      </c>
      <c r="J36" s="62">
        <f>SUM(G36:I36)</f>
        <v>0</v>
      </c>
      <c r="K36" s="16"/>
      <c r="L36" s="25" t="str">
        <f t="shared" ref="L36:O38" si="10">IF(B36&lt;&gt;0,G36/B36,"--")</f>
        <v>--</v>
      </c>
      <c r="M36" s="25" t="str">
        <f t="shared" si="10"/>
        <v>--</v>
      </c>
      <c r="N36" s="25" t="str">
        <f t="shared" si="10"/>
        <v>--</v>
      </c>
      <c r="O36" s="26" t="str">
        <f t="shared" si="10"/>
        <v>--</v>
      </c>
      <c r="Q36">
        <v>0</v>
      </c>
      <c r="U36">
        <f>$U$8</f>
        <v>16</v>
      </c>
      <c r="V36">
        <f>$V$8</f>
        <v>38</v>
      </c>
      <c r="W36">
        <f>$W$8</f>
        <v>60</v>
      </c>
    </row>
    <row r="37" spans="1:23" ht="12.75" customHeight="1" x14ac:dyDescent="0.6">
      <c r="A37" s="30" t="s">
        <v>120</v>
      </c>
      <c r="B37" s="22">
        <v>0</v>
      </c>
      <c r="C37" s="22">
        <v>0</v>
      </c>
      <c r="D37" s="22">
        <v>0</v>
      </c>
      <c r="E37" s="22">
        <f>SUM(B37:D37)</f>
        <v>0</v>
      </c>
      <c r="F37" s="16"/>
      <c r="G37" s="62">
        <v>0</v>
      </c>
      <c r="H37" s="62">
        <v>0</v>
      </c>
      <c r="I37" s="62">
        <v>0</v>
      </c>
      <c r="J37" s="62">
        <f>SUM(G37:I37)</f>
        <v>0</v>
      </c>
      <c r="K37" s="16"/>
      <c r="L37" s="25" t="str">
        <f t="shared" si="10"/>
        <v>--</v>
      </c>
      <c r="M37" s="25" t="str">
        <f t="shared" si="10"/>
        <v>--</v>
      </c>
      <c r="N37" s="25" t="str">
        <f t="shared" si="10"/>
        <v>--</v>
      </c>
      <c r="O37" s="26" t="str">
        <f t="shared" si="10"/>
        <v>--</v>
      </c>
      <c r="Q37">
        <v>3</v>
      </c>
      <c r="U37">
        <f>$U$8</f>
        <v>16</v>
      </c>
      <c r="V37">
        <f>$V$8</f>
        <v>38</v>
      </c>
      <c r="W37">
        <f>$W$8</f>
        <v>60</v>
      </c>
    </row>
    <row r="38" spans="1:23" ht="12.75" customHeight="1" x14ac:dyDescent="0.6">
      <c r="A38" s="21" t="s">
        <v>17</v>
      </c>
      <c r="B38" s="22">
        <f>B36</f>
        <v>0</v>
      </c>
      <c r="C38" s="22">
        <f>C36</f>
        <v>0</v>
      </c>
      <c r="D38" s="22">
        <f>D36</f>
        <v>0</v>
      </c>
      <c r="E38" s="22">
        <f>E36</f>
        <v>0</v>
      </c>
      <c r="F38" s="16"/>
      <c r="G38" s="62">
        <f>SUM(G36:G37)</f>
        <v>0</v>
      </c>
      <c r="H38" s="62">
        <f>SUM(H36:H37)</f>
        <v>0</v>
      </c>
      <c r="I38" s="62">
        <f>SUM(I36:I37)</f>
        <v>0</v>
      </c>
      <c r="J38" s="62">
        <f>SUM(J36:J37)</f>
        <v>0</v>
      </c>
      <c r="K38" s="16"/>
      <c r="L38" s="25" t="str">
        <f t="shared" si="10"/>
        <v>--</v>
      </c>
      <c r="M38" s="25" t="str">
        <f t="shared" si="10"/>
        <v>--</v>
      </c>
      <c r="N38" s="25" t="str">
        <f t="shared" si="10"/>
        <v>--</v>
      </c>
      <c r="O38" s="26" t="str">
        <f t="shared" si="10"/>
        <v>--</v>
      </c>
    </row>
    <row r="39" spans="1:23" ht="5.15" customHeight="1" x14ac:dyDescent="0.6">
      <c r="A39" s="21"/>
      <c r="B39" s="22"/>
      <c r="C39" s="22"/>
      <c r="D39" s="22"/>
      <c r="E39" s="22"/>
      <c r="F39" s="16"/>
      <c r="G39" s="62"/>
      <c r="H39" s="62"/>
      <c r="I39" s="62"/>
      <c r="J39" s="62"/>
      <c r="K39" s="16"/>
      <c r="L39" s="16"/>
      <c r="M39" s="16"/>
      <c r="N39" s="16"/>
      <c r="O39" s="20"/>
    </row>
    <row r="40" spans="1:23" ht="12.75" customHeight="1" x14ac:dyDescent="0.6">
      <c r="A40" s="31" t="s">
        <v>121</v>
      </c>
      <c r="B40" s="22"/>
      <c r="C40" s="22"/>
      <c r="D40" s="22"/>
      <c r="E40" s="22"/>
      <c r="F40" s="16"/>
      <c r="G40" s="62"/>
      <c r="H40" s="62"/>
      <c r="I40" s="62"/>
      <c r="J40" s="62"/>
      <c r="K40" s="16"/>
      <c r="L40" s="16"/>
      <c r="M40" s="16"/>
      <c r="N40" s="16"/>
      <c r="O40" s="20"/>
    </row>
    <row r="41" spans="1:23" ht="12.75" customHeight="1" x14ac:dyDescent="0.6">
      <c r="A41" s="21" t="s">
        <v>13</v>
      </c>
      <c r="B41" s="22">
        <v>0</v>
      </c>
      <c r="C41" s="22">
        <v>0</v>
      </c>
      <c r="D41" s="22">
        <v>0</v>
      </c>
      <c r="E41" s="22">
        <f>SUM(B41:D41)</f>
        <v>0</v>
      </c>
      <c r="F41" s="16"/>
      <c r="G41" s="62">
        <v>0</v>
      </c>
      <c r="H41" s="62">
        <v>0</v>
      </c>
      <c r="I41" s="62">
        <v>0</v>
      </c>
      <c r="J41" s="62">
        <f>SUM(G41:I41)</f>
        <v>0</v>
      </c>
      <c r="K41" s="16"/>
      <c r="L41" s="25" t="str">
        <f t="shared" ref="L41:O43" si="11">IF(B41&lt;&gt;0,G41/B41,"--")</f>
        <v>--</v>
      </c>
      <c r="M41" s="25" t="str">
        <f t="shared" si="11"/>
        <v>--</v>
      </c>
      <c r="N41" s="25" t="str">
        <f t="shared" si="11"/>
        <v>--</v>
      </c>
      <c r="O41" s="26" t="str">
        <f t="shared" si="11"/>
        <v>--</v>
      </c>
      <c r="Q41">
        <v>1</v>
      </c>
      <c r="R41">
        <v>2</v>
      </c>
      <c r="U41">
        <f>$U$8</f>
        <v>16</v>
      </c>
      <c r="V41">
        <f>$V$8</f>
        <v>38</v>
      </c>
      <c r="W41">
        <f>$W$8</f>
        <v>60</v>
      </c>
    </row>
    <row r="42" spans="1:23" ht="12.75" customHeight="1" x14ac:dyDescent="0.6">
      <c r="A42" s="30" t="s">
        <v>97</v>
      </c>
      <c r="B42" s="22">
        <v>0</v>
      </c>
      <c r="C42" s="22">
        <v>0</v>
      </c>
      <c r="D42" s="22">
        <v>0</v>
      </c>
      <c r="E42" s="22">
        <f>SUM(B42:D42)</f>
        <v>0</v>
      </c>
      <c r="F42" s="16"/>
      <c r="G42" s="62">
        <v>0</v>
      </c>
      <c r="H42" s="62">
        <v>0</v>
      </c>
      <c r="I42" s="62">
        <v>0</v>
      </c>
      <c r="J42" s="62">
        <f>SUM(G42:I42)</f>
        <v>0</v>
      </c>
      <c r="K42" s="16"/>
      <c r="L42" s="25" t="str">
        <f t="shared" si="11"/>
        <v>--</v>
      </c>
      <c r="M42" s="25" t="str">
        <f t="shared" si="11"/>
        <v>--</v>
      </c>
      <c r="N42" s="25" t="str">
        <f t="shared" si="11"/>
        <v>--</v>
      </c>
      <c r="O42" s="26" t="str">
        <f t="shared" si="11"/>
        <v>--</v>
      </c>
      <c r="Q42">
        <v>5</v>
      </c>
      <c r="R42">
        <v>7</v>
      </c>
      <c r="U42">
        <f>$U$8</f>
        <v>16</v>
      </c>
      <c r="V42">
        <f>$V$8</f>
        <v>38</v>
      </c>
      <c r="W42">
        <f>$W$8</f>
        <v>60</v>
      </c>
    </row>
    <row r="43" spans="1:23" ht="12.75" customHeight="1" x14ac:dyDescent="0.6">
      <c r="A43" s="21" t="s">
        <v>17</v>
      </c>
      <c r="B43" s="22">
        <f>B41</f>
        <v>0</v>
      </c>
      <c r="C43" s="22">
        <f>C41</f>
        <v>0</v>
      </c>
      <c r="D43" s="22">
        <f>D41</f>
        <v>0</v>
      </c>
      <c r="E43" s="22">
        <f>E41</f>
        <v>0</v>
      </c>
      <c r="F43" s="16"/>
      <c r="G43" s="62">
        <f>SUM(G41:G42)</f>
        <v>0</v>
      </c>
      <c r="H43" s="62">
        <f>SUM(H41:H42)</f>
        <v>0</v>
      </c>
      <c r="I43" s="62">
        <f>SUM(I41:I42)</f>
        <v>0</v>
      </c>
      <c r="J43" s="62">
        <f>SUM(J41:J42)</f>
        <v>0</v>
      </c>
      <c r="K43" s="16"/>
      <c r="L43" s="25" t="str">
        <f t="shared" si="11"/>
        <v>--</v>
      </c>
      <c r="M43" s="25" t="str">
        <f t="shared" si="11"/>
        <v>--</v>
      </c>
      <c r="N43" s="25" t="str">
        <f t="shared" si="11"/>
        <v>--</v>
      </c>
      <c r="O43" s="26" t="str">
        <f t="shared" si="11"/>
        <v>--</v>
      </c>
    </row>
    <row r="44" spans="1:23" ht="5.15" customHeight="1" x14ac:dyDescent="0.6">
      <c r="A44" s="21"/>
      <c r="B44" s="22"/>
      <c r="C44" s="22"/>
      <c r="D44" s="22"/>
      <c r="E44" s="22"/>
      <c r="F44" s="16"/>
      <c r="G44" s="62"/>
      <c r="H44" s="62"/>
      <c r="I44" s="62"/>
      <c r="J44" s="62"/>
      <c r="K44" s="16"/>
      <c r="L44" s="16"/>
      <c r="M44" s="16"/>
      <c r="N44" s="16"/>
      <c r="O44" s="20"/>
    </row>
    <row r="45" spans="1:23" ht="12.75" customHeight="1" x14ac:dyDescent="0.6">
      <c r="A45" s="103" t="s">
        <v>33</v>
      </c>
      <c r="B45" s="32">
        <f>SUM(B38,B43)</f>
        <v>0</v>
      </c>
      <c r="C45" s="32">
        <f>SUM(C38,C43)</f>
        <v>0</v>
      </c>
      <c r="D45" s="32">
        <f>SUM(D38,D43)</f>
        <v>0</v>
      </c>
      <c r="E45" s="32">
        <f>SUM(E38,E43)</f>
        <v>0</v>
      </c>
      <c r="F45" s="33"/>
      <c r="G45" s="84">
        <f>SUM(G38,G43)</f>
        <v>0</v>
      </c>
      <c r="H45" s="84">
        <f>SUM(H38,H43)</f>
        <v>0</v>
      </c>
      <c r="I45" s="84">
        <f>SUM(I38,I43)</f>
        <v>0</v>
      </c>
      <c r="J45" s="84">
        <f>SUM(J38,J43)</f>
        <v>0</v>
      </c>
      <c r="K45" s="33"/>
      <c r="L45" s="35" t="str">
        <f t="shared" ref="L45:O46" si="12">IF(B45&lt;&gt;0,G45/B45,"--")</f>
        <v>--</v>
      </c>
      <c r="M45" s="35" t="str">
        <f t="shared" si="12"/>
        <v>--</v>
      </c>
      <c r="N45" s="35" t="str">
        <f t="shared" si="12"/>
        <v>--</v>
      </c>
      <c r="O45" s="36" t="str">
        <f t="shared" si="12"/>
        <v>--</v>
      </c>
    </row>
    <row r="46" spans="1:23" ht="12.75" customHeight="1" x14ac:dyDescent="0.6">
      <c r="A46" s="104" t="s">
        <v>17</v>
      </c>
      <c r="B46" s="22">
        <f>SUM(B32,B45)</f>
        <v>0</v>
      </c>
      <c r="C46" s="22">
        <f>SUM(C32,C45)</f>
        <v>0</v>
      </c>
      <c r="D46" s="22">
        <f>SUM(D32,D45)</f>
        <v>0</v>
      </c>
      <c r="E46" s="22">
        <f>SUM(E32,E45)</f>
        <v>0</v>
      </c>
      <c r="F46" s="16"/>
      <c r="G46" s="62">
        <f>SUM(G32,G45)</f>
        <v>0</v>
      </c>
      <c r="H46" s="62">
        <f>SUM(H32,H45)</f>
        <v>0</v>
      </c>
      <c r="I46" s="62">
        <f>SUM(I32,I45)</f>
        <v>0</v>
      </c>
      <c r="J46" s="62">
        <f>SUM(J32,J45)</f>
        <v>0</v>
      </c>
      <c r="K46" s="16"/>
      <c r="L46" s="25" t="str">
        <f t="shared" si="12"/>
        <v>--</v>
      </c>
      <c r="M46" s="25" t="str">
        <f t="shared" si="12"/>
        <v>--</v>
      </c>
      <c r="N46" s="25" t="str">
        <f t="shared" si="12"/>
        <v>--</v>
      </c>
      <c r="O46" s="26" t="str">
        <f t="shared" si="12"/>
        <v>--</v>
      </c>
    </row>
    <row r="47" spans="1:23" ht="5.15" customHeight="1" thickBot="1" x14ac:dyDescent="0.75">
      <c r="A47" s="105"/>
      <c r="B47" s="101"/>
      <c r="C47" s="101"/>
      <c r="D47" s="101"/>
      <c r="E47" s="101"/>
      <c r="F47" s="102"/>
      <c r="G47" s="98"/>
      <c r="H47" s="98"/>
      <c r="I47" s="98"/>
      <c r="J47" s="98"/>
      <c r="K47" s="102"/>
      <c r="L47" s="102"/>
      <c r="M47" s="102"/>
      <c r="N47" s="102"/>
      <c r="O47" s="106"/>
    </row>
    <row r="48" spans="1:23" ht="15.5" x14ac:dyDescent="0.7">
      <c r="A48" s="4" t="s">
        <v>18</v>
      </c>
      <c r="B48" s="9" t="s">
        <v>1</v>
      </c>
      <c r="C48" s="10"/>
      <c r="D48" s="10"/>
      <c r="E48" s="10"/>
      <c r="F48" s="11"/>
      <c r="G48" s="9" t="s">
        <v>2</v>
      </c>
      <c r="H48" s="12"/>
      <c r="I48" s="12"/>
      <c r="J48" s="12"/>
      <c r="K48" s="11"/>
      <c r="L48" s="9" t="s">
        <v>3</v>
      </c>
      <c r="M48" s="12"/>
      <c r="N48" s="12"/>
      <c r="O48" s="13"/>
    </row>
    <row r="49" spans="1:23" ht="12.75" customHeight="1" x14ac:dyDescent="0.6">
      <c r="A49" s="94" t="s">
        <v>23</v>
      </c>
      <c r="B49" s="15" t="s">
        <v>4</v>
      </c>
      <c r="C49" s="15" t="s">
        <v>5</v>
      </c>
      <c r="D49" s="15" t="s">
        <v>6</v>
      </c>
      <c r="E49" s="15" t="s">
        <v>173</v>
      </c>
      <c r="F49" s="16"/>
      <c r="G49" s="15" t="s">
        <v>4</v>
      </c>
      <c r="H49" s="15" t="s">
        <v>5</v>
      </c>
      <c r="I49" s="15" t="s">
        <v>6</v>
      </c>
      <c r="J49" s="15" t="s">
        <v>173</v>
      </c>
      <c r="K49" s="16"/>
      <c r="L49" s="15" t="s">
        <v>4</v>
      </c>
      <c r="M49" s="15" t="s">
        <v>5</v>
      </c>
      <c r="N49" s="15" t="s">
        <v>6</v>
      </c>
      <c r="O49" s="17" t="s">
        <v>173</v>
      </c>
    </row>
    <row r="50" spans="1:23" x14ac:dyDescent="0.6">
      <c r="A50" s="21" t="s">
        <v>19</v>
      </c>
      <c r="B50" s="22">
        <v>0</v>
      </c>
      <c r="C50" s="22">
        <v>0</v>
      </c>
      <c r="D50" s="22">
        <v>0</v>
      </c>
      <c r="E50" s="22">
        <f>SUM(B50:D50)</f>
        <v>0</v>
      </c>
      <c r="F50" s="16"/>
      <c r="G50" s="62">
        <v>0</v>
      </c>
      <c r="H50" s="62">
        <v>0</v>
      </c>
      <c r="I50" s="62">
        <v>0</v>
      </c>
      <c r="J50" s="62">
        <f>SUM(G50:I50)</f>
        <v>0</v>
      </c>
      <c r="K50" s="16"/>
      <c r="L50" s="25" t="str">
        <f t="shared" ref="L50:O52" si="13">IF(B50&lt;&gt;0,G50/B50,"--")</f>
        <v>--</v>
      </c>
      <c r="M50" s="25" t="str">
        <f t="shared" si="13"/>
        <v>--</v>
      </c>
      <c r="N50" s="25" t="str">
        <f t="shared" si="13"/>
        <v>--</v>
      </c>
      <c r="O50" s="26" t="str">
        <f t="shared" si="13"/>
        <v>--</v>
      </c>
      <c r="Q50">
        <v>128</v>
      </c>
      <c r="U50">
        <f>$U$8</f>
        <v>16</v>
      </c>
      <c r="V50">
        <f>$V$8</f>
        <v>38</v>
      </c>
      <c r="W50">
        <f>$W$8</f>
        <v>60</v>
      </c>
    </row>
    <row r="51" spans="1:23" x14ac:dyDescent="0.6">
      <c r="A51" s="21" t="s">
        <v>20</v>
      </c>
      <c r="B51" s="22">
        <v>0</v>
      </c>
      <c r="C51" s="22">
        <v>0</v>
      </c>
      <c r="D51" s="22">
        <v>0</v>
      </c>
      <c r="E51" s="22">
        <f>SUM(B51:D51)</f>
        <v>0</v>
      </c>
      <c r="F51" s="16"/>
      <c r="G51" s="62">
        <v>0</v>
      </c>
      <c r="H51" s="62">
        <v>0</v>
      </c>
      <c r="I51" s="62">
        <v>0</v>
      </c>
      <c r="J51" s="62">
        <f>SUM(G51:I51)</f>
        <v>0</v>
      </c>
      <c r="K51" s="16"/>
      <c r="L51" s="25" t="str">
        <f t="shared" si="13"/>
        <v>--</v>
      </c>
      <c r="M51" s="25" t="str">
        <f t="shared" si="13"/>
        <v>--</v>
      </c>
      <c r="N51" s="25" t="str">
        <f t="shared" si="13"/>
        <v>--</v>
      </c>
      <c r="O51" s="26" t="str">
        <f t="shared" si="13"/>
        <v>--</v>
      </c>
      <c r="Q51">
        <v>130</v>
      </c>
      <c r="U51">
        <f>$U$8</f>
        <v>16</v>
      </c>
      <c r="V51">
        <f>$V$8</f>
        <v>38</v>
      </c>
      <c r="W51">
        <f>$W$8</f>
        <v>60</v>
      </c>
    </row>
    <row r="52" spans="1:23" ht="12.75" customHeight="1" x14ac:dyDescent="0.6">
      <c r="A52" s="21" t="s">
        <v>31</v>
      </c>
      <c r="B52" s="22">
        <f>SUM(B50:B51)</f>
        <v>0</v>
      </c>
      <c r="C52" s="22">
        <f>SUM(C50:C51)</f>
        <v>0</v>
      </c>
      <c r="D52" s="22">
        <f>SUM(D50:D51)</f>
        <v>0</v>
      </c>
      <c r="E52" s="22">
        <f>SUM(E50:E51)</f>
        <v>0</v>
      </c>
      <c r="F52" s="16"/>
      <c r="G52" s="62">
        <f>SUM(G50:G51)</f>
        <v>0</v>
      </c>
      <c r="H52" s="62">
        <f>SUM(H50:H51)</f>
        <v>0</v>
      </c>
      <c r="I52" s="62">
        <f>SUM(I50:I51)</f>
        <v>0</v>
      </c>
      <c r="J52" s="62">
        <f>SUM(J50:J51)</f>
        <v>0</v>
      </c>
      <c r="K52" s="16"/>
      <c r="L52" s="25" t="str">
        <f t="shared" si="13"/>
        <v>--</v>
      </c>
      <c r="M52" s="25" t="str">
        <f t="shared" si="13"/>
        <v>--</v>
      </c>
      <c r="N52" s="25" t="str">
        <f t="shared" si="13"/>
        <v>--</v>
      </c>
      <c r="O52" s="26" t="str">
        <f t="shared" si="13"/>
        <v>--</v>
      </c>
    </row>
    <row r="53" spans="1:23" ht="12.75" customHeight="1" x14ac:dyDescent="0.6">
      <c r="A53" s="95" t="s">
        <v>32</v>
      </c>
      <c r="B53" s="22"/>
      <c r="C53" s="22"/>
      <c r="D53" s="22"/>
      <c r="E53" s="22"/>
      <c r="F53" s="16"/>
      <c r="G53" s="62"/>
      <c r="H53" s="62"/>
      <c r="I53" s="62"/>
      <c r="J53" s="62"/>
      <c r="K53" s="16"/>
      <c r="L53" s="16"/>
      <c r="M53" s="16"/>
      <c r="N53" s="16"/>
      <c r="O53" s="20"/>
    </row>
    <row r="54" spans="1:23" x14ac:dyDescent="0.6">
      <c r="A54" s="21" t="s">
        <v>19</v>
      </c>
      <c r="B54" s="22">
        <v>0</v>
      </c>
      <c r="C54" s="22">
        <v>0</v>
      </c>
      <c r="D54" s="22">
        <v>0</v>
      </c>
      <c r="E54" s="22">
        <f>SUM(B54:D54)</f>
        <v>0</v>
      </c>
      <c r="F54" s="16"/>
      <c r="G54" s="62">
        <v>0</v>
      </c>
      <c r="H54" s="62">
        <v>0</v>
      </c>
      <c r="I54" s="62">
        <v>0</v>
      </c>
      <c r="J54" s="62">
        <f>SUM(G54:I54)</f>
        <v>0</v>
      </c>
      <c r="K54" s="16"/>
      <c r="L54" s="25" t="str">
        <f t="shared" ref="L54:O57" si="14">IF(B54&lt;&gt;0,G54/B54,"--")</f>
        <v>--</v>
      </c>
      <c r="M54" s="25" t="str">
        <f t="shared" si="14"/>
        <v>--</v>
      </c>
      <c r="N54" s="25" t="str">
        <f t="shared" si="14"/>
        <v>--</v>
      </c>
      <c r="O54" s="26" t="str">
        <f t="shared" si="14"/>
        <v>--</v>
      </c>
      <c r="Q54">
        <v>105</v>
      </c>
      <c r="U54">
        <f>$U$8</f>
        <v>16</v>
      </c>
      <c r="V54">
        <f>$V$8</f>
        <v>38</v>
      </c>
      <c r="W54">
        <f>$W$8</f>
        <v>60</v>
      </c>
    </row>
    <row r="55" spans="1:23" x14ac:dyDescent="0.6">
      <c r="A55" s="21" t="s">
        <v>20</v>
      </c>
      <c r="B55" s="22">
        <v>0</v>
      </c>
      <c r="C55" s="22">
        <v>0</v>
      </c>
      <c r="D55" s="22">
        <v>0</v>
      </c>
      <c r="E55" s="22">
        <f>SUM(B55:D55)</f>
        <v>0</v>
      </c>
      <c r="F55" s="16"/>
      <c r="G55" s="62">
        <v>0</v>
      </c>
      <c r="H55" s="62">
        <v>0</v>
      </c>
      <c r="I55" s="62">
        <v>0</v>
      </c>
      <c r="J55" s="62">
        <f>SUM(G55:I55)</f>
        <v>0</v>
      </c>
      <c r="K55" s="16"/>
      <c r="L55" s="25" t="str">
        <f t="shared" si="14"/>
        <v>--</v>
      </c>
      <c r="M55" s="25" t="str">
        <f t="shared" si="14"/>
        <v>--</v>
      </c>
      <c r="N55" s="25" t="str">
        <f t="shared" si="14"/>
        <v>--</v>
      </c>
      <c r="O55" s="26" t="str">
        <f t="shared" si="14"/>
        <v>--</v>
      </c>
      <c r="Q55">
        <v>107</v>
      </c>
      <c r="U55">
        <f>$U$8</f>
        <v>16</v>
      </c>
      <c r="V55">
        <f>$V$8</f>
        <v>38</v>
      </c>
      <c r="W55">
        <f>$W$8</f>
        <v>60</v>
      </c>
    </row>
    <row r="56" spans="1:23" x14ac:dyDescent="0.6">
      <c r="A56" s="96" t="s">
        <v>33</v>
      </c>
      <c r="B56" s="32">
        <f>SUM(B54:B55)</f>
        <v>0</v>
      </c>
      <c r="C56" s="32">
        <f>SUM(C54:C55)</f>
        <v>0</v>
      </c>
      <c r="D56" s="32">
        <f>SUM(D54:D55)</f>
        <v>0</v>
      </c>
      <c r="E56" s="32">
        <f>SUM(E54:E55)</f>
        <v>0</v>
      </c>
      <c r="F56" s="33"/>
      <c r="G56" s="84">
        <f>SUM(G54:G55)</f>
        <v>0</v>
      </c>
      <c r="H56" s="84">
        <f>SUM(H54:H55)</f>
        <v>0</v>
      </c>
      <c r="I56" s="84">
        <f>SUM(I54:I55)</f>
        <v>0</v>
      </c>
      <c r="J56" s="84">
        <f>SUM(J54:J55)</f>
        <v>0</v>
      </c>
      <c r="K56" s="33"/>
      <c r="L56" s="35" t="str">
        <f t="shared" si="14"/>
        <v>--</v>
      </c>
      <c r="M56" s="35" t="str">
        <f t="shared" si="14"/>
        <v>--</v>
      </c>
      <c r="N56" s="35" t="str">
        <f t="shared" si="14"/>
        <v>--</v>
      </c>
      <c r="O56" s="36" t="str">
        <f t="shared" si="14"/>
        <v>--</v>
      </c>
    </row>
    <row r="57" spans="1:23" ht="13.75" thickBot="1" x14ac:dyDescent="0.75">
      <c r="A57" s="43" t="s">
        <v>17</v>
      </c>
      <c r="B57" s="127">
        <f>SUM(B52,B56)</f>
        <v>0</v>
      </c>
      <c r="C57" s="127">
        <f>SUM(C52,C56)</f>
        <v>0</v>
      </c>
      <c r="D57" s="127">
        <f>SUM(D52,D56)</f>
        <v>0</v>
      </c>
      <c r="E57" s="127">
        <f>SUM(E52,E56)</f>
        <v>0</v>
      </c>
      <c r="F57" s="102"/>
      <c r="G57" s="98">
        <f>SUM(G52,G56)</f>
        <v>0</v>
      </c>
      <c r="H57" s="98">
        <f>SUM(H52,H56)</f>
        <v>0</v>
      </c>
      <c r="I57" s="98">
        <f>SUM(I52,I56)</f>
        <v>0</v>
      </c>
      <c r="J57" s="98">
        <f>SUM(J52,J56)</f>
        <v>0</v>
      </c>
      <c r="K57" s="102"/>
      <c r="L57" s="47" t="str">
        <f t="shared" si="14"/>
        <v>--</v>
      </c>
      <c r="M57" s="47" t="str">
        <f t="shared" si="14"/>
        <v>--</v>
      </c>
      <c r="N57" s="47" t="str">
        <f t="shared" si="14"/>
        <v>--</v>
      </c>
      <c r="O57" s="48" t="str">
        <f t="shared" si="14"/>
        <v>--</v>
      </c>
    </row>
    <row r="58" spans="1:23" ht="5.15" customHeight="1" x14ac:dyDescent="0.6">
      <c r="A58" s="49"/>
      <c r="B58" s="50"/>
      <c r="C58" s="50"/>
      <c r="D58" s="50"/>
      <c r="E58" s="50"/>
      <c r="G58" s="62"/>
      <c r="H58" s="62"/>
      <c r="I58" s="62"/>
      <c r="J58" s="62"/>
    </row>
    <row r="59" spans="1:23" x14ac:dyDescent="0.6">
      <c r="A59" s="49" t="s">
        <v>21</v>
      </c>
      <c r="B59" s="50">
        <f>B46</f>
        <v>0</v>
      </c>
      <c r="C59" s="50">
        <f>C46</f>
        <v>0</v>
      </c>
      <c r="D59" s="50">
        <f>D46</f>
        <v>0</v>
      </c>
      <c r="E59" s="50">
        <f>E46</f>
        <v>0</v>
      </c>
      <c r="G59" s="62">
        <f>SUM(G46,G57)</f>
        <v>0</v>
      </c>
      <c r="H59" s="62">
        <f>SUM(H46,H57)</f>
        <v>0</v>
      </c>
      <c r="I59" s="62">
        <f>SUM(I46,I57)</f>
        <v>0</v>
      </c>
      <c r="J59" s="62">
        <f>SUM(J46,J57)</f>
        <v>0</v>
      </c>
      <c r="L59" s="25" t="str">
        <f>IF(B59&lt;&gt;0,G59/B59,"--")</f>
        <v>--</v>
      </c>
      <c r="M59" s="25" t="str">
        <f>IF(C59&lt;&gt;0,H59/C59,"--")</f>
        <v>--</v>
      </c>
      <c r="N59" s="25" t="str">
        <f>IF(D59&lt;&gt;0,I59/D59,"--")</f>
        <v>--</v>
      </c>
      <c r="O59" s="25" t="str">
        <f>IF(E59&lt;&gt;0,J59/E59,"--")</f>
        <v>--</v>
      </c>
      <c r="U59">
        <f>$U$8</f>
        <v>16</v>
      </c>
      <c r="V59">
        <f>$V$8</f>
        <v>38</v>
      </c>
      <c r="W59">
        <f>$W$8</f>
        <v>60</v>
      </c>
    </row>
    <row r="60" spans="1:23" hidden="1" x14ac:dyDescent="0.6">
      <c r="A60" s="49"/>
      <c r="B60" s="50"/>
      <c r="C60" s="50"/>
      <c r="D60" s="50"/>
      <c r="E60" s="50"/>
      <c r="G60" s="62"/>
      <c r="H60" s="62"/>
      <c r="I60" s="62"/>
      <c r="J60" s="62"/>
      <c r="L60" s="25"/>
      <c r="M60" s="25"/>
      <c r="N60" s="25"/>
      <c r="O60" s="25"/>
    </row>
    <row r="61" spans="1:23" hidden="1" x14ac:dyDescent="0.6">
      <c r="A61" s="107" t="s">
        <v>115</v>
      </c>
      <c r="B61" s="85">
        <f>B10-SUM(B11:B13)</f>
        <v>0</v>
      </c>
      <c r="C61" s="85">
        <f>C10-SUM(C11:C13)</f>
        <v>0</v>
      </c>
      <c r="D61" s="85">
        <f>D10-SUM(D11:D13)</f>
        <v>0</v>
      </c>
      <c r="E61" s="50"/>
      <c r="G61" s="85">
        <v>0</v>
      </c>
      <c r="H61" s="85">
        <v>0</v>
      </c>
      <c r="I61" s="85">
        <v>0</v>
      </c>
      <c r="L61" s="85">
        <v>0</v>
      </c>
      <c r="M61" s="85">
        <v>0</v>
      </c>
      <c r="N61" s="85">
        <v>0</v>
      </c>
      <c r="Q61">
        <v>127</v>
      </c>
      <c r="U61">
        <f>$U$8</f>
        <v>16</v>
      </c>
      <c r="V61">
        <f>$V$8</f>
        <v>38</v>
      </c>
      <c r="W61">
        <f>$W$8</f>
        <v>60</v>
      </c>
    </row>
    <row r="62" spans="1:23" hidden="1" x14ac:dyDescent="0.6">
      <c r="A62" s="16"/>
      <c r="B62" s="85">
        <f>B17-SUM(B18:B20)</f>
        <v>0</v>
      </c>
      <c r="C62" s="85">
        <f>C17-SUM(C18:C20)</f>
        <v>0</v>
      </c>
      <c r="D62" s="85">
        <f>D17-SUM(D18:D20)</f>
        <v>0</v>
      </c>
      <c r="E62" s="50"/>
      <c r="G62" s="85">
        <v>0</v>
      </c>
      <c r="H62" s="85">
        <v>0</v>
      </c>
      <c r="I62" s="85">
        <v>0</v>
      </c>
      <c r="L62" s="85">
        <v>0</v>
      </c>
      <c r="M62" s="85">
        <v>0</v>
      </c>
      <c r="N62" s="85">
        <v>0</v>
      </c>
      <c r="Q62">
        <v>104</v>
      </c>
      <c r="U62">
        <f>$U$8</f>
        <v>16</v>
      </c>
      <c r="V62">
        <f>$V$8</f>
        <v>38</v>
      </c>
      <c r="W62">
        <f>$W$8</f>
        <v>60</v>
      </c>
    </row>
    <row r="63" spans="1:23" hidden="1" x14ac:dyDescent="0.6">
      <c r="A63" s="16"/>
      <c r="B63" s="85">
        <f>B26-SUM(B27:B29)</f>
        <v>0</v>
      </c>
      <c r="C63" s="85">
        <f>C26-SUM(C27:C29)</f>
        <v>0</v>
      </c>
      <c r="D63" s="85">
        <f>D26-SUM(D27:D29)</f>
        <v>0</v>
      </c>
      <c r="E63" s="50"/>
      <c r="G63" s="85">
        <v>0</v>
      </c>
      <c r="H63" s="85">
        <v>0</v>
      </c>
      <c r="I63" s="85">
        <v>0</v>
      </c>
      <c r="L63" s="85">
        <v>0</v>
      </c>
      <c r="M63" s="85">
        <v>0</v>
      </c>
      <c r="N63" s="85">
        <v>0</v>
      </c>
      <c r="Q63">
        <v>64</v>
      </c>
      <c r="R63">
        <v>13</v>
      </c>
      <c r="U63">
        <f>$U$8</f>
        <v>16</v>
      </c>
      <c r="V63">
        <f>$V$8</f>
        <v>38</v>
      </c>
      <c r="W63">
        <f>$W$8</f>
        <v>60</v>
      </c>
    </row>
    <row r="64" spans="1:23" x14ac:dyDescent="0.6">
      <c r="A64" s="33"/>
      <c r="B64" s="33"/>
      <c r="C64" s="33"/>
      <c r="D64" s="33"/>
      <c r="E64" s="33"/>
    </row>
    <row r="65" spans="1:5" x14ac:dyDescent="0.6">
      <c r="A65" s="54" t="s">
        <v>22</v>
      </c>
    </row>
    <row r="66" spans="1:5" x14ac:dyDescent="0.6">
      <c r="A66" s="109" t="s">
        <v>264</v>
      </c>
    </row>
    <row r="67" spans="1:5" x14ac:dyDescent="0.6">
      <c r="A67" s="56" t="s">
        <v>122</v>
      </c>
    </row>
    <row r="68" spans="1:5" x14ac:dyDescent="0.6">
      <c r="A68" s="55" t="s">
        <v>98</v>
      </c>
    </row>
    <row r="69" spans="1:5" x14ac:dyDescent="0.6">
      <c r="A69" s="55" t="s">
        <v>123</v>
      </c>
    </row>
    <row r="70" spans="1:5" x14ac:dyDescent="0.6">
      <c r="A70" s="56" t="s">
        <v>124</v>
      </c>
    </row>
    <row r="71" spans="1:5" x14ac:dyDescent="0.6">
      <c r="A71" s="55" t="s">
        <v>125</v>
      </c>
      <c r="B71" s="41"/>
      <c r="C71" s="41"/>
      <c r="D71" s="41"/>
      <c r="E71" s="41"/>
    </row>
    <row r="72" spans="1:5" x14ac:dyDescent="0.6">
      <c r="A72" s="55" t="s">
        <v>126</v>
      </c>
      <c r="B72" s="50"/>
      <c r="C72" s="50"/>
      <c r="D72" s="50"/>
      <c r="E72" s="50"/>
    </row>
    <row r="73" spans="1:5" x14ac:dyDescent="0.6">
      <c r="A73" s="55" t="s">
        <v>127</v>
      </c>
      <c r="B73" s="50"/>
      <c r="C73" s="50"/>
      <c r="D73" s="50"/>
      <c r="E73" s="50"/>
    </row>
    <row r="74" spans="1:5" x14ac:dyDescent="0.6">
      <c r="A74" s="55"/>
      <c r="B74" s="50"/>
      <c r="C74" s="50"/>
      <c r="D74" s="50"/>
      <c r="E74" s="50"/>
    </row>
    <row r="75" spans="1:5" x14ac:dyDescent="0.6">
      <c r="A75" s="55"/>
      <c r="B75" s="50"/>
      <c r="C75" s="50"/>
      <c r="D75" s="50"/>
      <c r="E75" s="50"/>
    </row>
    <row r="76" spans="1:5" x14ac:dyDescent="0.6">
      <c r="A76" s="55"/>
      <c r="B76" s="50"/>
      <c r="C76" s="50"/>
      <c r="D76" s="50"/>
      <c r="E76" s="50"/>
    </row>
    <row r="77" spans="1:5" x14ac:dyDescent="0.6">
      <c r="A77" s="55"/>
      <c r="B77" s="50"/>
      <c r="C77" s="50"/>
      <c r="D77" s="50"/>
      <c r="E77" s="50"/>
    </row>
    <row r="78" spans="1:5" x14ac:dyDescent="0.6">
      <c r="A78" s="16"/>
      <c r="B78" s="50"/>
      <c r="C78" s="50"/>
      <c r="D78" s="50"/>
      <c r="E78" s="50"/>
    </row>
    <row r="79" spans="1:5" x14ac:dyDescent="0.6">
      <c r="A79" s="16"/>
      <c r="B79" s="50"/>
      <c r="C79" s="50"/>
      <c r="D79" s="50"/>
      <c r="E79" s="50"/>
    </row>
    <row r="80" spans="1:5" x14ac:dyDescent="0.6">
      <c r="A80" s="16"/>
      <c r="B80" s="50"/>
      <c r="C80" s="50"/>
      <c r="D80" s="50"/>
      <c r="E80" s="50"/>
    </row>
    <row r="81" spans="2:5" x14ac:dyDescent="0.6">
      <c r="B81" s="50"/>
      <c r="C81" s="50"/>
      <c r="D81" s="50"/>
      <c r="E81" s="50"/>
    </row>
    <row r="82" spans="2:5" x14ac:dyDescent="0.6">
      <c r="B82" s="50"/>
      <c r="C82" s="50"/>
      <c r="D82" s="50"/>
      <c r="E82" s="50"/>
    </row>
    <row r="83" spans="2:5" x14ac:dyDescent="0.6">
      <c r="B83" s="50"/>
      <c r="C83" s="50"/>
      <c r="D83" s="50"/>
      <c r="E83" s="50"/>
    </row>
    <row r="84" spans="2:5" x14ac:dyDescent="0.6">
      <c r="B84" s="50"/>
      <c r="C84" s="50"/>
      <c r="D84" s="50"/>
      <c r="E84" s="50"/>
    </row>
    <row r="85" spans="2:5" x14ac:dyDescent="0.6">
      <c r="B85" s="50"/>
      <c r="C85" s="50"/>
      <c r="D85" s="50"/>
      <c r="E85" s="50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47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D87"/>
  <sheetViews>
    <sheetView zoomScale="70" zoomScaleNormal="70" workbookViewId="0"/>
  </sheetViews>
  <sheetFormatPr defaultRowHeight="13" x14ac:dyDescent="0.6"/>
  <cols>
    <col min="1" max="1" width="36.86328125" customWidth="1"/>
    <col min="2" max="5" width="10.6796875" customWidth="1"/>
    <col min="6" max="6" width="2.6796875" customWidth="1"/>
    <col min="7" max="10" width="10.6796875" customWidth="1"/>
    <col min="11" max="11" width="2.6796875" customWidth="1"/>
    <col min="12" max="15" width="8.6796875" customWidth="1"/>
    <col min="17" max="32" width="0" hidden="1" customWidth="1"/>
  </cols>
  <sheetData>
    <row r="1" spans="1:25" s="3" customFormat="1" ht="15.5" x14ac:dyDescent="0.7">
      <c r="A1" s="1" t="str">
        <f>VLOOKUP(Y6,TabName,5,FALSE)</f>
        <v>Table 4.3 - Cost of Returned-to-Sender UAA Mail -- First-Class Mail, Single Piece (1), PARS Environment, FY 21</v>
      </c>
    </row>
    <row r="2" spans="1:25" ht="8.15" customHeight="1" thickBot="1" x14ac:dyDescent="0.75"/>
    <row r="3" spans="1:25" ht="15.5" x14ac:dyDescent="0.7">
      <c r="A3" s="4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39"/>
    </row>
    <row r="4" spans="1:25" ht="12.75" customHeight="1" x14ac:dyDescent="0.6">
      <c r="A4" s="14"/>
      <c r="B4" s="9" t="s">
        <v>1</v>
      </c>
      <c r="C4" s="10"/>
      <c r="D4" s="10"/>
      <c r="E4" s="10"/>
      <c r="F4" s="11"/>
      <c r="G4" s="9" t="s">
        <v>2</v>
      </c>
      <c r="H4" s="12"/>
      <c r="I4" s="12"/>
      <c r="J4" s="12"/>
      <c r="K4" s="11"/>
      <c r="L4" s="9" t="s">
        <v>3</v>
      </c>
      <c r="M4" s="12"/>
      <c r="N4" s="12"/>
      <c r="O4" s="13"/>
      <c r="S4" t="s">
        <v>37</v>
      </c>
      <c r="T4" t="s">
        <v>37</v>
      </c>
      <c r="U4" s="18" t="s">
        <v>8</v>
      </c>
      <c r="V4" s="18" t="s">
        <v>9</v>
      </c>
      <c r="W4" s="18" t="s">
        <v>10</v>
      </c>
      <c r="Y4" s="3"/>
    </row>
    <row r="5" spans="1:25" ht="25.5" customHeight="1" x14ac:dyDescent="0.6">
      <c r="A5" s="14"/>
      <c r="B5" s="15" t="s">
        <v>4</v>
      </c>
      <c r="C5" s="15" t="s">
        <v>5</v>
      </c>
      <c r="D5" s="15" t="s">
        <v>6</v>
      </c>
      <c r="E5" s="15" t="s">
        <v>7</v>
      </c>
      <c r="F5" s="16"/>
      <c r="G5" s="15" t="s">
        <v>4</v>
      </c>
      <c r="H5" s="15" t="s">
        <v>5</v>
      </c>
      <c r="I5" s="15" t="s">
        <v>6</v>
      </c>
      <c r="J5" s="15" t="s">
        <v>7</v>
      </c>
      <c r="K5" s="16"/>
      <c r="L5" s="15" t="s">
        <v>4</v>
      </c>
      <c r="M5" s="15" t="s">
        <v>5</v>
      </c>
      <c r="N5" s="15" t="s">
        <v>6</v>
      </c>
      <c r="O5" s="17" t="s">
        <v>7</v>
      </c>
      <c r="Q5" s="56" t="s">
        <v>35</v>
      </c>
      <c r="R5" s="56" t="s">
        <v>36</v>
      </c>
      <c r="S5" s="56" t="s">
        <v>35</v>
      </c>
      <c r="T5" s="56" t="s">
        <v>36</v>
      </c>
      <c r="U5" t="s">
        <v>12</v>
      </c>
      <c r="V5" t="s">
        <v>12</v>
      </c>
      <c r="W5" t="s">
        <v>12</v>
      </c>
      <c r="Y5" s="18" t="s">
        <v>11</v>
      </c>
    </row>
    <row r="6" spans="1:25" ht="12.75" customHeight="1" x14ac:dyDescent="0.6">
      <c r="A6" s="94" t="s">
        <v>23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20"/>
      <c r="Y6">
        <v>3</v>
      </c>
    </row>
    <row r="7" spans="1:25" ht="12.75" customHeight="1" x14ac:dyDescent="0.6">
      <c r="A7" s="31" t="s">
        <v>103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20"/>
    </row>
    <row r="8" spans="1:25" ht="12.75" customHeight="1" x14ac:dyDescent="0.6">
      <c r="A8" s="21" t="s">
        <v>13</v>
      </c>
      <c r="B8" s="22">
        <v>1263.6569714865443</v>
      </c>
      <c r="C8" s="22">
        <v>0</v>
      </c>
      <c r="D8" s="22">
        <v>0</v>
      </c>
      <c r="E8" s="22">
        <f t="shared" ref="E8:E13" si="0">SUM(B8:D8)</f>
        <v>1263.6569714865443</v>
      </c>
      <c r="F8" s="16"/>
      <c r="G8" s="62">
        <v>90.158446808595301</v>
      </c>
      <c r="H8" s="62">
        <v>0</v>
      </c>
      <c r="I8" s="62">
        <v>0</v>
      </c>
      <c r="J8" s="24">
        <f t="shared" ref="J8:J13" si="1">SUM(G8:I8)</f>
        <v>90.158446808595301</v>
      </c>
      <c r="K8" s="16"/>
      <c r="L8" s="25">
        <f>IF(B8&lt;&gt;0,G8/B8,"--")</f>
        <v>7.1347247586134435E-2</v>
      </c>
      <c r="M8" s="25" t="str">
        <f>IF(C8&lt;&gt;0,H8/C8,"--")</f>
        <v>--</v>
      </c>
      <c r="N8" s="25" t="str">
        <f>IF(D8&lt;&gt;0,I8/D8,"--")</f>
        <v>--</v>
      </c>
      <c r="O8" s="26">
        <f>IF(E8&lt;&gt;0,J8/E8,"--")</f>
        <v>7.1347247586134435E-2</v>
      </c>
      <c r="Q8">
        <v>38</v>
      </c>
      <c r="U8" s="27">
        <f>VLOOKUP($Y$6,RMap,4,FALSE)</f>
        <v>0</v>
      </c>
      <c r="V8" s="28">
        <f>VLOOKUP($Y$6,RMap,5,FALSE)</f>
        <v>22</v>
      </c>
      <c r="W8" s="29">
        <f>VLOOKUP($Y$6,RMap,6,FALSE)</f>
        <v>44</v>
      </c>
    </row>
    <row r="9" spans="1:25" ht="12.75" customHeight="1" x14ac:dyDescent="0.6">
      <c r="A9" s="30" t="s">
        <v>24</v>
      </c>
      <c r="B9" s="22">
        <v>1263.6569714865443</v>
      </c>
      <c r="C9" s="22">
        <v>0</v>
      </c>
      <c r="D9" s="22">
        <v>0</v>
      </c>
      <c r="E9" s="22">
        <f t="shared" si="0"/>
        <v>1263.6569714865443</v>
      </c>
      <c r="F9" s="16"/>
      <c r="G9" s="62">
        <v>8.3750530630757591</v>
      </c>
      <c r="H9" s="62">
        <v>0</v>
      </c>
      <c r="I9" s="62">
        <v>0</v>
      </c>
      <c r="J9" s="24">
        <f t="shared" si="1"/>
        <v>8.3750530630757591</v>
      </c>
      <c r="K9" s="16"/>
      <c r="L9" s="25">
        <f t="shared" ref="L9:L14" si="2">IF(B9&lt;&gt;0,G9/B9,"--")</f>
        <v>6.6276317482136717E-3</v>
      </c>
      <c r="M9" s="25" t="str">
        <f t="shared" ref="M9:M14" si="3">IF(C9&lt;&gt;0,H9/C9,"--")</f>
        <v>--</v>
      </c>
      <c r="N9" s="25" t="str">
        <f t="shared" ref="N9:N14" si="4">IF(D9&lt;&gt;0,I9/D9,"--")</f>
        <v>--</v>
      </c>
      <c r="O9" s="26">
        <f t="shared" ref="O9:O14" si="5">IF(E9&lt;&gt;0,J9/E9,"--")</f>
        <v>6.6276317482136717E-3</v>
      </c>
      <c r="Q9">
        <v>39</v>
      </c>
      <c r="U9">
        <f>$U$8</f>
        <v>0</v>
      </c>
      <c r="V9">
        <f>$V$8</f>
        <v>22</v>
      </c>
      <c r="W9">
        <f>$W$8</f>
        <v>44</v>
      </c>
    </row>
    <row r="10" spans="1:25" ht="12.75" customHeight="1" x14ac:dyDescent="0.6">
      <c r="A10" s="21" t="s">
        <v>25</v>
      </c>
      <c r="B10" s="22">
        <v>25273.139429730862</v>
      </c>
      <c r="C10" s="22">
        <v>0</v>
      </c>
      <c r="D10" s="22">
        <v>0</v>
      </c>
      <c r="E10" s="22">
        <f t="shared" si="0"/>
        <v>25273.139429730862</v>
      </c>
      <c r="F10" s="16"/>
      <c r="G10" s="62">
        <v>1545.1303427744413</v>
      </c>
      <c r="H10" s="62">
        <v>0</v>
      </c>
      <c r="I10" s="62">
        <v>0</v>
      </c>
      <c r="J10" s="24">
        <f t="shared" si="1"/>
        <v>1545.1303427744413</v>
      </c>
      <c r="K10" s="16"/>
      <c r="L10" s="25">
        <f t="shared" si="2"/>
        <v>6.1137253924092153E-2</v>
      </c>
      <c r="M10" s="25" t="str">
        <f t="shared" si="3"/>
        <v>--</v>
      </c>
      <c r="N10" s="25" t="str">
        <f t="shared" si="4"/>
        <v>--</v>
      </c>
      <c r="O10" s="26">
        <f t="shared" si="5"/>
        <v>6.1137253924092153E-2</v>
      </c>
      <c r="Q10">
        <v>40</v>
      </c>
      <c r="S10">
        <v>10</v>
      </c>
      <c r="U10">
        <f>$U$8</f>
        <v>0</v>
      </c>
      <c r="V10">
        <f>$V$8</f>
        <v>22</v>
      </c>
      <c r="W10">
        <f>$W$8</f>
        <v>44</v>
      </c>
    </row>
    <row r="11" spans="1:25" ht="12.75" customHeight="1" x14ac:dyDescent="0.6">
      <c r="A11" s="21" t="s">
        <v>26</v>
      </c>
      <c r="B11" s="22">
        <v>9399.8378355017867</v>
      </c>
      <c r="C11" s="22">
        <v>0</v>
      </c>
      <c r="D11" s="22">
        <v>0</v>
      </c>
      <c r="E11" s="22">
        <f t="shared" si="0"/>
        <v>9399.8378355017867</v>
      </c>
      <c r="F11" s="16"/>
      <c r="G11" s="62">
        <v>0</v>
      </c>
      <c r="H11" s="62">
        <v>0</v>
      </c>
      <c r="I11" s="62">
        <v>0</v>
      </c>
      <c r="J11" s="24">
        <f t="shared" si="1"/>
        <v>0</v>
      </c>
      <c r="K11" s="16"/>
      <c r="L11" s="25">
        <f t="shared" si="2"/>
        <v>0</v>
      </c>
      <c r="M11" s="25" t="str">
        <f t="shared" si="3"/>
        <v>--</v>
      </c>
      <c r="N11" s="25" t="str">
        <f t="shared" si="4"/>
        <v>--</v>
      </c>
      <c r="O11" s="26">
        <f t="shared" si="5"/>
        <v>0</v>
      </c>
      <c r="Q11">
        <v>41</v>
      </c>
      <c r="S11">
        <v>10</v>
      </c>
      <c r="U11">
        <f>$U$8</f>
        <v>0</v>
      </c>
      <c r="V11">
        <f>$V$8</f>
        <v>22</v>
      </c>
      <c r="W11">
        <f>$W$8</f>
        <v>44</v>
      </c>
    </row>
    <row r="12" spans="1:25" ht="12.75" customHeight="1" x14ac:dyDescent="0.6">
      <c r="A12" s="30" t="s">
        <v>92</v>
      </c>
      <c r="B12" s="22">
        <v>14609.965064885921</v>
      </c>
      <c r="C12" s="22">
        <v>0</v>
      </c>
      <c r="D12" s="22">
        <v>0</v>
      </c>
      <c r="E12" s="22">
        <f t="shared" si="0"/>
        <v>14609.965064885921</v>
      </c>
      <c r="F12" s="16"/>
      <c r="G12" s="62">
        <v>1219.5560085063767</v>
      </c>
      <c r="H12" s="62">
        <v>0</v>
      </c>
      <c r="I12" s="62">
        <v>0</v>
      </c>
      <c r="J12" s="24">
        <f t="shared" si="1"/>
        <v>1219.5560085063767</v>
      </c>
      <c r="K12" s="16"/>
      <c r="L12" s="25">
        <f t="shared" si="2"/>
        <v>8.3474259047853466E-2</v>
      </c>
      <c r="M12" s="25" t="str">
        <f t="shared" si="3"/>
        <v>--</v>
      </c>
      <c r="N12" s="25" t="str">
        <f t="shared" si="4"/>
        <v>--</v>
      </c>
      <c r="O12" s="26">
        <f t="shared" si="5"/>
        <v>8.3474259047853466E-2</v>
      </c>
      <c r="Q12">
        <v>42</v>
      </c>
      <c r="R12">
        <v>43</v>
      </c>
      <c r="S12">
        <v>10</v>
      </c>
      <c r="U12">
        <f>$U$8</f>
        <v>0</v>
      </c>
      <c r="V12">
        <f>$V$8</f>
        <v>22</v>
      </c>
      <c r="W12">
        <f>$W$8</f>
        <v>44</v>
      </c>
    </row>
    <row r="13" spans="1:25" ht="12.75" customHeight="1" x14ac:dyDescent="0.6">
      <c r="A13" s="30" t="s">
        <v>104</v>
      </c>
      <c r="B13" s="22">
        <v>1263.3365293431543</v>
      </c>
      <c r="C13" s="22">
        <v>0</v>
      </c>
      <c r="D13" s="22">
        <v>0</v>
      </c>
      <c r="E13" s="22">
        <f t="shared" si="0"/>
        <v>1263.3365293431543</v>
      </c>
      <c r="F13" s="16"/>
      <c r="G13" s="62">
        <v>357.97469926308656</v>
      </c>
      <c r="H13" s="62">
        <v>0</v>
      </c>
      <c r="I13" s="62">
        <v>0</v>
      </c>
      <c r="J13" s="24">
        <f t="shared" si="1"/>
        <v>357.97469926308656</v>
      </c>
      <c r="K13" s="16"/>
      <c r="L13" s="25">
        <f t="shared" si="2"/>
        <v>0.28335656489661398</v>
      </c>
      <c r="M13" s="25" t="str">
        <f t="shared" si="3"/>
        <v>--</v>
      </c>
      <c r="N13" s="25" t="str">
        <f t="shared" si="4"/>
        <v>--</v>
      </c>
      <c r="O13" s="26">
        <f t="shared" si="5"/>
        <v>0.28335656489661398</v>
      </c>
      <c r="Q13">
        <v>45</v>
      </c>
      <c r="S13">
        <v>10</v>
      </c>
      <c r="U13">
        <f>$U$8</f>
        <v>0</v>
      </c>
      <c r="V13">
        <f>$V$8</f>
        <v>22</v>
      </c>
      <c r="W13">
        <f>$W$8</f>
        <v>44</v>
      </c>
    </row>
    <row r="14" spans="1:25" ht="12.75" customHeight="1" x14ac:dyDescent="0.6">
      <c r="A14" s="21" t="s">
        <v>17</v>
      </c>
      <c r="B14" s="22">
        <f>B10</f>
        <v>25273.139429730862</v>
      </c>
      <c r="C14" s="22">
        <f>C10</f>
        <v>0</v>
      </c>
      <c r="D14" s="22">
        <f>D10</f>
        <v>0</v>
      </c>
      <c r="E14" s="22">
        <f>E10</f>
        <v>25273.139429730862</v>
      </c>
      <c r="F14" s="16"/>
      <c r="G14" s="24">
        <f>SUM(G8:G13)</f>
        <v>3221.1945504155756</v>
      </c>
      <c r="H14" s="24">
        <f>SUM(H8:H13)</f>
        <v>0</v>
      </c>
      <c r="I14" s="24">
        <f>SUM(I8:I13)</f>
        <v>0</v>
      </c>
      <c r="J14" s="24">
        <f>SUM(J8:J13)</f>
        <v>3221.1945504155756</v>
      </c>
      <c r="K14" s="16"/>
      <c r="L14" s="25">
        <f t="shared" si="2"/>
        <v>0.12745525973817962</v>
      </c>
      <c r="M14" s="25" t="str">
        <f t="shared" si="3"/>
        <v>--</v>
      </c>
      <c r="N14" s="25" t="str">
        <f t="shared" si="4"/>
        <v>--</v>
      </c>
      <c r="O14" s="26">
        <f t="shared" si="5"/>
        <v>0.12745525973817962</v>
      </c>
    </row>
    <row r="15" spans="1:25" ht="5.15" customHeight="1" x14ac:dyDescent="0.6">
      <c r="A15" s="21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20"/>
    </row>
    <row r="16" spans="1:25" ht="12.75" customHeight="1" x14ac:dyDescent="0.6">
      <c r="A16" s="31" t="s">
        <v>105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20"/>
    </row>
    <row r="17" spans="1:30" ht="12.75" customHeight="1" x14ac:dyDescent="0.6">
      <c r="A17" s="21" t="s">
        <v>13</v>
      </c>
      <c r="B17" s="22">
        <v>162685.77611927679</v>
      </c>
      <c r="C17" s="22">
        <v>0</v>
      </c>
      <c r="D17" s="22">
        <v>0</v>
      </c>
      <c r="E17" s="22">
        <f t="shared" ref="E17:E22" si="6">SUM(B17:D17)</f>
        <v>162685.77611927679</v>
      </c>
      <c r="F17" s="16"/>
      <c r="G17" s="62">
        <v>11686.913428553607</v>
      </c>
      <c r="H17" s="62">
        <v>0</v>
      </c>
      <c r="I17" s="62">
        <v>0</v>
      </c>
      <c r="J17" s="24">
        <f t="shared" ref="J17:J22" si="7">SUM(G17:I17)</f>
        <v>11686.913428553607</v>
      </c>
      <c r="K17" s="16"/>
      <c r="L17" s="25">
        <f t="shared" ref="L17:L23" si="8">IF(B17&lt;&gt;0,G17/B17,"--")</f>
        <v>7.1837340100249947E-2</v>
      </c>
      <c r="M17" s="25" t="str">
        <f t="shared" ref="M17:M23" si="9">IF(C17&lt;&gt;0,H17/C17,"--")</f>
        <v>--</v>
      </c>
      <c r="N17" s="25" t="str">
        <f t="shared" ref="N17:N23" si="10">IF(D17&lt;&gt;0,I17/D17,"--")</f>
        <v>--</v>
      </c>
      <c r="O17" s="26">
        <f t="shared" ref="O17:O23" si="11">IF(E17&lt;&gt;0,J17/E17,"--")</f>
        <v>7.1837340100249947E-2</v>
      </c>
      <c r="Q17">
        <v>48</v>
      </c>
      <c r="R17">
        <v>65</v>
      </c>
      <c r="U17">
        <f t="shared" ref="U17:U22" si="12">$U$8</f>
        <v>0</v>
      </c>
      <c r="V17">
        <f t="shared" ref="V17:V22" si="13">$V$8</f>
        <v>22</v>
      </c>
      <c r="W17">
        <f t="shared" ref="W17:W22" si="14">$W$8</f>
        <v>44</v>
      </c>
    </row>
    <row r="18" spans="1:30" ht="12.75" customHeight="1" x14ac:dyDescent="0.6">
      <c r="A18" s="30" t="s">
        <v>24</v>
      </c>
      <c r="B18" s="22">
        <v>162685.77611927679</v>
      </c>
      <c r="C18" s="22">
        <v>0</v>
      </c>
      <c r="D18" s="22">
        <v>0</v>
      </c>
      <c r="E18" s="22">
        <f t="shared" si="6"/>
        <v>162685.77611927679</v>
      </c>
      <c r="F18" s="16"/>
      <c r="G18" s="62">
        <v>1253.6387409895967</v>
      </c>
      <c r="H18" s="62">
        <v>0</v>
      </c>
      <c r="I18" s="62">
        <v>0</v>
      </c>
      <c r="J18" s="24">
        <f t="shared" si="7"/>
        <v>1253.6387409895967</v>
      </c>
      <c r="K18" s="16"/>
      <c r="L18" s="25">
        <f t="shared" si="8"/>
        <v>7.7058902806011933E-3</v>
      </c>
      <c r="M18" s="25" t="str">
        <f t="shared" si="9"/>
        <v>--</v>
      </c>
      <c r="N18" s="25" t="str">
        <f t="shared" si="10"/>
        <v>--</v>
      </c>
      <c r="O18" s="26">
        <f t="shared" si="11"/>
        <v>7.7058902806011933E-3</v>
      </c>
      <c r="Q18">
        <v>49</v>
      </c>
      <c r="R18">
        <v>66</v>
      </c>
      <c r="U18">
        <f t="shared" si="12"/>
        <v>0</v>
      </c>
      <c r="V18">
        <f t="shared" si="13"/>
        <v>22</v>
      </c>
      <c r="W18">
        <f t="shared" si="14"/>
        <v>44</v>
      </c>
    </row>
    <row r="19" spans="1:30" ht="12.75" customHeight="1" x14ac:dyDescent="0.6">
      <c r="A19" s="21" t="s">
        <v>25</v>
      </c>
      <c r="B19" s="22">
        <v>166466.84619691447</v>
      </c>
      <c r="C19" s="22">
        <v>0</v>
      </c>
      <c r="D19" s="22">
        <v>0</v>
      </c>
      <c r="E19" s="22">
        <f t="shared" si="6"/>
        <v>166466.84619691447</v>
      </c>
      <c r="F19" s="16"/>
      <c r="G19" s="62">
        <v>-4458.7506123020121</v>
      </c>
      <c r="H19" s="62">
        <v>0</v>
      </c>
      <c r="I19" s="62">
        <v>0</v>
      </c>
      <c r="J19" s="24">
        <f t="shared" si="7"/>
        <v>-4458.7506123020121</v>
      </c>
      <c r="K19" s="16"/>
      <c r="L19" s="25">
        <f t="shared" si="8"/>
        <v>-2.6784616361553059E-2</v>
      </c>
      <c r="M19" s="25" t="str">
        <f t="shared" si="9"/>
        <v>--</v>
      </c>
      <c r="N19" s="25" t="str">
        <f t="shared" si="10"/>
        <v>--</v>
      </c>
      <c r="O19" s="26">
        <f t="shared" si="11"/>
        <v>-2.6784616361553059E-2</v>
      </c>
      <c r="Q19">
        <v>50</v>
      </c>
      <c r="R19">
        <v>67</v>
      </c>
      <c r="S19">
        <v>27</v>
      </c>
      <c r="T19">
        <v>10</v>
      </c>
      <c r="U19">
        <f t="shared" si="12"/>
        <v>0</v>
      </c>
      <c r="V19">
        <f t="shared" si="13"/>
        <v>22</v>
      </c>
      <c r="W19">
        <f t="shared" si="14"/>
        <v>44</v>
      </c>
    </row>
    <row r="20" spans="1:30" ht="12.75" customHeight="1" x14ac:dyDescent="0.6">
      <c r="A20" s="21" t="s">
        <v>26</v>
      </c>
      <c r="B20" s="22">
        <v>63242.395042887947</v>
      </c>
      <c r="C20" s="22">
        <v>0</v>
      </c>
      <c r="D20" s="22">
        <v>0</v>
      </c>
      <c r="E20" s="22">
        <f t="shared" si="6"/>
        <v>63242.395042887947</v>
      </c>
      <c r="F20" s="16"/>
      <c r="G20" s="62">
        <v>0</v>
      </c>
      <c r="H20" s="62">
        <v>0</v>
      </c>
      <c r="I20" s="62">
        <v>0</v>
      </c>
      <c r="J20" s="24">
        <f t="shared" si="7"/>
        <v>0</v>
      </c>
      <c r="K20" s="16"/>
      <c r="L20" s="25">
        <f t="shared" si="8"/>
        <v>0</v>
      </c>
      <c r="M20" s="25" t="str">
        <f t="shared" si="9"/>
        <v>--</v>
      </c>
      <c r="N20" s="25" t="str">
        <f t="shared" si="10"/>
        <v>--</v>
      </c>
      <c r="O20" s="26">
        <f t="shared" si="11"/>
        <v>0</v>
      </c>
      <c r="Q20">
        <v>51</v>
      </c>
      <c r="R20">
        <v>68</v>
      </c>
      <c r="S20">
        <v>27</v>
      </c>
      <c r="T20">
        <v>10</v>
      </c>
      <c r="U20">
        <f t="shared" si="12"/>
        <v>0</v>
      </c>
      <c r="V20">
        <f t="shared" si="13"/>
        <v>22</v>
      </c>
      <c r="W20">
        <f t="shared" si="14"/>
        <v>44</v>
      </c>
    </row>
    <row r="21" spans="1:30" ht="12.75" customHeight="1" x14ac:dyDescent="0.6">
      <c r="A21" s="30" t="s">
        <v>92</v>
      </c>
      <c r="B21" s="22">
        <v>94943.962075860574</v>
      </c>
      <c r="C21" s="22">
        <v>0</v>
      </c>
      <c r="D21" s="22">
        <v>0</v>
      </c>
      <c r="E21" s="22">
        <f t="shared" si="6"/>
        <v>94943.962075860574</v>
      </c>
      <c r="F21" s="16"/>
      <c r="G21" s="62">
        <v>-1653.9700742366745</v>
      </c>
      <c r="H21" s="62">
        <v>0</v>
      </c>
      <c r="I21" s="62">
        <v>0</v>
      </c>
      <c r="J21" s="24">
        <f t="shared" si="7"/>
        <v>-1653.9700742366745</v>
      </c>
      <c r="K21" s="16"/>
      <c r="L21" s="25">
        <f t="shared" si="8"/>
        <v>-1.7420487180797726E-2</v>
      </c>
      <c r="M21" s="25" t="str">
        <f t="shared" si="9"/>
        <v>--</v>
      </c>
      <c r="N21" s="25" t="str">
        <f t="shared" si="10"/>
        <v>--</v>
      </c>
      <c r="O21" s="26">
        <f t="shared" si="11"/>
        <v>-1.7420487180797726E-2</v>
      </c>
      <c r="Q21">
        <v>52</v>
      </c>
      <c r="R21">
        <v>70</v>
      </c>
      <c r="S21">
        <v>27</v>
      </c>
      <c r="T21">
        <v>10</v>
      </c>
      <c r="U21">
        <f t="shared" si="12"/>
        <v>0</v>
      </c>
      <c r="V21">
        <f t="shared" si="13"/>
        <v>22</v>
      </c>
      <c r="W21">
        <f t="shared" si="14"/>
        <v>44</v>
      </c>
    </row>
    <row r="22" spans="1:30" ht="12.75" customHeight="1" x14ac:dyDescent="0.6">
      <c r="A22" s="30" t="s">
        <v>104</v>
      </c>
      <c r="B22" s="22">
        <v>8280.4890781659597</v>
      </c>
      <c r="C22" s="22">
        <v>0</v>
      </c>
      <c r="D22" s="22">
        <v>0</v>
      </c>
      <c r="E22" s="22">
        <f t="shared" si="6"/>
        <v>8280.4890781659597</v>
      </c>
      <c r="F22" s="16"/>
      <c r="G22" s="62">
        <v>1074.0915505582727</v>
      </c>
      <c r="H22" s="62">
        <v>0</v>
      </c>
      <c r="I22" s="62">
        <v>0</v>
      </c>
      <c r="J22" s="24">
        <f t="shared" si="7"/>
        <v>1074.0915505582727</v>
      </c>
      <c r="K22" s="16"/>
      <c r="L22" s="25">
        <f t="shared" si="8"/>
        <v>0.12971353991522594</v>
      </c>
      <c r="M22" s="25" t="str">
        <f t="shared" si="9"/>
        <v>--</v>
      </c>
      <c r="N22" s="25" t="str">
        <f t="shared" si="10"/>
        <v>--</v>
      </c>
      <c r="O22" s="26">
        <f t="shared" si="11"/>
        <v>0.12971353991522594</v>
      </c>
      <c r="Q22">
        <v>55</v>
      </c>
      <c r="R22">
        <v>72</v>
      </c>
      <c r="S22">
        <v>27</v>
      </c>
      <c r="T22">
        <v>10</v>
      </c>
      <c r="U22">
        <f t="shared" si="12"/>
        <v>0</v>
      </c>
      <c r="V22">
        <f t="shared" si="13"/>
        <v>22</v>
      </c>
      <c r="W22">
        <f t="shared" si="14"/>
        <v>44</v>
      </c>
      <c r="AA22" s="24">
        <v>1073.6723992007155</v>
      </c>
      <c r="AB22" s="24">
        <v>0</v>
      </c>
      <c r="AC22" s="24">
        <v>0</v>
      </c>
      <c r="AD22" t="s">
        <v>178</v>
      </c>
    </row>
    <row r="23" spans="1:30" ht="12.75" customHeight="1" x14ac:dyDescent="0.6">
      <c r="A23" s="21" t="s">
        <v>17</v>
      </c>
      <c r="B23" s="22">
        <f>B19</f>
        <v>166466.84619691447</v>
      </c>
      <c r="C23" s="22">
        <f>C19</f>
        <v>0</v>
      </c>
      <c r="D23" s="22">
        <f>D19</f>
        <v>0</v>
      </c>
      <c r="E23" s="22">
        <f>E19</f>
        <v>166466.84619691447</v>
      </c>
      <c r="F23" s="16"/>
      <c r="G23" s="24">
        <f>SUM(G17:G22)</f>
        <v>7901.923033562789</v>
      </c>
      <c r="H23" s="24">
        <f>SUM(H17:H22)</f>
        <v>0</v>
      </c>
      <c r="I23" s="24">
        <f>SUM(I17:I22)</f>
        <v>0</v>
      </c>
      <c r="J23" s="24">
        <f>SUM(J17:J22)</f>
        <v>7901.923033562789</v>
      </c>
      <c r="K23" s="16"/>
      <c r="L23" s="25">
        <f t="shared" si="8"/>
        <v>4.7468449208291991E-2</v>
      </c>
      <c r="M23" s="25" t="str">
        <f t="shared" si="9"/>
        <v>--</v>
      </c>
      <c r="N23" s="25" t="str">
        <f t="shared" si="10"/>
        <v>--</v>
      </c>
      <c r="O23" s="26">
        <f t="shared" si="11"/>
        <v>4.7468449208291991E-2</v>
      </c>
      <c r="AA23" s="24">
        <v>0.41915135755717242</v>
      </c>
      <c r="AB23" s="24">
        <v>0</v>
      </c>
      <c r="AC23" s="24">
        <v>0</v>
      </c>
      <c r="AD23" s="56" t="s">
        <v>179</v>
      </c>
    </row>
    <row r="24" spans="1:30" ht="5.15" customHeight="1" x14ac:dyDescent="0.6">
      <c r="A24" s="21"/>
      <c r="B24" s="22"/>
      <c r="C24" s="22"/>
      <c r="D24" s="22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20"/>
    </row>
    <row r="25" spans="1:30" ht="12.75" customHeight="1" x14ac:dyDescent="0.6">
      <c r="A25" s="31" t="s">
        <v>28</v>
      </c>
      <c r="B25" s="22"/>
      <c r="C25" s="22"/>
      <c r="D25" s="22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20"/>
    </row>
    <row r="26" spans="1:30" ht="12.75" customHeight="1" x14ac:dyDescent="0.6">
      <c r="A26" s="30" t="s">
        <v>29</v>
      </c>
      <c r="B26" s="65">
        <f>B14+B23</f>
        <v>191739.98562664533</v>
      </c>
      <c r="C26" s="65">
        <f>C14+C23</f>
        <v>0</v>
      </c>
      <c r="D26" s="65">
        <f>D14+D23</f>
        <v>0</v>
      </c>
      <c r="E26" s="22">
        <f>SUM(B26:D26)</f>
        <v>191739.98562664533</v>
      </c>
      <c r="F26" s="16"/>
      <c r="G26" s="62">
        <v>75950.690774645627</v>
      </c>
      <c r="H26" s="62">
        <v>0</v>
      </c>
      <c r="I26" s="62">
        <v>0</v>
      </c>
      <c r="J26" s="24">
        <f>SUM(G26:I26)</f>
        <v>75950.690774645627</v>
      </c>
      <c r="K26" s="16"/>
      <c r="L26" s="25">
        <f t="shared" ref="L26:O28" si="15">IF(B26&lt;&gt;0,G26/B26,"--")</f>
        <v>0.3961129470539142</v>
      </c>
      <c r="M26" s="25" t="str">
        <f t="shared" si="15"/>
        <v>--</v>
      </c>
      <c r="N26" s="25" t="str">
        <f t="shared" si="15"/>
        <v>--</v>
      </c>
      <c r="O26" s="26">
        <f t="shared" si="15"/>
        <v>0.3961129470539142</v>
      </c>
      <c r="Q26">
        <v>75</v>
      </c>
      <c r="U26">
        <f>$U$8</f>
        <v>0</v>
      </c>
      <c r="V26">
        <f>$V$8</f>
        <v>22</v>
      </c>
      <c r="W26">
        <f>$W$8</f>
        <v>44</v>
      </c>
    </row>
    <row r="27" spans="1:30" ht="12.75" customHeight="1" x14ac:dyDescent="0.6">
      <c r="A27" s="30" t="s">
        <v>30</v>
      </c>
      <c r="B27" s="22">
        <v>0</v>
      </c>
      <c r="C27" s="22">
        <v>0</v>
      </c>
      <c r="D27" s="22">
        <v>0</v>
      </c>
      <c r="E27" s="22">
        <f>SUM(B27:D27)</f>
        <v>0</v>
      </c>
      <c r="F27" s="16"/>
      <c r="G27" s="62">
        <v>0</v>
      </c>
      <c r="H27" s="62">
        <v>0</v>
      </c>
      <c r="I27" s="62">
        <v>0</v>
      </c>
      <c r="J27" s="24">
        <f>SUM(G27:I27)</f>
        <v>0</v>
      </c>
      <c r="K27" s="16"/>
      <c r="L27" s="25" t="str">
        <f t="shared" si="15"/>
        <v>--</v>
      </c>
      <c r="M27" s="25" t="str">
        <f t="shared" si="15"/>
        <v>--</v>
      </c>
      <c r="N27" s="25" t="str">
        <f t="shared" si="15"/>
        <v>--</v>
      </c>
      <c r="O27" s="26" t="str">
        <f t="shared" si="15"/>
        <v>--</v>
      </c>
      <c r="Q27">
        <v>76</v>
      </c>
      <c r="U27">
        <f>$U$8</f>
        <v>0</v>
      </c>
      <c r="V27">
        <f>$V$8</f>
        <v>22</v>
      </c>
      <c r="W27">
        <f>$W$8</f>
        <v>44</v>
      </c>
    </row>
    <row r="28" spans="1:30" ht="12.75" customHeight="1" x14ac:dyDescent="0.6">
      <c r="A28" s="21" t="s">
        <v>17</v>
      </c>
      <c r="B28" s="22">
        <f>B26</f>
        <v>191739.98562664533</v>
      </c>
      <c r="C28" s="22">
        <f>C26</f>
        <v>0</v>
      </c>
      <c r="D28" s="22">
        <f>D26</f>
        <v>0</v>
      </c>
      <c r="E28" s="22">
        <f>E26</f>
        <v>191739.98562664533</v>
      </c>
      <c r="F28" s="16"/>
      <c r="G28" s="24">
        <f>SUM(G26:G27)</f>
        <v>75950.690774645627</v>
      </c>
      <c r="H28" s="24">
        <f>SUM(H26:H27)</f>
        <v>0</v>
      </c>
      <c r="I28" s="24">
        <f>SUM(I26:I27)</f>
        <v>0</v>
      </c>
      <c r="J28" s="24">
        <f>SUM(J26:J27)</f>
        <v>75950.690774645627</v>
      </c>
      <c r="K28" s="16"/>
      <c r="L28" s="25">
        <f t="shared" si="15"/>
        <v>0.3961129470539142</v>
      </c>
      <c r="M28" s="25" t="str">
        <f t="shared" si="15"/>
        <v>--</v>
      </c>
      <c r="N28" s="25" t="str">
        <f t="shared" si="15"/>
        <v>--</v>
      </c>
      <c r="O28" s="26">
        <f t="shared" si="15"/>
        <v>0.3961129470539142</v>
      </c>
    </row>
    <row r="29" spans="1:30" ht="5.15" customHeight="1" x14ac:dyDescent="0.6">
      <c r="A29" s="21"/>
      <c r="B29" s="22"/>
      <c r="C29" s="22"/>
      <c r="D29" s="22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20"/>
    </row>
    <row r="30" spans="1:30" ht="12.75" customHeight="1" x14ac:dyDescent="0.6">
      <c r="A30" s="21" t="s">
        <v>31</v>
      </c>
      <c r="B30" s="22">
        <f>B28</f>
        <v>191739.98562664533</v>
      </c>
      <c r="C30" s="22">
        <f>C28</f>
        <v>0</v>
      </c>
      <c r="D30" s="22">
        <f>D28</f>
        <v>0</v>
      </c>
      <c r="E30" s="22">
        <f>E28</f>
        <v>191739.98562664533</v>
      </c>
      <c r="F30" s="16"/>
      <c r="G30" s="24">
        <f>SUM(G14,G23,G28)</f>
        <v>87073.808358623995</v>
      </c>
      <c r="H30" s="24">
        <f>SUM(H14,H23,H28)</f>
        <v>0</v>
      </c>
      <c r="I30" s="24">
        <f>SUM(I14,I23,I28)</f>
        <v>0</v>
      </c>
      <c r="J30" s="24">
        <f>SUM(J14,J23,J28)</f>
        <v>87073.808358623995</v>
      </c>
      <c r="K30" s="16"/>
      <c r="L30" s="25">
        <f>IF(B30&lt;&gt;0,G30/B30,"--")</f>
        <v>0.45412441267296988</v>
      </c>
      <c r="M30" s="25" t="str">
        <f>IF(C30&lt;&gt;0,H30/C30,"--")</f>
        <v>--</v>
      </c>
      <c r="N30" s="25" t="str">
        <f>IF(D30&lt;&gt;0,I30/D30,"--")</f>
        <v>--</v>
      </c>
      <c r="O30" s="26">
        <f>IF(E30&lt;&gt;0,J30/E30,"--")</f>
        <v>0.45412441267296988</v>
      </c>
    </row>
    <row r="31" spans="1:30" ht="5.15" customHeight="1" x14ac:dyDescent="0.6">
      <c r="A31" s="21"/>
      <c r="B31" s="22"/>
      <c r="C31" s="22"/>
      <c r="D31" s="22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20"/>
    </row>
    <row r="32" spans="1:30" ht="12.75" customHeight="1" x14ac:dyDescent="0.6">
      <c r="A32" s="95" t="s">
        <v>32</v>
      </c>
      <c r="B32" s="22"/>
      <c r="C32" s="22"/>
      <c r="D32" s="22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20"/>
    </row>
    <row r="33" spans="1:23" ht="12.75" customHeight="1" x14ac:dyDescent="0.6">
      <c r="A33" s="31" t="s">
        <v>106</v>
      </c>
      <c r="B33" s="22"/>
      <c r="C33" s="22"/>
      <c r="D33" s="22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20"/>
    </row>
    <row r="34" spans="1:23" ht="12.75" customHeight="1" x14ac:dyDescent="0.6">
      <c r="A34" s="21" t="s">
        <v>13</v>
      </c>
      <c r="B34" s="22">
        <v>3090.3115947025126</v>
      </c>
      <c r="C34" s="22">
        <v>5434.6009204680086</v>
      </c>
      <c r="D34" s="22">
        <v>241.82072467245814</v>
      </c>
      <c r="E34" s="22">
        <f>SUM(B34:D34)</f>
        <v>8766.7332398429789</v>
      </c>
      <c r="F34" s="16"/>
      <c r="G34" s="62">
        <v>246.61320618873998</v>
      </c>
      <c r="H34" s="62">
        <v>730.31055769888462</v>
      </c>
      <c r="I34" s="62">
        <v>56.03151070894539</v>
      </c>
      <c r="J34" s="24">
        <f>SUM(G34:I34)</f>
        <v>1032.95527459657</v>
      </c>
      <c r="K34" s="16"/>
      <c r="L34" s="25">
        <f t="shared" ref="L34:O37" si="16">IF(B34&lt;&gt;0,G34/B34,"--")</f>
        <v>7.9802051874474519E-2</v>
      </c>
      <c r="M34" s="25">
        <f t="shared" si="16"/>
        <v>0.13438163507983819</v>
      </c>
      <c r="N34" s="25">
        <f t="shared" si="16"/>
        <v>0.23170681828383019</v>
      </c>
      <c r="O34" s="26">
        <f t="shared" si="16"/>
        <v>0.11782670309870992</v>
      </c>
      <c r="Q34">
        <v>0</v>
      </c>
      <c r="U34">
        <f>$U$8</f>
        <v>0</v>
      </c>
      <c r="V34">
        <f>$V$8</f>
        <v>22</v>
      </c>
      <c r="W34">
        <f>$W$8</f>
        <v>44</v>
      </c>
    </row>
    <row r="35" spans="1:23" ht="12.75" customHeight="1" x14ac:dyDescent="0.6">
      <c r="A35" s="30" t="s">
        <v>111</v>
      </c>
      <c r="B35" s="22">
        <v>3090.3115947025117</v>
      </c>
      <c r="C35" s="22">
        <v>5434.6009204680104</v>
      </c>
      <c r="D35" s="22">
        <v>241.82072467245814</v>
      </c>
      <c r="E35" s="22">
        <f>SUM(B35:D35)</f>
        <v>8766.7332398429808</v>
      </c>
      <c r="F35" s="16"/>
      <c r="G35" s="62">
        <v>396.58197513115425</v>
      </c>
      <c r="H35" s="62">
        <v>2321.0677830065488</v>
      </c>
      <c r="I35" s="62">
        <v>195.7424027508896</v>
      </c>
      <c r="J35" s="24">
        <f>SUM(G35:I35)</f>
        <v>2913.3921608885926</v>
      </c>
      <c r="K35" s="16"/>
      <c r="L35" s="25">
        <f t="shared" si="16"/>
        <v>0.12833074043762605</v>
      </c>
      <c r="M35" s="25">
        <f t="shared" si="16"/>
        <v>0.42709074998770397</v>
      </c>
      <c r="N35" s="25">
        <f t="shared" si="16"/>
        <v>0.80945255215829492</v>
      </c>
      <c r="O35" s="26">
        <f t="shared" si="16"/>
        <v>0.33232357837099807</v>
      </c>
      <c r="Q35">
        <v>3</v>
      </c>
      <c r="U35">
        <f>$U$8</f>
        <v>0</v>
      </c>
      <c r="V35">
        <f>$V$8</f>
        <v>22</v>
      </c>
      <c r="W35">
        <f>$W$8</f>
        <v>44</v>
      </c>
    </row>
    <row r="36" spans="1:23" ht="12.75" customHeight="1" x14ac:dyDescent="0.6">
      <c r="A36" s="21" t="s">
        <v>14</v>
      </c>
      <c r="B36" s="22">
        <v>0</v>
      </c>
      <c r="C36" s="22">
        <v>0</v>
      </c>
      <c r="D36" s="22">
        <v>0</v>
      </c>
      <c r="E36" s="22">
        <f>SUM(B36:D36)</f>
        <v>0</v>
      </c>
      <c r="F36" s="16"/>
      <c r="G36" s="62">
        <v>0</v>
      </c>
      <c r="H36" s="62">
        <v>0</v>
      </c>
      <c r="I36" s="62">
        <v>0</v>
      </c>
      <c r="J36" s="24">
        <f>SUM(G36:I36)</f>
        <v>0</v>
      </c>
      <c r="K36" s="16"/>
      <c r="L36" s="25" t="str">
        <f t="shared" si="16"/>
        <v>--</v>
      </c>
      <c r="M36" s="25" t="str">
        <f t="shared" si="16"/>
        <v>--</v>
      </c>
      <c r="N36" s="25" t="str">
        <f t="shared" si="16"/>
        <v>--</v>
      </c>
      <c r="O36" s="26" t="str">
        <f t="shared" si="16"/>
        <v>--</v>
      </c>
      <c r="Q36">
        <v>9</v>
      </c>
      <c r="U36">
        <f>$U$8</f>
        <v>0</v>
      </c>
      <c r="V36">
        <f>$V$8</f>
        <v>22</v>
      </c>
      <c r="W36">
        <f>$W$8</f>
        <v>44</v>
      </c>
    </row>
    <row r="37" spans="1:23" ht="12.75" customHeight="1" x14ac:dyDescent="0.6">
      <c r="A37" s="21" t="s">
        <v>17</v>
      </c>
      <c r="B37" s="22">
        <f>B34</f>
        <v>3090.3115947025126</v>
      </c>
      <c r="C37" s="22">
        <f>C34</f>
        <v>5434.6009204680086</v>
      </c>
      <c r="D37" s="22">
        <f>D34</f>
        <v>241.82072467245814</v>
      </c>
      <c r="E37" s="22">
        <f>E34</f>
        <v>8766.7332398429789</v>
      </c>
      <c r="F37" s="16"/>
      <c r="G37" s="24">
        <f>SUM(G34:G36)</f>
        <v>643.19518131989423</v>
      </c>
      <c r="H37" s="24">
        <f>SUM(H34:H36)</f>
        <v>3051.3783407054334</v>
      </c>
      <c r="I37" s="24">
        <f>SUM(I34:I36)</f>
        <v>251.773913459835</v>
      </c>
      <c r="J37" s="24">
        <f>SUM(J34:J36)</f>
        <v>3946.3474354851624</v>
      </c>
      <c r="K37" s="16"/>
      <c r="L37" s="25">
        <f t="shared" si="16"/>
        <v>0.20813279231210052</v>
      </c>
      <c r="M37" s="25">
        <f t="shared" si="16"/>
        <v>0.56147238506754227</v>
      </c>
      <c r="N37" s="25">
        <f t="shared" si="16"/>
        <v>1.0411593704421251</v>
      </c>
      <c r="O37" s="26">
        <f t="shared" si="16"/>
        <v>0.45015028146970804</v>
      </c>
    </row>
    <row r="38" spans="1:23" ht="5.15" customHeight="1" x14ac:dyDescent="0.6">
      <c r="A38" s="21"/>
      <c r="B38" s="22"/>
      <c r="C38" s="22"/>
      <c r="D38" s="22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20"/>
    </row>
    <row r="39" spans="1:23" ht="12.75" customHeight="1" x14ac:dyDescent="0.6">
      <c r="A39" s="31" t="s">
        <v>112</v>
      </c>
      <c r="B39" s="22"/>
      <c r="C39" s="22"/>
      <c r="D39" s="22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20"/>
    </row>
    <row r="40" spans="1:23" ht="12.75" customHeight="1" x14ac:dyDescent="0.6">
      <c r="A40" s="21" t="s">
        <v>13</v>
      </c>
      <c r="B40" s="22">
        <v>0</v>
      </c>
      <c r="C40" s="22">
        <v>5735.7992894759936</v>
      </c>
      <c r="D40" s="22">
        <v>121.69629701843478</v>
      </c>
      <c r="E40" s="22">
        <f>SUM(B40:D40)</f>
        <v>5857.4955864944286</v>
      </c>
      <c r="F40" s="16"/>
      <c r="G40" s="62">
        <v>0</v>
      </c>
      <c r="H40" s="62">
        <v>410.12360030608244</v>
      </c>
      <c r="I40" s="62">
        <v>15.438770680622596</v>
      </c>
      <c r="J40" s="24">
        <f>SUM(G40:I40)</f>
        <v>425.56237098670505</v>
      </c>
      <c r="K40" s="16"/>
      <c r="L40" s="25" t="str">
        <f t="shared" ref="L40:O43" si="17">IF(B40&lt;&gt;0,G40/B40,"--")</f>
        <v>--</v>
      </c>
      <c r="M40" s="25">
        <f t="shared" si="17"/>
        <v>7.1502432286738915E-2</v>
      </c>
      <c r="N40" s="25">
        <f t="shared" si="17"/>
        <v>0.12686310971552325</v>
      </c>
      <c r="O40" s="26">
        <f t="shared" si="17"/>
        <v>7.2652614876555791E-2</v>
      </c>
      <c r="Q40">
        <v>1</v>
      </c>
      <c r="R40">
        <v>2</v>
      </c>
      <c r="U40">
        <f>$U$8</f>
        <v>0</v>
      </c>
      <c r="V40">
        <f>$V$8</f>
        <v>22</v>
      </c>
      <c r="W40">
        <f>$W$8</f>
        <v>44</v>
      </c>
    </row>
    <row r="41" spans="1:23" ht="12.75" customHeight="1" x14ac:dyDescent="0.6">
      <c r="A41" s="30" t="s">
        <v>97</v>
      </c>
      <c r="B41" s="22">
        <v>0</v>
      </c>
      <c r="C41" s="22">
        <v>5735.7992894759936</v>
      </c>
      <c r="D41" s="22">
        <v>121.69629701843475</v>
      </c>
      <c r="E41" s="22">
        <f>SUM(B41:D41)</f>
        <v>5857.4955864944286</v>
      </c>
      <c r="F41" s="16"/>
      <c r="G41" s="62">
        <v>0</v>
      </c>
      <c r="H41" s="62">
        <v>1587.8551131901236</v>
      </c>
      <c r="I41" s="62">
        <v>51.490617994898216</v>
      </c>
      <c r="J41" s="24">
        <f>SUM(G41:I41)</f>
        <v>1639.3457311850218</v>
      </c>
      <c r="K41" s="16"/>
      <c r="L41" s="25" t="str">
        <f t="shared" si="17"/>
        <v>--</v>
      </c>
      <c r="M41" s="25">
        <f t="shared" si="17"/>
        <v>0.27683240522441388</v>
      </c>
      <c r="N41" s="25">
        <f t="shared" si="17"/>
        <v>0.42310751646862627</v>
      </c>
      <c r="O41" s="26">
        <f t="shared" si="17"/>
        <v>0.27987144112662166</v>
      </c>
      <c r="Q41">
        <v>5</v>
      </c>
      <c r="R41">
        <v>7</v>
      </c>
      <c r="U41">
        <f>$U$8</f>
        <v>0</v>
      </c>
      <c r="V41">
        <f>$V$8</f>
        <v>22</v>
      </c>
      <c r="W41">
        <f>$W$8</f>
        <v>44</v>
      </c>
    </row>
    <row r="42" spans="1:23" ht="12.75" customHeight="1" x14ac:dyDescent="0.6">
      <c r="A42" s="21" t="s">
        <v>16</v>
      </c>
      <c r="B42" s="22">
        <v>0</v>
      </c>
      <c r="C42" s="22">
        <v>0</v>
      </c>
      <c r="D42" s="22">
        <v>0</v>
      </c>
      <c r="E42" s="22">
        <f>SUM(B42:D42)</f>
        <v>0</v>
      </c>
      <c r="F42" s="16"/>
      <c r="G42" s="62">
        <v>0</v>
      </c>
      <c r="H42" s="62">
        <v>0</v>
      </c>
      <c r="I42" s="62">
        <v>0</v>
      </c>
      <c r="J42" s="24">
        <f>SUM(G42:I42)</f>
        <v>0</v>
      </c>
      <c r="K42" s="16"/>
      <c r="L42" s="25" t="str">
        <f t="shared" si="17"/>
        <v>--</v>
      </c>
      <c r="M42" s="25" t="str">
        <f t="shared" si="17"/>
        <v>--</v>
      </c>
      <c r="N42" s="25" t="str">
        <f t="shared" si="17"/>
        <v>--</v>
      </c>
      <c r="O42" s="26" t="str">
        <f t="shared" si="17"/>
        <v>--</v>
      </c>
      <c r="Q42">
        <v>10</v>
      </c>
      <c r="U42">
        <f>$U$8</f>
        <v>0</v>
      </c>
      <c r="V42">
        <f>$V$8</f>
        <v>22</v>
      </c>
      <c r="W42">
        <f>$W$8</f>
        <v>44</v>
      </c>
    </row>
    <row r="43" spans="1:23" ht="12.75" customHeight="1" x14ac:dyDescent="0.6">
      <c r="A43" s="21" t="s">
        <v>17</v>
      </c>
      <c r="B43" s="22">
        <f>B40</f>
        <v>0</v>
      </c>
      <c r="C43" s="22">
        <f>C40</f>
        <v>5735.7992894759936</v>
      </c>
      <c r="D43" s="22">
        <f>D40</f>
        <v>121.69629701843478</v>
      </c>
      <c r="E43" s="22">
        <f>E40</f>
        <v>5857.4955864944286</v>
      </c>
      <c r="F43" s="16"/>
      <c r="G43" s="24">
        <f>SUM(G40:G42)</f>
        <v>0</v>
      </c>
      <c r="H43" s="24">
        <f>SUM(H40:H42)</f>
        <v>1997.978713496206</v>
      </c>
      <c r="I43" s="24">
        <f>SUM(I40:I42)</f>
        <v>66.929388675520812</v>
      </c>
      <c r="J43" s="24">
        <f>SUM(J40:J42)</f>
        <v>2064.908102171727</v>
      </c>
      <c r="K43" s="16"/>
      <c r="L43" s="25" t="str">
        <f t="shared" si="17"/>
        <v>--</v>
      </c>
      <c r="M43" s="25">
        <f t="shared" si="17"/>
        <v>0.3483348375111528</v>
      </c>
      <c r="N43" s="25">
        <f t="shared" si="17"/>
        <v>0.54997062618414938</v>
      </c>
      <c r="O43" s="26">
        <f t="shared" si="17"/>
        <v>0.35252405600317749</v>
      </c>
    </row>
    <row r="44" spans="1:23" ht="5.15" customHeight="1" x14ac:dyDescent="0.6">
      <c r="A44" s="21"/>
      <c r="B44" s="22"/>
      <c r="C44" s="22"/>
      <c r="D44" s="22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20"/>
    </row>
    <row r="45" spans="1:23" ht="12.75" customHeight="1" x14ac:dyDescent="0.6">
      <c r="A45" s="31" t="s">
        <v>28</v>
      </c>
      <c r="B45" s="22"/>
      <c r="C45" s="22"/>
      <c r="D45" s="22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20"/>
    </row>
    <row r="46" spans="1:23" ht="12.75" customHeight="1" x14ac:dyDescent="0.6">
      <c r="A46" s="30" t="s">
        <v>29</v>
      </c>
      <c r="B46" s="76">
        <f>B37+B43</f>
        <v>3090.3115947025126</v>
      </c>
      <c r="C46" s="76">
        <f>C37+C43</f>
        <v>11170.400209944002</v>
      </c>
      <c r="D46" s="76">
        <f>D37+D43</f>
        <v>363.51702169089293</v>
      </c>
      <c r="E46" s="22">
        <f>SUM(B46:D46)</f>
        <v>14624.228826337408</v>
      </c>
      <c r="F46" s="16"/>
      <c r="G46" s="62">
        <v>3378.3111664184471</v>
      </c>
      <c r="H46" s="62">
        <v>12541.563117932421</v>
      </c>
      <c r="I46" s="62">
        <v>5419.4437677965961</v>
      </c>
      <c r="J46" s="24">
        <f>SUM(G46:I46)</f>
        <v>21339.318052147464</v>
      </c>
      <c r="K46" s="16"/>
      <c r="L46" s="25">
        <f t="shared" ref="L46:O48" si="18">IF(B46&lt;&gt;0,G46/B46,"--")</f>
        <v>1.0931943472009846</v>
      </c>
      <c r="M46" s="25">
        <f t="shared" si="18"/>
        <v>1.1227496671755588</v>
      </c>
      <c r="N46" s="25">
        <f t="shared" si="18"/>
        <v>14.908363142358919</v>
      </c>
      <c r="O46" s="26">
        <f t="shared" si="18"/>
        <v>1.4591756123041892</v>
      </c>
      <c r="Q46">
        <v>11</v>
      </c>
      <c r="U46">
        <f>$U$8</f>
        <v>0</v>
      </c>
      <c r="V46">
        <f>$V$8</f>
        <v>22</v>
      </c>
      <c r="W46">
        <f>$W$8</f>
        <v>44</v>
      </c>
    </row>
    <row r="47" spans="1:23" ht="12.75" customHeight="1" x14ac:dyDescent="0.6">
      <c r="A47" s="30" t="s">
        <v>30</v>
      </c>
      <c r="B47" s="22">
        <v>0</v>
      </c>
      <c r="C47" s="22">
        <v>0</v>
      </c>
      <c r="D47" s="22">
        <v>0</v>
      </c>
      <c r="E47" s="22">
        <f>SUM(B47:D47)</f>
        <v>0</v>
      </c>
      <c r="F47" s="16"/>
      <c r="G47" s="62">
        <v>0</v>
      </c>
      <c r="H47" s="62">
        <v>0</v>
      </c>
      <c r="I47" s="62">
        <v>0</v>
      </c>
      <c r="J47" s="24">
        <f>SUM(G47:I47)</f>
        <v>0</v>
      </c>
      <c r="K47" s="16"/>
      <c r="L47" s="25" t="str">
        <f t="shared" si="18"/>
        <v>--</v>
      </c>
      <c r="M47" s="25" t="str">
        <f t="shared" si="18"/>
        <v>--</v>
      </c>
      <c r="N47" s="25" t="str">
        <f t="shared" si="18"/>
        <v>--</v>
      </c>
      <c r="O47" s="26" t="str">
        <f t="shared" si="18"/>
        <v>--</v>
      </c>
      <c r="Q47">
        <v>12</v>
      </c>
      <c r="U47">
        <f>$U$8</f>
        <v>0</v>
      </c>
      <c r="V47">
        <f>$V$8</f>
        <v>22</v>
      </c>
      <c r="W47">
        <f>$W$8</f>
        <v>44</v>
      </c>
    </row>
    <row r="48" spans="1:23" ht="12.75" customHeight="1" x14ac:dyDescent="0.6">
      <c r="A48" s="21" t="s">
        <v>17</v>
      </c>
      <c r="B48" s="22">
        <f>B46</f>
        <v>3090.3115947025126</v>
      </c>
      <c r="C48" s="22">
        <f>C46</f>
        <v>11170.400209944002</v>
      </c>
      <c r="D48" s="22">
        <f>D46</f>
        <v>363.51702169089293</v>
      </c>
      <c r="E48" s="22">
        <f>E46</f>
        <v>14624.228826337408</v>
      </c>
      <c r="F48" s="16"/>
      <c r="G48" s="24">
        <f>SUM(G46:G47)</f>
        <v>3378.3111664184471</v>
      </c>
      <c r="H48" s="24">
        <f>SUM(H46:H47)</f>
        <v>12541.563117932421</v>
      </c>
      <c r="I48" s="24">
        <f>SUM(I46:I47)</f>
        <v>5419.4437677965961</v>
      </c>
      <c r="J48" s="24">
        <f>SUM(J46:J47)</f>
        <v>21339.318052147464</v>
      </c>
      <c r="K48" s="16"/>
      <c r="L48" s="25">
        <f t="shared" si="18"/>
        <v>1.0931943472009846</v>
      </c>
      <c r="M48" s="25">
        <f t="shared" si="18"/>
        <v>1.1227496671755588</v>
      </c>
      <c r="N48" s="25">
        <f t="shared" si="18"/>
        <v>14.908363142358919</v>
      </c>
      <c r="O48" s="26">
        <f t="shared" si="18"/>
        <v>1.4591756123041892</v>
      </c>
    </row>
    <row r="49" spans="1:23" ht="5.15" customHeight="1" x14ac:dyDescent="0.6">
      <c r="A49" s="21"/>
      <c r="B49" s="22"/>
      <c r="C49" s="22"/>
      <c r="D49" s="22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20"/>
    </row>
    <row r="50" spans="1:23" ht="12.75" customHeight="1" x14ac:dyDescent="0.6">
      <c r="A50" s="96" t="s">
        <v>33</v>
      </c>
      <c r="B50" s="32">
        <f>B48</f>
        <v>3090.3115947025126</v>
      </c>
      <c r="C50" s="32">
        <f>C48</f>
        <v>11170.400209944002</v>
      </c>
      <c r="D50" s="32">
        <f>D48</f>
        <v>363.51702169089293</v>
      </c>
      <c r="E50" s="32">
        <f>E48</f>
        <v>14624.228826337408</v>
      </c>
      <c r="F50" s="33"/>
      <c r="G50" s="34">
        <f>SUM(G37,G43,G48)</f>
        <v>4021.5063477383414</v>
      </c>
      <c r="H50" s="34">
        <f>SUM(H37,H43,H48)</f>
        <v>17590.920172134061</v>
      </c>
      <c r="I50" s="34">
        <f>SUM(I37,I43,I48)</f>
        <v>5738.1470699319516</v>
      </c>
      <c r="J50" s="34">
        <f>SUM(J37,J43,J48)</f>
        <v>27350.573589804353</v>
      </c>
      <c r="K50" s="33"/>
      <c r="L50" s="35">
        <f t="shared" ref="L50:O51" si="19">IF(B50&lt;&gt;0,G50/B50,"--")</f>
        <v>1.3013271395130852</v>
      </c>
      <c r="M50" s="35">
        <f t="shared" si="19"/>
        <v>1.5747797609323297</v>
      </c>
      <c r="N50" s="35">
        <f t="shared" si="19"/>
        <v>15.785084954869687</v>
      </c>
      <c r="O50" s="36">
        <f t="shared" si="19"/>
        <v>1.8702233064452272</v>
      </c>
    </row>
    <row r="51" spans="1:23" ht="12.75" customHeight="1" thickBot="1" x14ac:dyDescent="0.75">
      <c r="A51" s="37" t="s">
        <v>17</v>
      </c>
      <c r="B51" s="101">
        <f>SUM(B30,B50)</f>
        <v>194830.29722134784</v>
      </c>
      <c r="C51" s="101">
        <f>SUM(C30,C50)</f>
        <v>11170.400209944002</v>
      </c>
      <c r="D51" s="101">
        <f>SUM(D30,D50)</f>
        <v>363.51702169089293</v>
      </c>
      <c r="E51" s="101">
        <f>SUM(E30,E50)</f>
        <v>206364.21445298273</v>
      </c>
      <c r="F51" s="102"/>
      <c r="G51" s="46">
        <f>SUM(G30,G50)</f>
        <v>91095.314706362333</v>
      </c>
      <c r="H51" s="46">
        <f>SUM(H30,H50)</f>
        <v>17590.920172134061</v>
      </c>
      <c r="I51" s="46">
        <f>SUM(I30,I50)</f>
        <v>5738.1470699319516</v>
      </c>
      <c r="J51" s="46">
        <f>SUM(J30,J50)</f>
        <v>114424.38194842834</v>
      </c>
      <c r="K51" s="102"/>
      <c r="L51" s="47">
        <f t="shared" si="19"/>
        <v>0.46756236584122446</v>
      </c>
      <c r="M51" s="47">
        <f t="shared" si="19"/>
        <v>1.5747797609323297</v>
      </c>
      <c r="N51" s="47">
        <f t="shared" si="19"/>
        <v>15.785084954869687</v>
      </c>
      <c r="O51" s="48">
        <f t="shared" si="19"/>
        <v>0.55447783062454548</v>
      </c>
    </row>
    <row r="52" spans="1:23" ht="5.15" customHeight="1" thickBot="1" x14ac:dyDescent="0.75">
      <c r="A52" s="16"/>
      <c r="B52" s="50"/>
      <c r="C52" s="50"/>
      <c r="D52" s="50"/>
    </row>
    <row r="53" spans="1:23" ht="15.5" x14ac:dyDescent="0.7">
      <c r="A53" s="4" t="s">
        <v>18</v>
      </c>
      <c r="B53" s="121" t="s">
        <v>1</v>
      </c>
      <c r="C53" s="128"/>
      <c r="D53" s="128"/>
      <c r="E53" s="128"/>
      <c r="F53" s="6"/>
      <c r="G53" s="121" t="s">
        <v>2</v>
      </c>
      <c r="H53" s="122"/>
      <c r="I53" s="122"/>
      <c r="J53" s="122"/>
      <c r="K53" s="6"/>
      <c r="L53" s="121" t="s">
        <v>3</v>
      </c>
      <c r="M53" s="122"/>
      <c r="N53" s="122"/>
      <c r="O53" s="123"/>
    </row>
    <row r="54" spans="1:23" ht="12.75" customHeight="1" x14ac:dyDescent="0.6">
      <c r="A54" s="94" t="s">
        <v>23</v>
      </c>
      <c r="B54" s="15" t="s">
        <v>4</v>
      </c>
      <c r="C54" s="15" t="s">
        <v>5</v>
      </c>
      <c r="D54" s="15" t="s">
        <v>6</v>
      </c>
      <c r="E54" s="15" t="s">
        <v>173</v>
      </c>
      <c r="F54" s="16"/>
      <c r="G54" s="15" t="s">
        <v>4</v>
      </c>
      <c r="H54" s="15" t="s">
        <v>5</v>
      </c>
      <c r="I54" s="15" t="s">
        <v>6</v>
      </c>
      <c r="J54" s="15" t="s">
        <v>173</v>
      </c>
      <c r="K54" s="16"/>
      <c r="L54" s="15" t="s">
        <v>4</v>
      </c>
      <c r="M54" s="15" t="s">
        <v>5</v>
      </c>
      <c r="N54" s="15" t="s">
        <v>6</v>
      </c>
      <c r="O54" s="17" t="s">
        <v>173</v>
      </c>
    </row>
    <row r="55" spans="1:23" ht="12.75" customHeight="1" x14ac:dyDescent="0.6">
      <c r="A55" s="21" t="s">
        <v>19</v>
      </c>
      <c r="B55" s="22">
        <v>1233.5335378044354</v>
      </c>
      <c r="C55" s="22">
        <v>0</v>
      </c>
      <c r="D55" s="22">
        <v>0</v>
      </c>
      <c r="E55" s="22">
        <f>SUM(B55:D55)</f>
        <v>1233.5335378044354</v>
      </c>
      <c r="F55" s="16"/>
      <c r="G55" s="62">
        <v>65.059968668036618</v>
      </c>
      <c r="H55" s="62">
        <v>0</v>
      </c>
      <c r="I55" s="62">
        <v>0</v>
      </c>
      <c r="J55" s="24">
        <f>SUM(G55:I55)</f>
        <v>65.059968668036618</v>
      </c>
      <c r="K55" s="16"/>
      <c r="L55" s="25">
        <f t="shared" ref="L55:O57" si="20">IF(B55&lt;&gt;0,G55/B55,"--")</f>
        <v>5.2742764322271096E-2</v>
      </c>
      <c r="M55" s="25" t="str">
        <f t="shared" si="20"/>
        <v>--</v>
      </c>
      <c r="N55" s="25" t="str">
        <f t="shared" si="20"/>
        <v>--</v>
      </c>
      <c r="O55" s="26">
        <f t="shared" si="20"/>
        <v>5.2742764322271096E-2</v>
      </c>
      <c r="Q55">
        <v>158</v>
      </c>
      <c r="U55">
        <f>$U$8</f>
        <v>0</v>
      </c>
      <c r="V55">
        <f>$V$8</f>
        <v>22</v>
      </c>
      <c r="W55">
        <f>$W$8</f>
        <v>44</v>
      </c>
    </row>
    <row r="56" spans="1:23" ht="12.75" customHeight="1" x14ac:dyDescent="0.6">
      <c r="A56" s="21" t="s">
        <v>20</v>
      </c>
      <c r="B56" s="22">
        <v>517.86453458007247</v>
      </c>
      <c r="C56" s="22">
        <v>0</v>
      </c>
      <c r="D56" s="22">
        <v>0</v>
      </c>
      <c r="E56" s="22">
        <f>SUM(B56:D56)</f>
        <v>517.86453458007247</v>
      </c>
      <c r="F56" s="16"/>
      <c r="G56" s="62">
        <v>347.41315132701538</v>
      </c>
      <c r="H56" s="62">
        <v>0</v>
      </c>
      <c r="I56" s="62">
        <v>0</v>
      </c>
      <c r="J56" s="24">
        <f>SUM(G56:I56)</f>
        <v>347.41315132701538</v>
      </c>
      <c r="K56" s="16"/>
      <c r="L56" s="25">
        <f t="shared" si="20"/>
        <v>0.67085719938077393</v>
      </c>
      <c r="M56" s="25" t="str">
        <f t="shared" si="20"/>
        <v>--</v>
      </c>
      <c r="N56" s="25" t="str">
        <f t="shared" si="20"/>
        <v>--</v>
      </c>
      <c r="O56" s="26">
        <f t="shared" si="20"/>
        <v>0.67085719938077393</v>
      </c>
      <c r="Q56">
        <v>160</v>
      </c>
      <c r="U56">
        <f>$U$8</f>
        <v>0</v>
      </c>
      <c r="V56">
        <f>$V$8</f>
        <v>22</v>
      </c>
      <c r="W56">
        <f>$W$8</f>
        <v>44</v>
      </c>
    </row>
    <row r="57" spans="1:23" ht="12.75" customHeight="1" x14ac:dyDescent="0.6">
      <c r="A57" s="21" t="s">
        <v>31</v>
      </c>
      <c r="B57" s="22">
        <f>SUM(B55:B56)</f>
        <v>1751.3980723845079</v>
      </c>
      <c r="C57" s="22">
        <f>SUM(C55:C56)</f>
        <v>0</v>
      </c>
      <c r="D57" s="22">
        <f>SUM(D55:D56)</f>
        <v>0</v>
      </c>
      <c r="E57" s="22">
        <f>SUM(E55:E56)</f>
        <v>1751.3980723845079</v>
      </c>
      <c r="F57" s="16"/>
      <c r="G57" s="24">
        <f>SUM(G55:G56)</f>
        <v>412.473119995052</v>
      </c>
      <c r="H57" s="24">
        <f>SUM(H55:H56)</f>
        <v>0</v>
      </c>
      <c r="I57" s="24">
        <f>SUM(I55:I56)</f>
        <v>0</v>
      </c>
      <c r="J57" s="24">
        <f>SUM(J55:J56)</f>
        <v>412.473119995052</v>
      </c>
      <c r="K57" s="16"/>
      <c r="L57" s="25">
        <f t="shared" si="20"/>
        <v>0.23551077650409577</v>
      </c>
      <c r="M57" s="25" t="str">
        <f t="shared" si="20"/>
        <v>--</v>
      </c>
      <c r="N57" s="25" t="str">
        <f t="shared" si="20"/>
        <v>--</v>
      </c>
      <c r="O57" s="26">
        <f t="shared" si="20"/>
        <v>0.23551077650409577</v>
      </c>
    </row>
    <row r="58" spans="1:23" ht="12.75" customHeight="1" x14ac:dyDescent="0.6">
      <c r="A58" s="95" t="s">
        <v>32</v>
      </c>
      <c r="B58" s="22"/>
      <c r="C58" s="22"/>
      <c r="D58" s="22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0"/>
    </row>
    <row r="59" spans="1:23" x14ac:dyDescent="0.6">
      <c r="A59" s="21" t="s">
        <v>19</v>
      </c>
      <c r="B59" s="22">
        <v>0</v>
      </c>
      <c r="C59" s="22">
        <v>166.19914058082105</v>
      </c>
      <c r="D59" s="22">
        <v>0</v>
      </c>
      <c r="E59" s="22">
        <f>SUM(B59:D59)</f>
        <v>166.19914058082105</v>
      </c>
      <c r="F59" s="16"/>
      <c r="G59" s="62">
        <v>0</v>
      </c>
      <c r="H59" s="62">
        <v>124.11453947051686</v>
      </c>
      <c r="I59" s="62">
        <v>0</v>
      </c>
      <c r="J59" s="24">
        <f>SUM(G59:I59)</f>
        <v>124.11453947051686</v>
      </c>
      <c r="K59" s="16"/>
      <c r="L59" s="25" t="str">
        <f t="shared" ref="L59:O62" si="21">IF(B59&lt;&gt;0,G59/B59,"--")</f>
        <v>--</v>
      </c>
      <c r="M59" s="25">
        <f t="shared" si="21"/>
        <v>0.74678207743295244</v>
      </c>
      <c r="N59" s="25" t="str">
        <f t="shared" si="21"/>
        <v>--</v>
      </c>
      <c r="O59" s="26">
        <f t="shared" si="21"/>
        <v>0.74678207743295244</v>
      </c>
      <c r="Q59">
        <v>135</v>
      </c>
      <c r="U59">
        <f>$U$8</f>
        <v>0</v>
      </c>
      <c r="V59">
        <f>$V$8</f>
        <v>22</v>
      </c>
      <c r="W59">
        <f>$W$8</f>
        <v>44</v>
      </c>
    </row>
    <row r="60" spans="1:23" x14ac:dyDescent="0.6">
      <c r="A60" s="21" t="s">
        <v>20</v>
      </c>
      <c r="B60" s="22">
        <v>0</v>
      </c>
      <c r="C60" s="22">
        <v>106.22780837585424</v>
      </c>
      <c r="D60" s="22">
        <v>0</v>
      </c>
      <c r="E60" s="22">
        <f>SUM(B60:D60)</f>
        <v>106.22780837585424</v>
      </c>
      <c r="F60" s="16"/>
      <c r="G60" s="62">
        <v>0</v>
      </c>
      <c r="H60" s="62">
        <v>165.18435001744979</v>
      </c>
      <c r="I60" s="62">
        <v>0</v>
      </c>
      <c r="J60" s="24">
        <f>SUM(G60:I60)</f>
        <v>165.18435001744979</v>
      </c>
      <c r="K60" s="16"/>
      <c r="L60" s="25" t="str">
        <f t="shared" si="21"/>
        <v>--</v>
      </c>
      <c r="M60" s="25">
        <f t="shared" si="21"/>
        <v>1.5550010166170054</v>
      </c>
      <c r="N60" s="25" t="str">
        <f t="shared" si="21"/>
        <v>--</v>
      </c>
      <c r="O60" s="26">
        <f t="shared" si="21"/>
        <v>1.5550010166170054</v>
      </c>
      <c r="Q60">
        <v>137</v>
      </c>
      <c r="U60">
        <f>$U$8</f>
        <v>0</v>
      </c>
      <c r="V60">
        <f>$V$8</f>
        <v>22</v>
      </c>
      <c r="W60">
        <f>$W$8</f>
        <v>44</v>
      </c>
    </row>
    <row r="61" spans="1:23" x14ac:dyDescent="0.6">
      <c r="A61" s="96" t="s">
        <v>33</v>
      </c>
      <c r="B61" s="32">
        <f>SUM(B59:B60)</f>
        <v>0</v>
      </c>
      <c r="C61" s="32">
        <f>SUM(C59:C60)</f>
        <v>272.42694895667529</v>
      </c>
      <c r="D61" s="32">
        <f>SUM(D59:D60)</f>
        <v>0</v>
      </c>
      <c r="E61" s="32">
        <f>SUM(E59:E60)</f>
        <v>272.42694895667529</v>
      </c>
      <c r="F61" s="33"/>
      <c r="G61" s="84">
        <f>SUM(G59:G60)</f>
        <v>0</v>
      </c>
      <c r="H61" s="84">
        <f>SUM(H59:H60)</f>
        <v>289.29888948796668</v>
      </c>
      <c r="I61" s="84">
        <f>SUM(I59:I60)</f>
        <v>0</v>
      </c>
      <c r="J61" s="34">
        <f>SUM(J59:J60)</f>
        <v>289.29888948796668</v>
      </c>
      <c r="K61" s="33"/>
      <c r="L61" s="35" t="str">
        <f>IF(B61&lt;&gt;0,G61/B61,"--")</f>
        <v>--</v>
      </c>
      <c r="M61" s="35">
        <f>IF(C61&lt;&gt;0,H61/C61,"--")</f>
        <v>1.0619319806498826</v>
      </c>
      <c r="N61" s="35" t="str">
        <f>IF(D61&lt;&gt;0,I61/D61,"--")</f>
        <v>--</v>
      </c>
      <c r="O61" s="36">
        <f>IF(E61&lt;&gt;0,J61/E61,"--")</f>
        <v>1.0619319806498826</v>
      </c>
    </row>
    <row r="62" spans="1:23" ht="13.75" thickBot="1" x14ac:dyDescent="0.75">
      <c r="A62" s="43" t="s">
        <v>17</v>
      </c>
      <c r="B62" s="101">
        <f>SUM(B57,B61)</f>
        <v>1751.3980723845079</v>
      </c>
      <c r="C62" s="101">
        <f>SUM(C57,C61)</f>
        <v>272.42694895667529</v>
      </c>
      <c r="D62" s="101">
        <f>SUM(D57,D61)</f>
        <v>0</v>
      </c>
      <c r="E62" s="101">
        <f>SUM(E57,E61)</f>
        <v>2023.8250213411832</v>
      </c>
      <c r="F62" s="102"/>
      <c r="G62" s="46">
        <f>SUM(G57,G61)</f>
        <v>412.473119995052</v>
      </c>
      <c r="H62" s="46">
        <f>SUM(H57,H61)</f>
        <v>289.29888948796668</v>
      </c>
      <c r="I62" s="46">
        <f>SUM(I57,I61)</f>
        <v>0</v>
      </c>
      <c r="J62" s="46">
        <f>SUM(J57,J61)</f>
        <v>701.77200948301868</v>
      </c>
      <c r="K62" s="102"/>
      <c r="L62" s="47">
        <f t="shared" si="21"/>
        <v>0.23551077650409577</v>
      </c>
      <c r="M62" s="47">
        <f t="shared" si="21"/>
        <v>1.0619319806498826</v>
      </c>
      <c r="N62" s="47" t="str">
        <f t="shared" si="21"/>
        <v>--</v>
      </c>
      <c r="O62" s="48">
        <f t="shared" si="21"/>
        <v>0.34675527878292378</v>
      </c>
    </row>
    <row r="63" spans="1:23" ht="5.15" customHeight="1" x14ac:dyDescent="0.6">
      <c r="A63" s="49"/>
    </row>
    <row r="64" spans="1:23" x14ac:dyDescent="0.6">
      <c r="A64" s="49" t="s">
        <v>21</v>
      </c>
      <c r="B64" s="50">
        <f>B51</f>
        <v>194830.29722134784</v>
      </c>
      <c r="C64" s="50">
        <f>C51</f>
        <v>11170.400209944002</v>
      </c>
      <c r="D64" s="50">
        <f>D51</f>
        <v>363.51702169089293</v>
      </c>
      <c r="E64" s="50">
        <f>E51</f>
        <v>206364.21445298273</v>
      </c>
      <c r="G64" s="82">
        <f>SUM(G51,G62)</f>
        <v>91507.78782635738</v>
      </c>
      <c r="H64" s="82">
        <f>SUM(H51,H62)</f>
        <v>17880.219061622029</v>
      </c>
      <c r="I64" s="82">
        <f>SUM(I51,I62)</f>
        <v>5738.1470699319516</v>
      </c>
      <c r="J64" s="82">
        <f>SUM(J51,J62)</f>
        <v>115126.15395791136</v>
      </c>
      <c r="L64" s="25">
        <f>IF(B64&lt;&gt;0,G64/B64,"--")</f>
        <v>0.46967945505105324</v>
      </c>
      <c r="M64" s="25">
        <f>IF(C64&lt;&gt;0,H64/C64,"--")</f>
        <v>1.600678465011923</v>
      </c>
      <c r="N64" s="25">
        <f>IF(D64&lt;&gt;0,I64/D64,"--")</f>
        <v>15.785084954869687</v>
      </c>
      <c r="O64" s="25">
        <f>IF(E64&lt;&gt;0,J64/E64,"--")</f>
        <v>0.55787847841293858</v>
      </c>
    </row>
    <row r="65" spans="1:23" hidden="1" x14ac:dyDescent="0.6">
      <c r="A65" s="16"/>
    </row>
    <row r="66" spans="1:23" hidden="1" x14ac:dyDescent="0.6">
      <c r="A66" s="107" t="s">
        <v>115</v>
      </c>
      <c r="B66" s="85">
        <f>B10-SUM(B11:B13)</f>
        <v>0</v>
      </c>
      <c r="C66" s="85">
        <f>C10-SUM(C11:C13)</f>
        <v>0</v>
      </c>
      <c r="D66" s="85">
        <f>D10-SUM(D11:D13)</f>
        <v>0</v>
      </c>
      <c r="G66" s="85">
        <v>0</v>
      </c>
      <c r="H66" s="85">
        <v>0</v>
      </c>
      <c r="I66" s="85">
        <v>0</v>
      </c>
      <c r="J66" s="86"/>
      <c r="L66" s="85">
        <v>-5.5511151231257827E-17</v>
      </c>
      <c r="M66" s="85">
        <v>0</v>
      </c>
      <c r="N66" s="85">
        <v>0</v>
      </c>
      <c r="O66" s="86"/>
      <c r="Q66">
        <v>157</v>
      </c>
      <c r="U66">
        <f>$U$8</f>
        <v>0</v>
      </c>
      <c r="V66">
        <f>$V$8</f>
        <v>22</v>
      </c>
      <c r="W66">
        <f>$W$8</f>
        <v>44</v>
      </c>
    </row>
    <row r="67" spans="1:23" hidden="1" x14ac:dyDescent="0.6">
      <c r="A67" s="16"/>
      <c r="B67" s="85">
        <f>B19-SUM(B20:B22)</f>
        <v>0</v>
      </c>
      <c r="C67" s="85">
        <f>C19-SUM(C20:C22)</f>
        <v>0</v>
      </c>
      <c r="D67" s="85">
        <f>D19-SUM(D20:D22)</f>
        <v>0</v>
      </c>
      <c r="G67" s="85">
        <v>0</v>
      </c>
      <c r="H67" s="85">
        <v>0</v>
      </c>
      <c r="I67" s="85">
        <v>0</v>
      </c>
      <c r="J67" s="86"/>
      <c r="L67" s="85">
        <v>0</v>
      </c>
      <c r="M67" s="85">
        <v>0</v>
      </c>
      <c r="N67" s="85">
        <v>0</v>
      </c>
      <c r="Q67">
        <v>134</v>
      </c>
      <c r="U67">
        <f>$U$8</f>
        <v>0</v>
      </c>
      <c r="V67">
        <f>$V$8</f>
        <v>22</v>
      </c>
      <c r="W67">
        <f>$W$8</f>
        <v>44</v>
      </c>
    </row>
    <row r="68" spans="1:23" hidden="1" x14ac:dyDescent="0.6">
      <c r="A68" s="16"/>
      <c r="B68" s="16"/>
      <c r="C68" s="16"/>
      <c r="D68" s="16"/>
      <c r="E68" s="16"/>
      <c r="G68" s="85">
        <v>0</v>
      </c>
      <c r="H68" s="85">
        <v>0</v>
      </c>
      <c r="I68" s="85">
        <v>0</v>
      </c>
      <c r="J68" s="86"/>
      <c r="K68" s="108"/>
      <c r="L68" s="85">
        <v>-5.5511151231257827E-17</v>
      </c>
      <c r="M68" s="85">
        <v>0</v>
      </c>
      <c r="N68" s="85">
        <v>0</v>
      </c>
      <c r="Q68">
        <v>84</v>
      </c>
      <c r="R68">
        <v>19</v>
      </c>
      <c r="U68">
        <f>$U$8</f>
        <v>0</v>
      </c>
      <c r="V68">
        <f>$V$8</f>
        <v>22</v>
      </c>
      <c r="W68">
        <f>$W$8</f>
        <v>44</v>
      </c>
    </row>
    <row r="69" spans="1:23" x14ac:dyDescent="0.6">
      <c r="A69" s="33"/>
      <c r="B69" s="33"/>
      <c r="C69" s="33"/>
      <c r="D69" s="33"/>
      <c r="E69" s="33"/>
      <c r="G69" s="86"/>
      <c r="H69" s="86"/>
      <c r="I69" s="86"/>
      <c r="J69" s="86"/>
      <c r="K69" s="108"/>
      <c r="L69" s="86"/>
      <c r="M69" s="86"/>
      <c r="N69" s="86"/>
    </row>
    <row r="70" spans="1:23" x14ac:dyDescent="0.6">
      <c r="A70" s="54" t="s">
        <v>22</v>
      </c>
    </row>
    <row r="71" spans="1:23" x14ac:dyDescent="0.6">
      <c r="A71" s="109" t="s">
        <v>264</v>
      </c>
    </row>
    <row r="72" spans="1:23" x14ac:dyDescent="0.6">
      <c r="A72" s="56" t="s">
        <v>108</v>
      </c>
    </row>
    <row r="73" spans="1:23" x14ac:dyDescent="0.6">
      <c r="A73" s="55" t="s">
        <v>98</v>
      </c>
    </row>
    <row r="74" spans="1:23" x14ac:dyDescent="0.6">
      <c r="A74" s="56" t="s">
        <v>109</v>
      </c>
    </row>
    <row r="75" spans="1:23" x14ac:dyDescent="0.6">
      <c r="A75" s="55" t="s">
        <v>113</v>
      </c>
    </row>
    <row r="76" spans="1:23" x14ac:dyDescent="0.6">
      <c r="A76" s="56" t="s">
        <v>110</v>
      </c>
      <c r="B76" s="41"/>
      <c r="C76" s="41"/>
      <c r="D76" s="41"/>
      <c r="E76" s="41"/>
    </row>
    <row r="77" spans="1:23" x14ac:dyDescent="0.6">
      <c r="A77" s="55" t="s">
        <v>114</v>
      </c>
      <c r="B77" s="41"/>
      <c r="C77" s="41"/>
      <c r="D77" s="41"/>
      <c r="E77" s="41"/>
    </row>
    <row r="78" spans="1:23" x14ac:dyDescent="0.6">
      <c r="A78" s="56"/>
    </row>
    <row r="79" spans="1:23" x14ac:dyDescent="0.6">
      <c r="A79" s="55"/>
    </row>
    <row r="80" spans="1:23" x14ac:dyDescent="0.6">
      <c r="A80" s="55"/>
    </row>
    <row r="81" spans="1:1" x14ac:dyDescent="0.6">
      <c r="A81" s="55"/>
    </row>
    <row r="82" spans="1:1" x14ac:dyDescent="0.6">
      <c r="A82" s="16"/>
    </row>
    <row r="83" spans="1:1" x14ac:dyDescent="0.6">
      <c r="A83" s="16"/>
    </row>
    <row r="84" spans="1:1" x14ac:dyDescent="0.6">
      <c r="A84" s="16"/>
    </row>
    <row r="85" spans="1:1" x14ac:dyDescent="0.6">
      <c r="A85" s="16"/>
    </row>
    <row r="86" spans="1:1" x14ac:dyDescent="0.6">
      <c r="A86" s="16"/>
    </row>
    <row r="87" spans="1:1" x14ac:dyDescent="0.6">
      <c r="A87" s="16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52" max="14" man="1"/>
  </row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50"/>
  <dimension ref="A1:Y75"/>
  <sheetViews>
    <sheetView zoomScale="70" zoomScaleNormal="70" workbookViewId="0"/>
  </sheetViews>
  <sheetFormatPr defaultRowHeight="13" x14ac:dyDescent="0.6"/>
  <cols>
    <col min="1" max="1" width="36.86328125" customWidth="1"/>
    <col min="2" max="5" width="10.6796875" customWidth="1"/>
    <col min="6" max="6" width="2.6796875" customWidth="1"/>
    <col min="7" max="10" width="10.6796875" customWidth="1"/>
    <col min="11" max="11" width="2.6796875" customWidth="1"/>
    <col min="12" max="15" width="8.6796875" customWidth="1"/>
    <col min="17" max="23" width="0" hidden="1" customWidth="1"/>
    <col min="24" max="24" width="3.6796875" hidden="1" customWidth="1"/>
    <col min="25" max="25" width="0" hidden="1" customWidth="1"/>
  </cols>
  <sheetData>
    <row r="1" spans="1:25" s="3" customFormat="1" ht="15.5" x14ac:dyDescent="0.7">
      <c r="A1" s="1" t="str">
        <f>VLOOKUP(Y6,TabName,5,FALSE)</f>
        <v>Table 4.48 - Cost of Forwarded UAA Mail -- All Other Classes, Priority (1), PARS Environment, FY 21</v>
      </c>
      <c r="B1" s="2"/>
      <c r="C1" s="2"/>
      <c r="D1" s="2"/>
      <c r="E1" s="2"/>
    </row>
    <row r="2" spans="1:25" s="3" customFormat="1" ht="8.15" customHeight="1" thickBot="1" x14ac:dyDescent="0.85">
      <c r="A2" s="1"/>
      <c r="B2" s="2"/>
      <c r="C2" s="2"/>
      <c r="D2" s="2"/>
      <c r="E2" s="2"/>
    </row>
    <row r="3" spans="1:25" s="3" customFormat="1" ht="15.5" x14ac:dyDescent="0.7">
      <c r="A3" s="4" t="s">
        <v>0</v>
      </c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7"/>
    </row>
    <row r="4" spans="1:25" s="3" customFormat="1" ht="12.75" customHeight="1" x14ac:dyDescent="0.6">
      <c r="A4" s="8"/>
      <c r="B4" s="9" t="s">
        <v>1</v>
      </c>
      <c r="C4" s="10"/>
      <c r="D4" s="10"/>
      <c r="E4" s="10"/>
      <c r="F4" s="11"/>
      <c r="G4" s="9" t="s">
        <v>2</v>
      </c>
      <c r="H4" s="12"/>
      <c r="I4" s="12"/>
      <c r="J4" s="12"/>
      <c r="K4" s="11"/>
      <c r="L4" s="9" t="s">
        <v>3</v>
      </c>
      <c r="M4" s="12"/>
      <c r="N4" s="12"/>
      <c r="O4" s="13"/>
      <c r="Q4"/>
      <c r="R4"/>
      <c r="S4" t="s">
        <v>37</v>
      </c>
      <c r="T4" t="s">
        <v>37</v>
      </c>
      <c r="U4" s="18" t="s">
        <v>8</v>
      </c>
      <c r="V4" s="18" t="s">
        <v>9</v>
      </c>
      <c r="W4" s="18" t="s">
        <v>10</v>
      </c>
      <c r="X4"/>
    </row>
    <row r="5" spans="1:25" ht="25.5" customHeight="1" x14ac:dyDescent="0.6">
      <c r="A5" s="14"/>
      <c r="B5" s="15" t="s">
        <v>4</v>
      </c>
      <c r="C5" s="15" t="s">
        <v>5</v>
      </c>
      <c r="D5" s="15" t="s">
        <v>6</v>
      </c>
      <c r="E5" s="15" t="s">
        <v>7</v>
      </c>
      <c r="F5" s="16"/>
      <c r="G5" s="15" t="s">
        <v>4</v>
      </c>
      <c r="H5" s="15" t="s">
        <v>5</v>
      </c>
      <c r="I5" s="15" t="s">
        <v>6</v>
      </c>
      <c r="J5" s="15" t="s">
        <v>7</v>
      </c>
      <c r="K5" s="16"/>
      <c r="L5" s="15" t="s">
        <v>4</v>
      </c>
      <c r="M5" s="15" t="s">
        <v>5</v>
      </c>
      <c r="N5" s="15" t="s">
        <v>6</v>
      </c>
      <c r="O5" s="17" t="s">
        <v>7</v>
      </c>
      <c r="Q5" s="56" t="s">
        <v>35</v>
      </c>
      <c r="R5" s="56" t="s">
        <v>36</v>
      </c>
      <c r="S5" s="56" t="s">
        <v>35</v>
      </c>
      <c r="T5" s="56" t="s">
        <v>36</v>
      </c>
      <c r="U5" t="s">
        <v>12</v>
      </c>
      <c r="V5" t="s">
        <v>12</v>
      </c>
      <c r="W5" t="s">
        <v>12</v>
      </c>
      <c r="Y5" s="18" t="s">
        <v>11</v>
      </c>
    </row>
    <row r="6" spans="1:25" x14ac:dyDescent="0.6">
      <c r="A6" s="94" t="s">
        <v>23</v>
      </c>
      <c r="B6" s="15"/>
      <c r="C6" s="15"/>
      <c r="D6" s="15"/>
      <c r="E6" s="15"/>
      <c r="F6" s="16"/>
      <c r="G6" s="15"/>
      <c r="H6" s="15"/>
      <c r="I6" s="15"/>
      <c r="J6" s="15"/>
      <c r="K6" s="16"/>
      <c r="L6" s="15"/>
      <c r="M6" s="15"/>
      <c r="N6" s="15"/>
      <c r="O6" s="17"/>
      <c r="Y6">
        <v>48</v>
      </c>
    </row>
    <row r="7" spans="1:25" x14ac:dyDescent="0.6">
      <c r="A7" s="31" t="s">
        <v>102</v>
      </c>
      <c r="B7" s="15"/>
      <c r="C7" s="15"/>
      <c r="D7" s="15"/>
      <c r="E7" s="15"/>
      <c r="F7" s="16"/>
      <c r="G7" s="15"/>
      <c r="H7" s="15"/>
      <c r="I7" s="15"/>
      <c r="J7" s="15"/>
      <c r="K7" s="16"/>
      <c r="L7" s="15"/>
      <c r="M7" s="15"/>
      <c r="N7" s="15"/>
      <c r="O7" s="17"/>
    </row>
    <row r="8" spans="1:25" x14ac:dyDescent="0.6">
      <c r="A8" s="21" t="s">
        <v>13</v>
      </c>
      <c r="B8" s="76">
        <v>67.992119925891075</v>
      </c>
      <c r="C8" s="76">
        <v>0</v>
      </c>
      <c r="D8" s="76">
        <v>0</v>
      </c>
      <c r="E8" s="65">
        <f t="shared" ref="E8:E13" si="0">SUM(B8:D8)</f>
        <v>67.992119925891075</v>
      </c>
      <c r="F8" s="61"/>
      <c r="G8" s="62">
        <v>6.9191848470449733</v>
      </c>
      <c r="H8" s="62">
        <v>0</v>
      </c>
      <c r="I8" s="62">
        <v>0</v>
      </c>
      <c r="J8" s="62">
        <f t="shared" ref="J8:J13" si="1">SUM(G8:I8)</f>
        <v>6.9191848470449733</v>
      </c>
      <c r="K8" s="61"/>
      <c r="L8" s="25">
        <f t="shared" ref="L8:O14" si="2">IF(B8&lt;&gt;0,G8/B8,"--")</f>
        <v>0.10176451116080264</v>
      </c>
      <c r="M8" s="25" t="str">
        <f t="shared" si="2"/>
        <v>--</v>
      </c>
      <c r="N8" s="25" t="str">
        <f t="shared" si="2"/>
        <v>--</v>
      </c>
      <c r="O8" s="26">
        <f t="shared" si="2"/>
        <v>0.10176451116080264</v>
      </c>
      <c r="Q8">
        <v>28</v>
      </c>
      <c r="U8" s="27">
        <f>VLOOKUP($Y$6,FMap,5,FALSE)</f>
        <v>17</v>
      </c>
      <c r="V8" s="28">
        <f>VLOOKUP($Y$6,FMap,6,FALSE)</f>
        <v>39</v>
      </c>
      <c r="W8" s="29">
        <f>VLOOKUP($Y$6,FMap,7,FALSE)</f>
        <v>61</v>
      </c>
    </row>
    <row r="9" spans="1:25" x14ac:dyDescent="0.6">
      <c r="A9" s="30" t="s">
        <v>24</v>
      </c>
      <c r="B9" s="76">
        <v>67.992119925891075</v>
      </c>
      <c r="C9" s="76">
        <v>0</v>
      </c>
      <c r="D9" s="76">
        <v>0</v>
      </c>
      <c r="E9" s="65">
        <f t="shared" si="0"/>
        <v>67.992119925891075</v>
      </c>
      <c r="F9" s="61"/>
      <c r="G9" s="62">
        <v>0.45062673264918707</v>
      </c>
      <c r="H9" s="62">
        <v>0</v>
      </c>
      <c r="I9" s="62">
        <v>0</v>
      </c>
      <c r="J9" s="62">
        <f t="shared" si="1"/>
        <v>0.45062673264918707</v>
      </c>
      <c r="K9" s="61"/>
      <c r="L9" s="25">
        <f t="shared" si="2"/>
        <v>6.6276317482136717E-3</v>
      </c>
      <c r="M9" s="25" t="str">
        <f t="shared" si="2"/>
        <v>--</v>
      </c>
      <c r="N9" s="25" t="str">
        <f t="shared" si="2"/>
        <v>--</v>
      </c>
      <c r="O9" s="26">
        <f t="shared" si="2"/>
        <v>6.6276317482136717E-3</v>
      </c>
      <c r="Q9">
        <v>29</v>
      </c>
      <c r="U9">
        <f>$U$8</f>
        <v>17</v>
      </c>
      <c r="V9">
        <f>$V$8</f>
        <v>39</v>
      </c>
      <c r="W9">
        <f>$W$8</f>
        <v>61</v>
      </c>
    </row>
    <row r="10" spans="1:25" x14ac:dyDescent="0.6">
      <c r="A10" s="21" t="s">
        <v>25</v>
      </c>
      <c r="B10" s="65">
        <v>1359.8423985178204</v>
      </c>
      <c r="C10" s="65">
        <v>0</v>
      </c>
      <c r="D10" s="65">
        <v>0</v>
      </c>
      <c r="E10" s="65">
        <f t="shared" si="0"/>
        <v>1359.8423985178204</v>
      </c>
      <c r="F10" s="61"/>
      <c r="G10" s="62">
        <v>83.137030014930488</v>
      </c>
      <c r="H10" s="62">
        <v>0</v>
      </c>
      <c r="I10" s="62">
        <v>0</v>
      </c>
      <c r="J10" s="62">
        <f t="shared" si="1"/>
        <v>83.137030014930488</v>
      </c>
      <c r="K10" s="61"/>
      <c r="L10" s="25">
        <f t="shared" si="2"/>
        <v>6.1137253924092146E-2</v>
      </c>
      <c r="M10" s="25" t="str">
        <f t="shared" si="2"/>
        <v>--</v>
      </c>
      <c r="N10" s="25" t="str">
        <f t="shared" si="2"/>
        <v>--</v>
      </c>
      <c r="O10" s="26">
        <f t="shared" si="2"/>
        <v>6.1137253924092146E-2</v>
      </c>
      <c r="Q10">
        <v>30</v>
      </c>
      <c r="S10">
        <v>10</v>
      </c>
      <c r="U10">
        <f>$U$8</f>
        <v>17</v>
      </c>
      <c r="V10">
        <f>$V$8</f>
        <v>39</v>
      </c>
      <c r="W10">
        <f>$W$8</f>
        <v>61</v>
      </c>
    </row>
    <row r="11" spans="1:25" x14ac:dyDescent="0.6">
      <c r="A11" s="21" t="s">
        <v>26</v>
      </c>
      <c r="B11" s="65">
        <v>505.75938406874036</v>
      </c>
      <c r="C11" s="65">
        <v>0</v>
      </c>
      <c r="D11" s="65">
        <v>0</v>
      </c>
      <c r="E11" s="65">
        <f t="shared" si="0"/>
        <v>505.75938406874036</v>
      </c>
      <c r="F11" s="61"/>
      <c r="G11" s="62">
        <v>0</v>
      </c>
      <c r="H11" s="62">
        <v>0</v>
      </c>
      <c r="I11" s="62">
        <v>0</v>
      </c>
      <c r="J11" s="62">
        <f t="shared" si="1"/>
        <v>0</v>
      </c>
      <c r="K11" s="61"/>
      <c r="L11" s="25">
        <f t="shared" si="2"/>
        <v>0</v>
      </c>
      <c r="M11" s="25" t="str">
        <f t="shared" si="2"/>
        <v>--</v>
      </c>
      <c r="N11" s="25" t="str">
        <f t="shared" si="2"/>
        <v>--</v>
      </c>
      <c r="O11" s="26">
        <f t="shared" si="2"/>
        <v>0</v>
      </c>
      <c r="Q11">
        <v>31</v>
      </c>
      <c r="S11">
        <v>10</v>
      </c>
      <c r="U11">
        <f>$U$8</f>
        <v>17</v>
      </c>
      <c r="V11">
        <f>$V$8</f>
        <v>39</v>
      </c>
      <c r="W11">
        <f>$W$8</f>
        <v>61</v>
      </c>
    </row>
    <row r="12" spans="1:25" x14ac:dyDescent="0.6">
      <c r="A12" s="30" t="s">
        <v>92</v>
      </c>
      <c r="B12" s="65">
        <v>786.09089452318904</v>
      </c>
      <c r="C12" s="65">
        <v>0</v>
      </c>
      <c r="D12" s="65">
        <v>0</v>
      </c>
      <c r="E12" s="65">
        <f t="shared" si="0"/>
        <v>786.09089452318904</v>
      </c>
      <c r="F12" s="61"/>
      <c r="G12" s="62">
        <v>65.630680509569245</v>
      </c>
      <c r="H12" s="62">
        <v>0</v>
      </c>
      <c r="I12" s="62">
        <v>0</v>
      </c>
      <c r="J12" s="62">
        <f t="shared" si="1"/>
        <v>65.630680509569245</v>
      </c>
      <c r="K12" s="61"/>
      <c r="L12" s="25">
        <f t="shared" si="2"/>
        <v>8.3489938589580232E-2</v>
      </c>
      <c r="M12" s="25" t="str">
        <f t="shared" si="2"/>
        <v>--</v>
      </c>
      <c r="N12" s="25" t="str">
        <f t="shared" si="2"/>
        <v>--</v>
      </c>
      <c r="O12" s="26">
        <f t="shared" si="2"/>
        <v>8.3489938589580232E-2</v>
      </c>
      <c r="Q12">
        <f>Q11+1</f>
        <v>32</v>
      </c>
      <c r="R12">
        <v>33</v>
      </c>
      <c r="S12">
        <v>10</v>
      </c>
      <c r="U12">
        <f>$U$8</f>
        <v>17</v>
      </c>
      <c r="V12">
        <f>$V$8</f>
        <v>39</v>
      </c>
      <c r="W12">
        <f>$W$8</f>
        <v>61</v>
      </c>
    </row>
    <row r="13" spans="1:25" x14ac:dyDescent="0.6">
      <c r="A13" s="30" t="s">
        <v>93</v>
      </c>
      <c r="B13" s="65">
        <v>67.992119925891018</v>
      </c>
      <c r="C13" s="65">
        <v>0</v>
      </c>
      <c r="D13" s="65">
        <v>0</v>
      </c>
      <c r="E13" s="65">
        <f t="shared" si="0"/>
        <v>67.992119925891018</v>
      </c>
      <c r="F13" s="61"/>
      <c r="G13" s="62">
        <v>19.266013542239104</v>
      </c>
      <c r="H13" s="62">
        <v>0</v>
      </c>
      <c r="I13" s="62">
        <v>0</v>
      </c>
      <c r="J13" s="62">
        <f t="shared" si="1"/>
        <v>19.266013542239104</v>
      </c>
      <c r="K13" s="61"/>
      <c r="L13" s="25">
        <f t="shared" si="2"/>
        <v>0.28335656489661404</v>
      </c>
      <c r="M13" s="25" t="str">
        <f t="shared" si="2"/>
        <v>--</v>
      </c>
      <c r="N13" s="25" t="str">
        <f t="shared" si="2"/>
        <v>--</v>
      </c>
      <c r="O13" s="26">
        <f t="shared" si="2"/>
        <v>0.28335656489661404</v>
      </c>
      <c r="Q13">
        <v>35</v>
      </c>
      <c r="S13">
        <v>10</v>
      </c>
      <c r="U13">
        <f>$U$8</f>
        <v>17</v>
      </c>
      <c r="V13">
        <f>$V$8</f>
        <v>39</v>
      </c>
      <c r="W13">
        <f>$W$8</f>
        <v>61</v>
      </c>
    </row>
    <row r="14" spans="1:25" x14ac:dyDescent="0.6">
      <c r="A14" s="21" t="s">
        <v>17</v>
      </c>
      <c r="B14" s="65">
        <f>B10</f>
        <v>1359.8423985178204</v>
      </c>
      <c r="C14" s="65">
        <f>C10</f>
        <v>0</v>
      </c>
      <c r="D14" s="65">
        <f>D10</f>
        <v>0</v>
      </c>
      <c r="E14" s="65">
        <f>E10</f>
        <v>1359.8423985178204</v>
      </c>
      <c r="F14" s="61"/>
      <c r="G14" s="62">
        <f>SUM(G8:G13)</f>
        <v>175.403535646433</v>
      </c>
      <c r="H14" s="62">
        <f>SUM(H8:H13)</f>
        <v>0</v>
      </c>
      <c r="I14" s="62">
        <f>SUM(I8:I13)</f>
        <v>0</v>
      </c>
      <c r="J14" s="62">
        <f>SUM(J8:J13)</f>
        <v>175.403535646433</v>
      </c>
      <c r="K14" s="61"/>
      <c r="L14" s="25">
        <f t="shared" si="2"/>
        <v>0.12898813556454528</v>
      </c>
      <c r="M14" s="25" t="str">
        <f t="shared" si="2"/>
        <v>--</v>
      </c>
      <c r="N14" s="25" t="str">
        <f t="shared" si="2"/>
        <v>--</v>
      </c>
      <c r="O14" s="26">
        <f t="shared" si="2"/>
        <v>0.12898813556454528</v>
      </c>
    </row>
    <row r="15" spans="1:25" ht="5.15" customHeight="1" x14ac:dyDescent="0.6">
      <c r="A15" s="21"/>
      <c r="B15" s="65"/>
      <c r="C15" s="65"/>
      <c r="D15" s="65"/>
      <c r="E15" s="65"/>
      <c r="F15" s="61"/>
      <c r="G15" s="62"/>
      <c r="H15" s="62"/>
      <c r="I15" s="62"/>
      <c r="J15" s="62"/>
      <c r="K15" s="61"/>
      <c r="L15" s="60"/>
      <c r="M15" s="60"/>
      <c r="N15" s="60"/>
      <c r="O15" s="63"/>
    </row>
    <row r="16" spans="1:25" x14ac:dyDescent="0.6">
      <c r="A16" s="31" t="s">
        <v>28</v>
      </c>
      <c r="B16" s="65"/>
      <c r="C16" s="65"/>
      <c r="D16" s="65"/>
      <c r="E16" s="65"/>
      <c r="F16" s="61"/>
      <c r="G16" s="62"/>
      <c r="H16" s="62"/>
      <c r="I16" s="62"/>
      <c r="J16" s="62"/>
      <c r="K16" s="61"/>
      <c r="L16" s="60"/>
      <c r="M16" s="60"/>
      <c r="N16" s="60"/>
      <c r="O16" s="63"/>
    </row>
    <row r="17" spans="1:23" x14ac:dyDescent="0.6">
      <c r="A17" s="30" t="s">
        <v>29</v>
      </c>
      <c r="B17" s="65">
        <f>B14</f>
        <v>1359.8423985178204</v>
      </c>
      <c r="C17" s="65">
        <f>C14</f>
        <v>0</v>
      </c>
      <c r="D17" s="65">
        <f>D14</f>
        <v>0</v>
      </c>
      <c r="E17" s="65">
        <f>SUM(B17:D17)</f>
        <v>1359.8423985178204</v>
      </c>
      <c r="F17" s="61"/>
      <c r="G17" s="62">
        <v>148.43742705177783</v>
      </c>
      <c r="H17" s="62">
        <v>0</v>
      </c>
      <c r="I17" s="62">
        <v>0</v>
      </c>
      <c r="J17" s="62">
        <f>SUM(G17:I17)</f>
        <v>148.43742705177783</v>
      </c>
      <c r="K17" s="61"/>
      <c r="L17" s="25">
        <f t="shared" ref="L17:O19" si="3">IF(B17&lt;&gt;0,G17/B17,"--")</f>
        <v>0.10915781653342278</v>
      </c>
      <c r="M17" s="25" t="str">
        <f t="shared" si="3"/>
        <v>--</v>
      </c>
      <c r="N17" s="25" t="str">
        <f t="shared" si="3"/>
        <v>--</v>
      </c>
      <c r="O17" s="26">
        <f t="shared" si="3"/>
        <v>0.10915781653342278</v>
      </c>
      <c r="Q17">
        <v>38</v>
      </c>
      <c r="U17">
        <f>$U$8</f>
        <v>17</v>
      </c>
      <c r="V17">
        <f>$V$8</f>
        <v>39</v>
      </c>
      <c r="W17">
        <f>$W$8</f>
        <v>61</v>
      </c>
    </row>
    <row r="18" spans="1:23" x14ac:dyDescent="0.6">
      <c r="A18" s="30" t="s">
        <v>30</v>
      </c>
      <c r="B18" s="76">
        <v>0</v>
      </c>
      <c r="C18" s="76">
        <v>0</v>
      </c>
      <c r="D18" s="76">
        <v>0</v>
      </c>
      <c r="E18" s="65">
        <f>SUM(B18:D18)</f>
        <v>0</v>
      </c>
      <c r="F18" s="61"/>
      <c r="G18" s="62">
        <v>0</v>
      </c>
      <c r="H18" s="62">
        <v>0</v>
      </c>
      <c r="I18" s="62">
        <v>0</v>
      </c>
      <c r="J18" s="62">
        <f>SUM(G18:I18)</f>
        <v>0</v>
      </c>
      <c r="K18" s="61"/>
      <c r="L18" s="25" t="str">
        <f t="shared" si="3"/>
        <v>--</v>
      </c>
      <c r="M18" s="25" t="str">
        <f t="shared" si="3"/>
        <v>--</v>
      </c>
      <c r="N18" s="25" t="str">
        <f t="shared" si="3"/>
        <v>--</v>
      </c>
      <c r="O18" s="26" t="str">
        <f t="shared" si="3"/>
        <v>--</v>
      </c>
      <c r="Q18">
        <v>39</v>
      </c>
      <c r="U18">
        <f>$U$8</f>
        <v>17</v>
      </c>
      <c r="V18">
        <f>$V$8</f>
        <v>39</v>
      </c>
      <c r="W18">
        <f>$W$8</f>
        <v>61</v>
      </c>
    </row>
    <row r="19" spans="1:23" x14ac:dyDescent="0.6">
      <c r="A19" s="21" t="s">
        <v>17</v>
      </c>
      <c r="B19" s="65">
        <f>B17</f>
        <v>1359.8423985178204</v>
      </c>
      <c r="C19" s="65">
        <f>C17</f>
        <v>0</v>
      </c>
      <c r="D19" s="65">
        <f>D17</f>
        <v>0</v>
      </c>
      <c r="E19" s="65">
        <f>E17</f>
        <v>1359.8423985178204</v>
      </c>
      <c r="F19" s="61"/>
      <c r="G19" s="62">
        <f>SUM(G17:G18)</f>
        <v>148.43742705177783</v>
      </c>
      <c r="H19" s="62">
        <f>SUM(H17:H18)</f>
        <v>0</v>
      </c>
      <c r="I19" s="62">
        <f>SUM(I17:I18)</f>
        <v>0</v>
      </c>
      <c r="J19" s="62">
        <f>SUM(J17:J18)</f>
        <v>148.43742705177783</v>
      </c>
      <c r="K19" s="61"/>
      <c r="L19" s="25">
        <f t="shared" si="3"/>
        <v>0.10915781653342278</v>
      </c>
      <c r="M19" s="25" t="str">
        <f t="shared" si="3"/>
        <v>--</v>
      </c>
      <c r="N19" s="25" t="str">
        <f t="shared" si="3"/>
        <v>--</v>
      </c>
      <c r="O19" s="26">
        <f t="shared" si="3"/>
        <v>0.10915781653342278</v>
      </c>
    </row>
    <row r="20" spans="1:23" ht="5.15" customHeight="1" x14ac:dyDescent="0.6">
      <c r="A20" s="21"/>
      <c r="B20" s="65"/>
      <c r="C20" s="65"/>
      <c r="D20" s="65"/>
      <c r="E20" s="65"/>
      <c r="F20" s="61"/>
      <c r="G20" s="62"/>
      <c r="H20" s="62"/>
      <c r="I20" s="62"/>
      <c r="J20" s="62"/>
      <c r="K20" s="61"/>
      <c r="L20" s="60"/>
      <c r="M20" s="60"/>
      <c r="N20" s="60"/>
      <c r="O20" s="63"/>
    </row>
    <row r="21" spans="1:23" x14ac:dyDescent="0.6">
      <c r="A21" s="21" t="s">
        <v>31</v>
      </c>
      <c r="B21" s="65">
        <f>B19</f>
        <v>1359.8423985178204</v>
      </c>
      <c r="C21" s="65">
        <f>C19</f>
        <v>0</v>
      </c>
      <c r="D21" s="65">
        <f>D19</f>
        <v>0</v>
      </c>
      <c r="E21" s="65">
        <f>E19</f>
        <v>1359.8423985178204</v>
      </c>
      <c r="F21" s="61"/>
      <c r="G21" s="62">
        <f>SUM(G14,G19)</f>
        <v>323.84096269821083</v>
      </c>
      <c r="H21" s="62">
        <f>SUM(H14,H19)</f>
        <v>0</v>
      </c>
      <c r="I21" s="62">
        <f>SUM(I14,I19)</f>
        <v>0</v>
      </c>
      <c r="J21" s="62">
        <f>SUM(J14,J19)</f>
        <v>323.84096269821083</v>
      </c>
      <c r="K21" s="61"/>
      <c r="L21" s="25">
        <f>IF(B21&lt;&gt;0,G21/B21,"--")</f>
        <v>0.23814595209796804</v>
      </c>
      <c r="M21" s="25" t="str">
        <f>IF(C21&lt;&gt;0,H21/C21,"--")</f>
        <v>--</v>
      </c>
      <c r="N21" s="25" t="str">
        <f>IF(D21&lt;&gt;0,I21/D21,"--")</f>
        <v>--</v>
      </c>
      <c r="O21" s="26">
        <f>IF(E21&lt;&gt;0,J21/E21,"--")</f>
        <v>0.23814595209796804</v>
      </c>
    </row>
    <row r="22" spans="1:23" ht="5.15" customHeight="1" x14ac:dyDescent="0.6">
      <c r="A22" s="14"/>
      <c r="B22" s="65"/>
      <c r="C22" s="65"/>
      <c r="D22" s="65"/>
      <c r="E22" s="65"/>
      <c r="F22" s="61"/>
      <c r="G22" s="62"/>
      <c r="H22" s="62"/>
      <c r="I22" s="62"/>
      <c r="J22" s="62"/>
      <c r="K22" s="61"/>
      <c r="L22" s="60"/>
      <c r="M22" s="60"/>
      <c r="N22" s="60"/>
      <c r="O22" s="63"/>
    </row>
    <row r="23" spans="1:23" x14ac:dyDescent="0.6">
      <c r="A23" s="95" t="s">
        <v>32</v>
      </c>
      <c r="B23" s="65"/>
      <c r="C23" s="65"/>
      <c r="D23" s="65"/>
      <c r="E23" s="65"/>
      <c r="F23" s="61"/>
      <c r="G23" s="62"/>
      <c r="H23" s="62"/>
      <c r="I23" s="62"/>
      <c r="J23" s="62"/>
      <c r="K23" s="61"/>
      <c r="L23" s="60"/>
      <c r="M23" s="60"/>
      <c r="N23" s="60"/>
      <c r="O23" s="63"/>
    </row>
    <row r="24" spans="1:23" x14ac:dyDescent="0.6">
      <c r="A24" s="19" t="s">
        <v>94</v>
      </c>
      <c r="B24" s="76"/>
      <c r="C24" s="76"/>
      <c r="D24" s="76"/>
      <c r="E24" s="76"/>
      <c r="F24" s="61"/>
      <c r="G24" s="62"/>
      <c r="H24" s="62"/>
      <c r="I24" s="62"/>
      <c r="J24" s="62"/>
      <c r="K24" s="61"/>
      <c r="L24" s="61"/>
      <c r="M24" s="61"/>
      <c r="N24" s="61"/>
      <c r="O24" s="64"/>
    </row>
    <row r="25" spans="1:23" x14ac:dyDescent="0.6">
      <c r="A25" s="21" t="s">
        <v>13</v>
      </c>
      <c r="B25" s="76">
        <v>0</v>
      </c>
      <c r="C25" s="76">
        <v>0</v>
      </c>
      <c r="D25" s="76">
        <v>225.44719181753706</v>
      </c>
      <c r="E25" s="65">
        <f>SUM(B25:D25)</f>
        <v>225.44719181753706</v>
      </c>
      <c r="F25" s="61"/>
      <c r="G25" s="62">
        <v>0</v>
      </c>
      <c r="H25" s="62">
        <v>0</v>
      </c>
      <c r="I25" s="62">
        <v>49.604863178335798</v>
      </c>
      <c r="J25" s="62">
        <f>SUM(G25:I25)</f>
        <v>49.604863178335798</v>
      </c>
      <c r="K25" s="61"/>
      <c r="L25" s="25" t="str">
        <f t="shared" ref="L25:O28" si="4">IF(B25&lt;&gt;0,G25/B25,"--")</f>
        <v>--</v>
      </c>
      <c r="M25" s="25" t="str">
        <f t="shared" si="4"/>
        <v>--</v>
      </c>
      <c r="N25" s="25">
        <f t="shared" si="4"/>
        <v>0.22002874721315177</v>
      </c>
      <c r="O25" s="26">
        <f t="shared" si="4"/>
        <v>0.22002874721315177</v>
      </c>
      <c r="Q25">
        <v>1</v>
      </c>
      <c r="U25">
        <f>$U$8</f>
        <v>17</v>
      </c>
      <c r="V25">
        <f>$V$8</f>
        <v>39</v>
      </c>
      <c r="W25">
        <f>$W$8</f>
        <v>61</v>
      </c>
    </row>
    <row r="26" spans="1:23" x14ac:dyDescent="0.6">
      <c r="A26" s="30" t="s">
        <v>95</v>
      </c>
      <c r="B26" s="76">
        <v>0</v>
      </c>
      <c r="C26" s="76">
        <v>0</v>
      </c>
      <c r="D26" s="76">
        <v>225.44719181753706</v>
      </c>
      <c r="E26" s="65">
        <f>SUM(B26:D26)</f>
        <v>225.44719181753706</v>
      </c>
      <c r="F26" s="61"/>
      <c r="G26" s="62">
        <v>0</v>
      </c>
      <c r="H26" s="62">
        <v>0</v>
      </c>
      <c r="I26" s="62">
        <v>131.17966758031832</v>
      </c>
      <c r="J26" s="62">
        <f>SUM(G26:I26)</f>
        <v>131.17966758031832</v>
      </c>
      <c r="K26" s="61"/>
      <c r="L26" s="25" t="str">
        <f t="shared" si="4"/>
        <v>--</v>
      </c>
      <c r="M26" s="25" t="str">
        <f t="shared" si="4"/>
        <v>--</v>
      </c>
      <c r="N26" s="25">
        <f t="shared" si="4"/>
        <v>0.58186427838270427</v>
      </c>
      <c r="O26" s="26">
        <f t="shared" si="4"/>
        <v>0.58186427838270427</v>
      </c>
      <c r="Q26">
        <v>2</v>
      </c>
      <c r="U26">
        <f>$U$8</f>
        <v>17</v>
      </c>
      <c r="V26">
        <f>$V$8</f>
        <v>39</v>
      </c>
      <c r="W26">
        <f>$W$8</f>
        <v>61</v>
      </c>
    </row>
    <row r="27" spans="1:23" x14ac:dyDescent="0.6">
      <c r="A27" s="21" t="s">
        <v>14</v>
      </c>
      <c r="B27" s="76">
        <v>0</v>
      </c>
      <c r="C27" s="76">
        <v>0</v>
      </c>
      <c r="D27" s="76">
        <v>0</v>
      </c>
      <c r="E27" s="65">
        <f>SUM(B27:D27)</f>
        <v>0</v>
      </c>
      <c r="F27" s="61"/>
      <c r="G27" s="62">
        <v>0</v>
      </c>
      <c r="H27" s="62">
        <v>0</v>
      </c>
      <c r="I27" s="62">
        <v>0</v>
      </c>
      <c r="J27" s="62">
        <f>SUM(G27:I27)</f>
        <v>0</v>
      </c>
      <c r="K27" s="61"/>
      <c r="L27" s="25" t="str">
        <f t="shared" si="4"/>
        <v>--</v>
      </c>
      <c r="M27" s="25" t="str">
        <f t="shared" si="4"/>
        <v>--</v>
      </c>
      <c r="N27" s="25" t="str">
        <f t="shared" si="4"/>
        <v>--</v>
      </c>
      <c r="O27" s="26" t="str">
        <f t="shared" si="4"/>
        <v>--</v>
      </c>
      <c r="Q27">
        <v>5</v>
      </c>
      <c r="U27">
        <f>$U$8</f>
        <v>17</v>
      </c>
      <c r="V27">
        <f>$V$8</f>
        <v>39</v>
      </c>
      <c r="W27">
        <f>$W$8</f>
        <v>61</v>
      </c>
    </row>
    <row r="28" spans="1:23" x14ac:dyDescent="0.6">
      <c r="A28" s="21" t="s">
        <v>15</v>
      </c>
      <c r="B28" s="76">
        <f>B25</f>
        <v>0</v>
      </c>
      <c r="C28" s="76">
        <f>C25</f>
        <v>0</v>
      </c>
      <c r="D28" s="76">
        <f>D25</f>
        <v>225.44719181753706</v>
      </c>
      <c r="E28" s="76">
        <f>E25</f>
        <v>225.44719181753706</v>
      </c>
      <c r="F28" s="61"/>
      <c r="G28" s="62">
        <f>SUM(G25:G27)</f>
        <v>0</v>
      </c>
      <c r="H28" s="62">
        <f>SUM(H25:H27)</f>
        <v>0</v>
      </c>
      <c r="I28" s="62">
        <f>SUM(I25:I27)</f>
        <v>180.78453075865411</v>
      </c>
      <c r="J28" s="62">
        <f>SUM(J25:J27)</f>
        <v>180.78453075865411</v>
      </c>
      <c r="K28" s="61"/>
      <c r="L28" s="25" t="str">
        <f t="shared" si="4"/>
        <v>--</v>
      </c>
      <c r="M28" s="25" t="str">
        <f t="shared" si="4"/>
        <v>--</v>
      </c>
      <c r="N28" s="25">
        <f t="shared" si="4"/>
        <v>0.80189302559585607</v>
      </c>
      <c r="O28" s="26">
        <f t="shared" si="4"/>
        <v>0.80189302559585607</v>
      </c>
    </row>
    <row r="29" spans="1:23" ht="5.15" customHeight="1" x14ac:dyDescent="0.6">
      <c r="A29" s="14"/>
      <c r="B29" s="76"/>
      <c r="C29" s="76"/>
      <c r="D29" s="76"/>
      <c r="E29" s="76"/>
      <c r="F29" s="61"/>
      <c r="G29" s="62"/>
      <c r="H29" s="62"/>
      <c r="I29" s="62"/>
      <c r="J29" s="62"/>
      <c r="K29" s="61"/>
      <c r="L29" s="68"/>
      <c r="M29" s="68"/>
      <c r="N29" s="68"/>
      <c r="O29" s="69"/>
    </row>
    <row r="30" spans="1:23" x14ac:dyDescent="0.6">
      <c r="A30" s="31" t="s">
        <v>96</v>
      </c>
      <c r="B30" s="76"/>
      <c r="C30" s="76"/>
      <c r="D30" s="76"/>
      <c r="E30" s="76"/>
      <c r="F30" s="61"/>
      <c r="G30" s="62"/>
      <c r="H30" s="62"/>
      <c r="I30" s="62"/>
      <c r="J30" s="62"/>
      <c r="K30" s="61"/>
      <c r="L30" s="68"/>
      <c r="M30" s="68"/>
      <c r="N30" s="68"/>
      <c r="O30" s="69"/>
    </row>
    <row r="31" spans="1:23" x14ac:dyDescent="0.6">
      <c r="A31" s="21" t="s">
        <v>13</v>
      </c>
      <c r="B31" s="76">
        <v>0</v>
      </c>
      <c r="C31" s="76">
        <v>974.81737396423034</v>
      </c>
      <c r="D31" s="76">
        <v>247.23519496172941</v>
      </c>
      <c r="E31" s="65">
        <f>SUM(B31:D31)</f>
        <v>1222.0525689259598</v>
      </c>
      <c r="F31" s="61"/>
      <c r="G31" s="62">
        <v>0</v>
      </c>
      <c r="H31" s="62">
        <v>72.010407683684491</v>
      </c>
      <c r="I31" s="62">
        <v>76.724887324138223</v>
      </c>
      <c r="J31" s="62">
        <f>SUM(G31:I31)</f>
        <v>148.73529500782271</v>
      </c>
      <c r="K31" s="61"/>
      <c r="L31" s="25" t="str">
        <f t="shared" ref="L31:O34" si="5">IF(B31&lt;&gt;0,G31/B31,"--")</f>
        <v>--</v>
      </c>
      <c r="M31" s="25">
        <f t="shared" si="5"/>
        <v>7.387066501579076E-2</v>
      </c>
      <c r="N31" s="25">
        <f t="shared" si="5"/>
        <v>0.31033157449939436</v>
      </c>
      <c r="O31" s="26">
        <f t="shared" si="5"/>
        <v>0.12170940824464165</v>
      </c>
      <c r="Q31">
        <v>0</v>
      </c>
      <c r="U31">
        <f>$U$8</f>
        <v>17</v>
      </c>
      <c r="V31">
        <f>$V$8</f>
        <v>39</v>
      </c>
      <c r="W31">
        <f>$W$8</f>
        <v>61</v>
      </c>
    </row>
    <row r="32" spans="1:23" x14ac:dyDescent="0.6">
      <c r="A32" s="30" t="s">
        <v>97</v>
      </c>
      <c r="B32" s="76">
        <v>0</v>
      </c>
      <c r="C32" s="76">
        <v>974.81737396423046</v>
      </c>
      <c r="D32" s="76">
        <v>247.23519496172941</v>
      </c>
      <c r="E32" s="65">
        <f>SUM(B32:D32)</f>
        <v>1222.0525689259598</v>
      </c>
      <c r="F32" s="61"/>
      <c r="G32" s="62">
        <v>0</v>
      </c>
      <c r="H32" s="62">
        <v>276.22090248804227</v>
      </c>
      <c r="I32" s="62">
        <v>70.055715565900286</v>
      </c>
      <c r="J32" s="62">
        <f>SUM(G32:I32)</f>
        <v>346.27661805394257</v>
      </c>
      <c r="K32" s="61"/>
      <c r="L32" s="25" t="str">
        <f t="shared" si="5"/>
        <v>--</v>
      </c>
      <c r="M32" s="25">
        <f t="shared" si="5"/>
        <v>0.28335656489661398</v>
      </c>
      <c r="N32" s="25">
        <f t="shared" si="5"/>
        <v>0.28335656489661398</v>
      </c>
      <c r="O32" s="26">
        <f t="shared" si="5"/>
        <v>0.28335656489661398</v>
      </c>
      <c r="Q32">
        <v>3</v>
      </c>
      <c r="U32">
        <f>$U$8</f>
        <v>17</v>
      </c>
      <c r="V32">
        <f>$V$8</f>
        <v>39</v>
      </c>
      <c r="W32">
        <f>$W$8</f>
        <v>61</v>
      </c>
    </row>
    <row r="33" spans="1:23" x14ac:dyDescent="0.6">
      <c r="A33" s="30" t="s">
        <v>16</v>
      </c>
      <c r="B33" s="76">
        <v>0</v>
      </c>
      <c r="C33" s="76">
        <v>0</v>
      </c>
      <c r="D33" s="76">
        <v>0</v>
      </c>
      <c r="E33" s="65">
        <f>SUM(B33:D33)</f>
        <v>0</v>
      </c>
      <c r="F33" s="61"/>
      <c r="G33" s="62">
        <v>0</v>
      </c>
      <c r="H33" s="62">
        <v>0</v>
      </c>
      <c r="I33" s="62">
        <v>0</v>
      </c>
      <c r="J33" s="62">
        <f>SUM(G33:I33)</f>
        <v>0</v>
      </c>
      <c r="K33" s="61"/>
      <c r="L33" s="25" t="str">
        <f t="shared" si="5"/>
        <v>--</v>
      </c>
      <c r="M33" s="25" t="str">
        <f t="shared" si="5"/>
        <v>--</v>
      </c>
      <c r="N33" s="25" t="str">
        <f t="shared" si="5"/>
        <v>--</v>
      </c>
      <c r="O33" s="26" t="str">
        <f t="shared" si="5"/>
        <v>--</v>
      </c>
      <c r="Q33">
        <v>6</v>
      </c>
      <c r="U33">
        <f>$U$8</f>
        <v>17</v>
      </c>
      <c r="V33">
        <f>$V$8</f>
        <v>39</v>
      </c>
      <c r="W33">
        <f>$W$8</f>
        <v>61</v>
      </c>
    </row>
    <row r="34" spans="1:23" x14ac:dyDescent="0.6">
      <c r="A34" s="21" t="s">
        <v>15</v>
      </c>
      <c r="B34" s="76">
        <f>B31</f>
        <v>0</v>
      </c>
      <c r="C34" s="76">
        <f>C31</f>
        <v>974.81737396423034</v>
      </c>
      <c r="D34" s="76">
        <f>D31</f>
        <v>247.23519496172941</v>
      </c>
      <c r="E34" s="76">
        <f>E31</f>
        <v>1222.0525689259598</v>
      </c>
      <c r="F34" s="61"/>
      <c r="G34" s="62">
        <f>SUM(G31:G33)</f>
        <v>0</v>
      </c>
      <c r="H34" s="62">
        <f>SUM(H31:H33)</f>
        <v>348.23131017172676</v>
      </c>
      <c r="I34" s="62">
        <f>SUM(I31:I33)</f>
        <v>146.78060289003849</v>
      </c>
      <c r="J34" s="62">
        <f>SUM(J31:J33)</f>
        <v>495.01191306176531</v>
      </c>
      <c r="K34" s="61"/>
      <c r="L34" s="25" t="str">
        <f t="shared" si="5"/>
        <v>--</v>
      </c>
      <c r="M34" s="25">
        <f t="shared" si="5"/>
        <v>0.35722722991240474</v>
      </c>
      <c r="N34" s="25">
        <f t="shared" si="5"/>
        <v>0.59368813939600829</v>
      </c>
      <c r="O34" s="26">
        <f t="shared" si="5"/>
        <v>0.40506597314125564</v>
      </c>
    </row>
    <row r="35" spans="1:23" ht="5.15" customHeight="1" x14ac:dyDescent="0.6">
      <c r="A35" s="14"/>
      <c r="B35" s="76"/>
      <c r="C35" s="76"/>
      <c r="D35" s="76"/>
      <c r="E35" s="76"/>
      <c r="F35" s="61"/>
      <c r="G35" s="62"/>
      <c r="H35" s="62"/>
      <c r="I35" s="62"/>
      <c r="J35" s="62"/>
      <c r="K35" s="61"/>
      <c r="L35" s="68"/>
      <c r="M35" s="68"/>
      <c r="N35" s="68"/>
      <c r="O35" s="69"/>
    </row>
    <row r="36" spans="1:23" x14ac:dyDescent="0.6">
      <c r="A36" s="31" t="s">
        <v>28</v>
      </c>
      <c r="B36" s="76"/>
      <c r="C36" s="76"/>
      <c r="D36" s="76"/>
      <c r="E36" s="76"/>
      <c r="F36" s="61"/>
      <c r="G36" s="62"/>
      <c r="H36" s="62"/>
      <c r="I36" s="62"/>
      <c r="J36" s="62"/>
      <c r="K36" s="61"/>
      <c r="L36" s="66"/>
      <c r="M36" s="66"/>
      <c r="N36" s="66"/>
      <c r="O36" s="67"/>
    </row>
    <row r="37" spans="1:23" ht="12.75" customHeight="1" x14ac:dyDescent="0.6">
      <c r="A37" s="30" t="s">
        <v>29</v>
      </c>
      <c r="B37" s="76">
        <f>B28+B34</f>
        <v>0</v>
      </c>
      <c r="C37" s="76">
        <f>C28+C34</f>
        <v>974.81737396423034</v>
      </c>
      <c r="D37" s="76">
        <f>D28+D34</f>
        <v>472.68238677926649</v>
      </c>
      <c r="E37" s="65">
        <f>SUM(B37:D37)</f>
        <v>1447.4997607434968</v>
      </c>
      <c r="F37" s="61"/>
      <c r="G37" s="62">
        <v>0</v>
      </c>
      <c r="H37" s="62">
        <v>360.99482152828801</v>
      </c>
      <c r="I37" s="62">
        <v>1445.4126647523633</v>
      </c>
      <c r="J37" s="62">
        <f>SUM(G37:I37)</f>
        <v>1806.4074862806513</v>
      </c>
      <c r="K37" s="61"/>
      <c r="L37" s="25" t="str">
        <f t="shared" ref="L37:O39" si="6">IF(B37&lt;&gt;0,G37/B37,"--")</f>
        <v>--</v>
      </c>
      <c r="M37" s="25">
        <f t="shared" si="6"/>
        <v>0.37032046326816315</v>
      </c>
      <c r="N37" s="25">
        <f t="shared" si="6"/>
        <v>3.0578940641326309</v>
      </c>
      <c r="O37" s="26">
        <f t="shared" si="6"/>
        <v>1.2479501104392614</v>
      </c>
      <c r="Q37">
        <v>7</v>
      </c>
      <c r="U37">
        <f>$U$8</f>
        <v>17</v>
      </c>
      <c r="V37">
        <f>$V$8</f>
        <v>39</v>
      </c>
      <c r="W37">
        <f>$W$8</f>
        <v>61</v>
      </c>
    </row>
    <row r="38" spans="1:23" ht="12.75" customHeight="1" x14ac:dyDescent="0.6">
      <c r="A38" s="30" t="s">
        <v>30</v>
      </c>
      <c r="B38" s="76">
        <v>0</v>
      </c>
      <c r="C38" s="76">
        <v>0</v>
      </c>
      <c r="D38" s="76">
        <v>0</v>
      </c>
      <c r="E38" s="65">
        <f>SUM(B38:D38)</f>
        <v>0</v>
      </c>
      <c r="F38" s="61"/>
      <c r="G38" s="62">
        <v>0</v>
      </c>
      <c r="H38" s="62">
        <v>0</v>
      </c>
      <c r="I38" s="62">
        <v>0</v>
      </c>
      <c r="J38" s="62">
        <f>SUM(G38:I38)</f>
        <v>0</v>
      </c>
      <c r="K38" s="61"/>
      <c r="L38" s="25" t="str">
        <f t="shared" si="6"/>
        <v>--</v>
      </c>
      <c r="M38" s="25" t="str">
        <f t="shared" si="6"/>
        <v>--</v>
      </c>
      <c r="N38" s="25" t="str">
        <f t="shared" si="6"/>
        <v>--</v>
      </c>
      <c r="O38" s="26" t="str">
        <f t="shared" si="6"/>
        <v>--</v>
      </c>
      <c r="Q38">
        <v>8</v>
      </c>
      <c r="U38">
        <f>$U$8</f>
        <v>17</v>
      </c>
      <c r="V38">
        <f>$V$8</f>
        <v>39</v>
      </c>
      <c r="W38">
        <f>$W$8</f>
        <v>61</v>
      </c>
    </row>
    <row r="39" spans="1:23" x14ac:dyDescent="0.6">
      <c r="A39" s="21" t="s">
        <v>17</v>
      </c>
      <c r="B39" s="76">
        <f>B37</f>
        <v>0</v>
      </c>
      <c r="C39" s="76">
        <f>C37</f>
        <v>974.81737396423034</v>
      </c>
      <c r="D39" s="76">
        <f>D37</f>
        <v>472.68238677926649</v>
      </c>
      <c r="E39" s="76">
        <f>E37</f>
        <v>1447.4997607434968</v>
      </c>
      <c r="F39" s="61"/>
      <c r="G39" s="62">
        <f>SUM(G37:G38)</f>
        <v>0</v>
      </c>
      <c r="H39" s="62">
        <f>SUM(H37:H38)</f>
        <v>360.99482152828801</v>
      </c>
      <c r="I39" s="62">
        <f>SUM(I37:I38)</f>
        <v>1445.4126647523633</v>
      </c>
      <c r="J39" s="62">
        <f>SUM(J37:J38)</f>
        <v>1806.4074862806513</v>
      </c>
      <c r="K39" s="61"/>
      <c r="L39" s="25" t="str">
        <f t="shared" si="6"/>
        <v>--</v>
      </c>
      <c r="M39" s="25">
        <f t="shared" si="6"/>
        <v>0.37032046326816315</v>
      </c>
      <c r="N39" s="25">
        <f t="shared" si="6"/>
        <v>3.0578940641326309</v>
      </c>
      <c r="O39" s="26">
        <f t="shared" si="6"/>
        <v>1.2479501104392614</v>
      </c>
    </row>
    <row r="40" spans="1:23" ht="5.15" customHeight="1" x14ac:dyDescent="0.6">
      <c r="A40" s="21"/>
      <c r="B40" s="76"/>
      <c r="C40" s="76"/>
      <c r="D40" s="76"/>
      <c r="E40" s="65"/>
      <c r="F40" s="61"/>
      <c r="G40" s="62"/>
      <c r="H40" s="62"/>
      <c r="I40" s="62"/>
      <c r="J40" s="62"/>
      <c r="K40" s="61"/>
      <c r="L40" s="66"/>
      <c r="M40" s="66"/>
      <c r="N40" s="66"/>
      <c r="O40" s="67"/>
    </row>
    <row r="41" spans="1:23" x14ac:dyDescent="0.6">
      <c r="A41" s="96" t="s">
        <v>33</v>
      </c>
      <c r="B41" s="83">
        <f>B39</f>
        <v>0</v>
      </c>
      <c r="C41" s="83">
        <f>C39</f>
        <v>974.81737396423034</v>
      </c>
      <c r="D41" s="83">
        <f>D39</f>
        <v>472.68238677926649</v>
      </c>
      <c r="E41" s="70">
        <f>SUM(B41:D41)</f>
        <v>1447.4997607434968</v>
      </c>
      <c r="F41" s="71"/>
      <c r="G41" s="84">
        <f>SUM(G28,G34,G39)</f>
        <v>0</v>
      </c>
      <c r="H41" s="84">
        <f>SUM(H28,H34,H39)</f>
        <v>709.22613170001478</v>
      </c>
      <c r="I41" s="84">
        <f>SUM(I28,I34,I39)</f>
        <v>1772.9777984010559</v>
      </c>
      <c r="J41" s="84">
        <f>SUM(J28,J34,J39)</f>
        <v>2482.2039301010709</v>
      </c>
      <c r="K41" s="71"/>
      <c r="L41" s="35" t="str">
        <f t="shared" ref="L41:O42" si="7">IF(B41&lt;&gt;0,G41/B41,"--")</f>
        <v>--</v>
      </c>
      <c r="M41" s="35">
        <f t="shared" si="7"/>
        <v>0.72754769318056789</v>
      </c>
      <c r="N41" s="35">
        <f t="shared" si="7"/>
        <v>3.7508861087074989</v>
      </c>
      <c r="O41" s="36">
        <f t="shared" si="7"/>
        <v>1.7148216513874286</v>
      </c>
    </row>
    <row r="42" spans="1:23" ht="13.75" thickBot="1" x14ac:dyDescent="0.75">
      <c r="A42" s="37" t="s">
        <v>17</v>
      </c>
      <c r="B42" s="97">
        <f>B21+B41</f>
        <v>1359.8423985178204</v>
      </c>
      <c r="C42" s="97">
        <f>C21+C41</f>
        <v>974.81737396423034</v>
      </c>
      <c r="D42" s="97">
        <f>D21+D41</f>
        <v>472.68238677926649</v>
      </c>
      <c r="E42" s="97">
        <f>E21+E41</f>
        <v>2807.3421592613172</v>
      </c>
      <c r="F42" s="38"/>
      <c r="G42" s="98">
        <f>SUM(G21,G41)</f>
        <v>323.84096269821083</v>
      </c>
      <c r="H42" s="98">
        <f>SUM(H21,H41)</f>
        <v>709.22613170001478</v>
      </c>
      <c r="I42" s="98">
        <f>SUM(I21,I41)</f>
        <v>1772.9777984010559</v>
      </c>
      <c r="J42" s="98">
        <f>SUM(J21,J41)</f>
        <v>2806.0448927992816</v>
      </c>
      <c r="K42" s="38"/>
      <c r="L42" s="47">
        <f t="shared" si="7"/>
        <v>0.23814595209796804</v>
      </c>
      <c r="M42" s="47">
        <f t="shared" si="7"/>
        <v>0.72754769318056789</v>
      </c>
      <c r="N42" s="47">
        <f t="shared" si="7"/>
        <v>3.7508861087074989</v>
      </c>
      <c r="O42" s="48">
        <f t="shared" si="7"/>
        <v>0.99953790226184014</v>
      </c>
    </row>
    <row r="43" spans="1:23" ht="5.15" customHeight="1" thickBot="1" x14ac:dyDescent="0.75">
      <c r="A43" s="16"/>
      <c r="B43" s="77"/>
      <c r="C43" s="77"/>
      <c r="D43" s="77"/>
      <c r="E43" s="77"/>
      <c r="F43" s="16"/>
      <c r="G43" s="62"/>
      <c r="H43" s="62"/>
      <c r="I43" s="62"/>
      <c r="J43" s="62"/>
      <c r="K43" s="16"/>
      <c r="L43" s="16"/>
      <c r="M43" s="16"/>
      <c r="N43" s="16"/>
      <c r="O43" s="16"/>
    </row>
    <row r="44" spans="1:23" ht="15.5" x14ac:dyDescent="0.7">
      <c r="A44" s="4" t="s">
        <v>18</v>
      </c>
      <c r="B44" s="121" t="s">
        <v>1</v>
      </c>
      <c r="C44" s="128"/>
      <c r="D44" s="128"/>
      <c r="E44" s="128"/>
      <c r="F44" s="6"/>
      <c r="G44" s="121" t="s">
        <v>2</v>
      </c>
      <c r="H44" s="122"/>
      <c r="I44" s="122"/>
      <c r="J44" s="122"/>
      <c r="K44" s="6"/>
      <c r="L44" s="121" t="s">
        <v>3</v>
      </c>
      <c r="M44" s="122"/>
      <c r="N44" s="122"/>
      <c r="O44" s="123"/>
    </row>
    <row r="45" spans="1:23" ht="12.75" customHeight="1" x14ac:dyDescent="0.6">
      <c r="A45" s="94" t="s">
        <v>23</v>
      </c>
      <c r="B45" s="15" t="s">
        <v>4</v>
      </c>
      <c r="C45" s="15" t="s">
        <v>5</v>
      </c>
      <c r="D45" s="15" t="s">
        <v>6</v>
      </c>
      <c r="E45" s="15" t="s">
        <v>173</v>
      </c>
      <c r="F45" s="16"/>
      <c r="G45" s="15" t="s">
        <v>4</v>
      </c>
      <c r="H45" s="15" t="s">
        <v>5</v>
      </c>
      <c r="I45" s="15" t="s">
        <v>6</v>
      </c>
      <c r="J45" s="15" t="s">
        <v>173</v>
      </c>
      <c r="K45" s="16"/>
      <c r="L45" s="15" t="s">
        <v>4</v>
      </c>
      <c r="M45" s="15" t="s">
        <v>5</v>
      </c>
      <c r="N45" s="15" t="s">
        <v>6</v>
      </c>
      <c r="O45" s="17" t="s">
        <v>173</v>
      </c>
    </row>
    <row r="46" spans="1:23" x14ac:dyDescent="0.6">
      <c r="A46" s="21" t="s">
        <v>19</v>
      </c>
      <c r="B46" s="78">
        <v>0</v>
      </c>
      <c r="C46" s="78">
        <v>0</v>
      </c>
      <c r="D46" s="78">
        <v>0</v>
      </c>
      <c r="E46" s="65">
        <f>SUM(B46:D46)</f>
        <v>0</v>
      </c>
      <c r="F46" s="40"/>
      <c r="G46" s="62">
        <v>0</v>
      </c>
      <c r="H46" s="62">
        <v>0</v>
      </c>
      <c r="I46" s="62">
        <v>0</v>
      </c>
      <c r="J46" s="62">
        <f>SUM(G46:I46)</f>
        <v>0</v>
      </c>
      <c r="K46" s="42"/>
      <c r="L46" s="25" t="str">
        <f t="shared" ref="L46:O48" si="8">IF(B46&lt;&gt;0,G46/B46,"--")</f>
        <v>--</v>
      </c>
      <c r="M46" s="25" t="str">
        <f t="shared" si="8"/>
        <v>--</v>
      </c>
      <c r="N46" s="25" t="str">
        <f t="shared" si="8"/>
        <v>--</v>
      </c>
      <c r="O46" s="26" t="str">
        <f t="shared" si="8"/>
        <v>--</v>
      </c>
      <c r="Q46">
        <v>118</v>
      </c>
      <c r="U46">
        <f>$U$8</f>
        <v>17</v>
      </c>
      <c r="V46">
        <f>$V$8</f>
        <v>39</v>
      </c>
      <c r="W46">
        <f>$W$8</f>
        <v>61</v>
      </c>
    </row>
    <row r="47" spans="1:23" ht="12.75" customHeight="1" x14ac:dyDescent="0.6">
      <c r="A47" s="21" t="s">
        <v>20</v>
      </c>
      <c r="B47" s="78">
        <v>0</v>
      </c>
      <c r="C47" s="78">
        <v>0</v>
      </c>
      <c r="D47" s="78">
        <v>0</v>
      </c>
      <c r="E47" s="65">
        <f>SUM(B47:D47)</f>
        <v>0</v>
      </c>
      <c r="F47" s="40"/>
      <c r="G47" s="62">
        <v>0</v>
      </c>
      <c r="H47" s="62">
        <v>0</v>
      </c>
      <c r="I47" s="62">
        <v>0</v>
      </c>
      <c r="J47" s="62">
        <f>SUM(G47:I47)</f>
        <v>0</v>
      </c>
      <c r="K47" s="42"/>
      <c r="L47" s="25" t="str">
        <f t="shared" si="8"/>
        <v>--</v>
      </c>
      <c r="M47" s="25" t="str">
        <f t="shared" si="8"/>
        <v>--</v>
      </c>
      <c r="N47" s="25" t="str">
        <f t="shared" si="8"/>
        <v>--</v>
      </c>
      <c r="O47" s="26" t="str">
        <f t="shared" si="8"/>
        <v>--</v>
      </c>
      <c r="Q47">
        <v>120</v>
      </c>
      <c r="U47">
        <f>$U$8</f>
        <v>17</v>
      </c>
      <c r="V47">
        <f>$V$8</f>
        <v>39</v>
      </c>
      <c r="W47">
        <f>$W$8</f>
        <v>61</v>
      </c>
    </row>
    <row r="48" spans="1:23" ht="12.75" customHeight="1" x14ac:dyDescent="0.6">
      <c r="A48" s="21" t="s">
        <v>31</v>
      </c>
      <c r="B48" s="78">
        <f>SUM(B46:B47)</f>
        <v>0</v>
      </c>
      <c r="C48" s="78">
        <f>SUM(C46:C47)</f>
        <v>0</v>
      </c>
      <c r="D48" s="78">
        <f>SUM(D46:D47)</f>
        <v>0</v>
      </c>
      <c r="E48" s="78">
        <f>SUM(E46:E47)</f>
        <v>0</v>
      </c>
      <c r="F48" s="40"/>
      <c r="G48" s="62">
        <f>SUM(G46:G47)</f>
        <v>0</v>
      </c>
      <c r="H48" s="62">
        <f>SUM(H46:H47)</f>
        <v>0</v>
      </c>
      <c r="I48" s="62">
        <f>SUM(I46:I47)</f>
        <v>0</v>
      </c>
      <c r="J48" s="62">
        <f>SUM(J46:J47)</f>
        <v>0</v>
      </c>
      <c r="K48" s="42"/>
      <c r="L48" s="25" t="str">
        <f t="shared" si="8"/>
        <v>--</v>
      </c>
      <c r="M48" s="25" t="str">
        <f t="shared" si="8"/>
        <v>--</v>
      </c>
      <c r="N48" s="25" t="str">
        <f t="shared" si="8"/>
        <v>--</v>
      </c>
      <c r="O48" s="26" t="str">
        <f t="shared" si="8"/>
        <v>--</v>
      </c>
    </row>
    <row r="49" spans="1:23" ht="12.75" customHeight="1" x14ac:dyDescent="0.6">
      <c r="A49" s="95" t="s">
        <v>32</v>
      </c>
      <c r="B49" s="78"/>
      <c r="C49" s="78"/>
      <c r="D49" s="78"/>
      <c r="E49" s="80"/>
      <c r="F49" s="40"/>
      <c r="G49" s="62"/>
      <c r="H49" s="62"/>
      <c r="I49" s="62"/>
      <c r="J49" s="62"/>
      <c r="K49" s="42"/>
      <c r="L49" s="42"/>
      <c r="M49" s="40"/>
      <c r="N49" s="41"/>
      <c r="O49" s="20"/>
    </row>
    <row r="50" spans="1:23" x14ac:dyDescent="0.6">
      <c r="A50" s="21" t="s">
        <v>19</v>
      </c>
      <c r="B50" s="76">
        <v>0</v>
      </c>
      <c r="C50" s="76">
        <v>0</v>
      </c>
      <c r="D50" s="76">
        <v>0</v>
      </c>
      <c r="E50" s="23">
        <f>SUM(B50:D50)</f>
        <v>0</v>
      </c>
      <c r="F50" s="40"/>
      <c r="G50" s="62">
        <v>0</v>
      </c>
      <c r="H50" s="62">
        <v>0</v>
      </c>
      <c r="I50" s="62">
        <v>0</v>
      </c>
      <c r="J50" s="62">
        <f>SUM(G50:I50)</f>
        <v>0</v>
      </c>
      <c r="K50" s="42"/>
      <c r="L50" s="25" t="str">
        <f t="shared" ref="L50:O53" si="9">IF(B50&lt;&gt;0,G50/B50,"--")</f>
        <v>--</v>
      </c>
      <c r="M50" s="25" t="str">
        <f t="shared" si="9"/>
        <v>--</v>
      </c>
      <c r="N50" s="25" t="str">
        <f t="shared" si="9"/>
        <v>--</v>
      </c>
      <c r="O50" s="26" t="str">
        <f t="shared" si="9"/>
        <v>--</v>
      </c>
      <c r="Q50">
        <v>95</v>
      </c>
      <c r="U50">
        <f>$U$8</f>
        <v>17</v>
      </c>
      <c r="V50">
        <f>$V$8</f>
        <v>39</v>
      </c>
      <c r="W50">
        <f>$W$8</f>
        <v>61</v>
      </c>
    </row>
    <row r="51" spans="1:23" x14ac:dyDescent="0.6">
      <c r="A51" s="21" t="s">
        <v>20</v>
      </c>
      <c r="B51" s="76">
        <v>0</v>
      </c>
      <c r="C51" s="76">
        <v>0</v>
      </c>
      <c r="D51" s="76">
        <v>0</v>
      </c>
      <c r="E51" s="23">
        <f>SUM(B51:D51)</f>
        <v>0</v>
      </c>
      <c r="F51" s="40"/>
      <c r="G51" s="62">
        <v>0</v>
      </c>
      <c r="H51" s="62">
        <v>0</v>
      </c>
      <c r="I51" s="62">
        <v>0</v>
      </c>
      <c r="J51" s="62">
        <f>SUM(G51:I51)</f>
        <v>0</v>
      </c>
      <c r="K51" s="42"/>
      <c r="L51" s="25" t="str">
        <f t="shared" si="9"/>
        <v>--</v>
      </c>
      <c r="M51" s="25" t="str">
        <f t="shared" si="9"/>
        <v>--</v>
      </c>
      <c r="N51" s="25" t="str">
        <f t="shared" si="9"/>
        <v>--</v>
      </c>
      <c r="O51" s="26" t="str">
        <f t="shared" si="9"/>
        <v>--</v>
      </c>
      <c r="Q51">
        <v>97</v>
      </c>
      <c r="U51">
        <f>$U$8</f>
        <v>17</v>
      </c>
      <c r="V51">
        <f>$V$8</f>
        <v>39</v>
      </c>
      <c r="W51">
        <f>$W$8</f>
        <v>61</v>
      </c>
    </row>
    <row r="52" spans="1:23" x14ac:dyDescent="0.6">
      <c r="A52" s="96" t="s">
        <v>33</v>
      </c>
      <c r="B52" s="126">
        <f>SUM(B50:B51)</f>
        <v>0</v>
      </c>
      <c r="C52" s="126">
        <f>SUM(C50:C51)</f>
        <v>0</v>
      </c>
      <c r="D52" s="126">
        <f>SUM(D50:D51)</f>
        <v>0</v>
      </c>
      <c r="E52" s="126">
        <f>SUM(E50:E51)</f>
        <v>0</v>
      </c>
      <c r="F52" s="124"/>
      <c r="G52" s="84">
        <f>SUM(G50:G51)</f>
        <v>0</v>
      </c>
      <c r="H52" s="84">
        <f>SUM(H50:H51)</f>
        <v>0</v>
      </c>
      <c r="I52" s="84">
        <f>SUM(I50:I51)</f>
        <v>0</v>
      </c>
      <c r="J52" s="84">
        <f>SUM(J50:J51)</f>
        <v>0</v>
      </c>
      <c r="K52" s="125"/>
      <c r="L52" s="35" t="str">
        <f t="shared" si="9"/>
        <v>--</v>
      </c>
      <c r="M52" s="35" t="str">
        <f t="shared" si="9"/>
        <v>--</v>
      </c>
      <c r="N52" s="35" t="str">
        <f t="shared" si="9"/>
        <v>--</v>
      </c>
      <c r="O52" s="36" t="str">
        <f t="shared" si="9"/>
        <v>--</v>
      </c>
    </row>
    <row r="53" spans="1:23" ht="13.75" thickBot="1" x14ac:dyDescent="0.75">
      <c r="A53" s="43" t="s">
        <v>17</v>
      </c>
      <c r="B53" s="99">
        <f>SUM(B48,B52)</f>
        <v>0</v>
      </c>
      <c r="C53" s="99">
        <f>SUM(C48,C52)</f>
        <v>0</v>
      </c>
      <c r="D53" s="99">
        <f>SUM(D48,D52)</f>
        <v>0</v>
      </c>
      <c r="E53" s="99">
        <f>SUM(E48,E52)</f>
        <v>0</v>
      </c>
      <c r="F53" s="45"/>
      <c r="G53" s="98">
        <f>SUM(G48,G52)</f>
        <v>0</v>
      </c>
      <c r="H53" s="98">
        <f>SUM(H48,H52)</f>
        <v>0</v>
      </c>
      <c r="I53" s="98">
        <f>SUM(I48,I52)</f>
        <v>0</v>
      </c>
      <c r="J53" s="98">
        <f>SUM(J48,J52)</f>
        <v>0</v>
      </c>
      <c r="K53" s="44"/>
      <c r="L53" s="47" t="str">
        <f t="shared" si="9"/>
        <v>--</v>
      </c>
      <c r="M53" s="47" t="str">
        <f t="shared" si="9"/>
        <v>--</v>
      </c>
      <c r="N53" s="47" t="str">
        <f t="shared" si="9"/>
        <v>--</v>
      </c>
      <c r="O53" s="48" t="str">
        <f t="shared" si="9"/>
        <v>--</v>
      </c>
    </row>
    <row r="54" spans="1:23" ht="5.15" customHeight="1" x14ac:dyDescent="0.6">
      <c r="A54" s="49"/>
      <c r="B54" s="78"/>
      <c r="C54" s="78"/>
      <c r="D54" s="78"/>
      <c r="E54" s="81"/>
      <c r="F54" s="40"/>
      <c r="G54" s="62"/>
      <c r="H54" s="62"/>
      <c r="I54" s="62"/>
      <c r="J54" s="62"/>
      <c r="K54" s="42"/>
      <c r="L54" s="42"/>
      <c r="M54" s="40"/>
      <c r="N54" s="41"/>
    </row>
    <row r="55" spans="1:23" x14ac:dyDescent="0.6">
      <c r="A55" s="49" t="s">
        <v>21</v>
      </c>
      <c r="B55" s="78">
        <f>B42</f>
        <v>1359.8423985178204</v>
      </c>
      <c r="C55" s="78">
        <f>C42</f>
        <v>974.81737396423034</v>
      </c>
      <c r="D55" s="78">
        <f>D42</f>
        <v>472.68238677926649</v>
      </c>
      <c r="E55" s="78">
        <f>E42</f>
        <v>2807.3421592613172</v>
      </c>
      <c r="F55" s="49"/>
      <c r="G55" s="62">
        <f>G42+G53</f>
        <v>323.84096269821083</v>
      </c>
      <c r="H55" s="62">
        <f>H42+H53</f>
        <v>709.22613170001478</v>
      </c>
      <c r="I55" s="62">
        <f>I42+I53</f>
        <v>1772.9777984010559</v>
      </c>
      <c r="J55" s="62">
        <f>J42+J53</f>
        <v>2806.0448927992816</v>
      </c>
      <c r="K55" s="42"/>
      <c r="L55" s="25">
        <f>IF(B55&lt;&gt;0,G55/B55,"--")</f>
        <v>0.23814595209796804</v>
      </c>
      <c r="M55" s="25">
        <f>IF(C55&lt;&gt;0,H55/C55,"--")</f>
        <v>0.72754769318056789</v>
      </c>
      <c r="N55" s="25">
        <f>IF(D55&lt;&gt;0,I55/D55,"--")</f>
        <v>3.7508861087074989</v>
      </c>
      <c r="O55" s="25">
        <f>IF(E55&lt;&gt;0,J55/E55,"--")</f>
        <v>0.99953790226184014</v>
      </c>
    </row>
    <row r="56" spans="1:23" hidden="1" x14ac:dyDescent="0.6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</row>
    <row r="57" spans="1:23" hidden="1" x14ac:dyDescent="0.6">
      <c r="A57" s="107" t="s">
        <v>115</v>
      </c>
      <c r="B57" s="72">
        <f>B10-SUM(B11:B13)</f>
        <v>0</v>
      </c>
      <c r="C57" s="72">
        <f>C10-SUM(C11:C13)</f>
        <v>0</v>
      </c>
      <c r="D57" s="72">
        <f>D10-SUM(D11:D13)</f>
        <v>0</v>
      </c>
      <c r="E57" s="87"/>
      <c r="G57" s="72">
        <v>0</v>
      </c>
      <c r="H57" s="72">
        <v>0</v>
      </c>
      <c r="I57" s="72">
        <v>0</v>
      </c>
      <c r="K57" s="53"/>
      <c r="L57" s="72">
        <v>0</v>
      </c>
      <c r="M57" s="72">
        <v>0</v>
      </c>
      <c r="N57" s="72">
        <v>0</v>
      </c>
      <c r="Q57">
        <v>117</v>
      </c>
      <c r="U57">
        <f>$U$8</f>
        <v>17</v>
      </c>
      <c r="V57">
        <f>$V$8</f>
        <v>39</v>
      </c>
      <c r="W57">
        <f>$W$8</f>
        <v>61</v>
      </c>
    </row>
    <row r="58" spans="1:23" hidden="1" x14ac:dyDescent="0.6">
      <c r="G58" s="72">
        <v>0</v>
      </c>
      <c r="H58" s="72">
        <v>0</v>
      </c>
      <c r="I58" s="72">
        <v>0</v>
      </c>
      <c r="K58" s="53"/>
      <c r="L58" s="72">
        <v>0</v>
      </c>
      <c r="M58" s="72">
        <v>0</v>
      </c>
      <c r="N58" s="72">
        <v>0</v>
      </c>
      <c r="Q58">
        <v>94</v>
      </c>
      <c r="U58">
        <f>$U$8</f>
        <v>17</v>
      </c>
      <c r="V58">
        <f>$V$8</f>
        <v>39</v>
      </c>
      <c r="W58">
        <f>$W$8</f>
        <v>61</v>
      </c>
    </row>
    <row r="59" spans="1:23" hidden="1" x14ac:dyDescent="0.6">
      <c r="B59" s="50"/>
      <c r="G59" s="72">
        <v>0</v>
      </c>
      <c r="H59" s="72">
        <v>0</v>
      </c>
      <c r="I59" s="72">
        <v>0</v>
      </c>
      <c r="L59" s="72">
        <v>0</v>
      </c>
      <c r="M59" s="72">
        <v>0</v>
      </c>
      <c r="N59" s="72">
        <v>0</v>
      </c>
      <c r="Q59">
        <v>47</v>
      </c>
      <c r="S59">
        <v>31</v>
      </c>
      <c r="U59">
        <f>$U$8</f>
        <v>17</v>
      </c>
      <c r="V59">
        <f>$V$8</f>
        <v>39</v>
      </c>
      <c r="W59">
        <f>$W$8</f>
        <v>61</v>
      </c>
    </row>
    <row r="60" spans="1:23" x14ac:dyDescent="0.6">
      <c r="A60" s="33"/>
      <c r="B60" s="33"/>
      <c r="C60" s="33"/>
      <c r="D60" s="33"/>
      <c r="E60" s="33"/>
    </row>
    <row r="61" spans="1:23" x14ac:dyDescent="0.6">
      <c r="A61" s="54" t="s">
        <v>22</v>
      </c>
      <c r="K61" s="53"/>
      <c r="L61" s="52"/>
      <c r="M61" s="52"/>
      <c r="N61" s="52"/>
    </row>
    <row r="62" spans="1:23" x14ac:dyDescent="0.6">
      <c r="A62" s="109" t="s">
        <v>264</v>
      </c>
      <c r="K62" s="53"/>
      <c r="L62" s="52"/>
      <c r="M62" s="52"/>
      <c r="N62" s="52"/>
    </row>
    <row r="63" spans="1:23" x14ac:dyDescent="0.6">
      <c r="A63" s="56" t="s">
        <v>107</v>
      </c>
      <c r="K63" s="53"/>
      <c r="L63" s="52"/>
      <c r="M63" s="52"/>
      <c r="N63" s="52"/>
    </row>
    <row r="64" spans="1:23" x14ac:dyDescent="0.6">
      <c r="A64" s="55" t="s">
        <v>98</v>
      </c>
    </row>
    <row r="65" spans="1:6" x14ac:dyDescent="0.6">
      <c r="A65" s="55" t="s">
        <v>99</v>
      </c>
    </row>
    <row r="66" spans="1:6" x14ac:dyDescent="0.6">
      <c r="A66" s="56" t="s">
        <v>100</v>
      </c>
    </row>
    <row r="67" spans="1:6" x14ac:dyDescent="0.6">
      <c r="A67" s="55" t="s">
        <v>101</v>
      </c>
    </row>
    <row r="68" spans="1:6" x14ac:dyDescent="0.6">
      <c r="A68" s="55"/>
    </row>
    <row r="69" spans="1:6" x14ac:dyDescent="0.6">
      <c r="A69" s="56"/>
    </row>
    <row r="70" spans="1:6" x14ac:dyDescent="0.6">
      <c r="A70" s="55"/>
    </row>
    <row r="71" spans="1:6" x14ac:dyDescent="0.6">
      <c r="A71" s="55"/>
      <c r="B71" s="41"/>
      <c r="C71" s="41"/>
      <c r="D71" s="41"/>
      <c r="E71" s="41"/>
      <c r="F71" s="41"/>
    </row>
    <row r="72" spans="1:6" x14ac:dyDescent="0.6">
      <c r="A72" s="56"/>
      <c r="B72" s="41"/>
      <c r="C72" s="41"/>
      <c r="D72" s="41"/>
      <c r="E72" s="41"/>
      <c r="F72" s="41"/>
    </row>
    <row r="73" spans="1:6" x14ac:dyDescent="0.6">
      <c r="A73" s="56"/>
    </row>
    <row r="75" spans="1:6" x14ac:dyDescent="0.6">
      <c r="A75" s="16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43" max="14" man="1"/>
  </rowBreak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51"/>
  <dimension ref="A1:AD87"/>
  <sheetViews>
    <sheetView zoomScale="70" zoomScaleNormal="70" workbookViewId="0"/>
  </sheetViews>
  <sheetFormatPr defaultRowHeight="13" x14ac:dyDescent="0.6"/>
  <cols>
    <col min="1" max="1" width="36.86328125" customWidth="1"/>
    <col min="2" max="5" width="10.6796875" customWidth="1"/>
    <col min="6" max="6" width="2.6796875" customWidth="1"/>
    <col min="7" max="10" width="10.6796875" customWidth="1"/>
    <col min="11" max="11" width="2.6796875" customWidth="1"/>
    <col min="12" max="15" width="8.6796875" customWidth="1"/>
    <col min="17" max="32" width="0" hidden="1" customWidth="1"/>
  </cols>
  <sheetData>
    <row r="1" spans="1:25" s="3" customFormat="1" ht="15.5" x14ac:dyDescent="0.7">
      <c r="A1" s="1" t="str">
        <f>VLOOKUP(Y6,TabName,5,FALSE)</f>
        <v>Table 4.49 - Cost of Returned-to-Sender UAA Mail -- All Other Classes, Priority (1), PARS Environment, FY 21</v>
      </c>
    </row>
    <row r="2" spans="1:25" ht="8.15" customHeight="1" thickBot="1" x14ac:dyDescent="0.75"/>
    <row r="3" spans="1:25" ht="15.5" x14ac:dyDescent="0.7">
      <c r="A3" s="4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39"/>
    </row>
    <row r="4" spans="1:25" ht="12.75" customHeight="1" x14ac:dyDescent="0.6">
      <c r="A4" s="14"/>
      <c r="B4" s="9" t="s">
        <v>1</v>
      </c>
      <c r="C4" s="10"/>
      <c r="D4" s="10"/>
      <c r="E4" s="10"/>
      <c r="F4" s="11"/>
      <c r="G4" s="9" t="s">
        <v>2</v>
      </c>
      <c r="H4" s="12"/>
      <c r="I4" s="12"/>
      <c r="J4" s="12"/>
      <c r="K4" s="11"/>
      <c r="L4" s="9" t="s">
        <v>3</v>
      </c>
      <c r="M4" s="12"/>
      <c r="N4" s="12"/>
      <c r="O4" s="13"/>
      <c r="S4" t="s">
        <v>37</v>
      </c>
      <c r="T4" t="s">
        <v>37</v>
      </c>
      <c r="U4" s="18" t="s">
        <v>8</v>
      </c>
      <c r="V4" s="18" t="s">
        <v>9</v>
      </c>
      <c r="W4" s="18" t="s">
        <v>10</v>
      </c>
      <c r="Y4" s="3"/>
    </row>
    <row r="5" spans="1:25" ht="25.5" customHeight="1" x14ac:dyDescent="0.6">
      <c r="A5" s="14"/>
      <c r="B5" s="15" t="s">
        <v>4</v>
      </c>
      <c r="C5" s="15" t="s">
        <v>5</v>
      </c>
      <c r="D5" s="15" t="s">
        <v>6</v>
      </c>
      <c r="E5" s="15" t="s">
        <v>7</v>
      </c>
      <c r="F5" s="16"/>
      <c r="G5" s="15" t="s">
        <v>4</v>
      </c>
      <c r="H5" s="15" t="s">
        <v>5</v>
      </c>
      <c r="I5" s="15" t="s">
        <v>6</v>
      </c>
      <c r="J5" s="15" t="s">
        <v>7</v>
      </c>
      <c r="K5" s="16"/>
      <c r="L5" s="15" t="s">
        <v>4</v>
      </c>
      <c r="M5" s="15" t="s">
        <v>5</v>
      </c>
      <c r="N5" s="15" t="s">
        <v>6</v>
      </c>
      <c r="O5" s="17" t="s">
        <v>7</v>
      </c>
      <c r="Q5" s="56" t="s">
        <v>35</v>
      </c>
      <c r="R5" s="56" t="s">
        <v>36</v>
      </c>
      <c r="S5" s="56" t="s">
        <v>35</v>
      </c>
      <c r="T5" s="56" t="s">
        <v>36</v>
      </c>
      <c r="U5" t="s">
        <v>12</v>
      </c>
      <c r="V5" t="s">
        <v>12</v>
      </c>
      <c r="W5" t="s">
        <v>12</v>
      </c>
      <c r="Y5" s="18" t="s">
        <v>11</v>
      </c>
    </row>
    <row r="6" spans="1:25" ht="12.75" customHeight="1" x14ac:dyDescent="0.6">
      <c r="A6" s="94" t="s">
        <v>23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20"/>
      <c r="Y6">
        <v>49</v>
      </c>
    </row>
    <row r="7" spans="1:25" ht="12.75" customHeight="1" x14ac:dyDescent="0.6">
      <c r="A7" s="31" t="s">
        <v>103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20"/>
    </row>
    <row r="8" spans="1:25" ht="12.75" customHeight="1" x14ac:dyDescent="0.6">
      <c r="A8" s="21" t="s">
        <v>13</v>
      </c>
      <c r="B8" s="22">
        <v>0</v>
      </c>
      <c r="C8" s="22">
        <v>0</v>
      </c>
      <c r="D8" s="22">
        <v>0</v>
      </c>
      <c r="E8" s="22">
        <f t="shared" ref="E8:E13" si="0">SUM(B8:D8)</f>
        <v>0</v>
      </c>
      <c r="F8" s="16"/>
      <c r="G8" s="62">
        <v>0</v>
      </c>
      <c r="H8" s="62">
        <v>0</v>
      </c>
      <c r="I8" s="62">
        <v>0</v>
      </c>
      <c r="J8" s="24">
        <f t="shared" ref="J8:J13" si="1">SUM(G8:I8)</f>
        <v>0</v>
      </c>
      <c r="K8" s="16"/>
      <c r="L8" s="25" t="str">
        <f t="shared" ref="L8:O14" si="2">IF(B8&lt;&gt;0,G8/B8,"--")</f>
        <v>--</v>
      </c>
      <c r="M8" s="25" t="str">
        <f t="shared" si="2"/>
        <v>--</v>
      </c>
      <c r="N8" s="25" t="str">
        <f t="shared" si="2"/>
        <v>--</v>
      </c>
      <c r="O8" s="26" t="str">
        <f t="shared" si="2"/>
        <v>--</v>
      </c>
      <c r="Q8">
        <v>38</v>
      </c>
      <c r="U8" s="27">
        <f>VLOOKUP($Y$6,RMap,4,FALSE)</f>
        <v>17</v>
      </c>
      <c r="V8" s="28">
        <f>VLOOKUP($Y$6,RMap,5,FALSE)</f>
        <v>39</v>
      </c>
      <c r="W8" s="29">
        <f>VLOOKUP($Y$6,RMap,6,FALSE)</f>
        <v>61</v>
      </c>
    </row>
    <row r="9" spans="1:25" ht="12.75" customHeight="1" x14ac:dyDescent="0.6">
      <c r="A9" s="30" t="s">
        <v>24</v>
      </c>
      <c r="B9" s="22">
        <v>0</v>
      </c>
      <c r="C9" s="22">
        <v>0</v>
      </c>
      <c r="D9" s="22">
        <v>0</v>
      </c>
      <c r="E9" s="22">
        <f t="shared" si="0"/>
        <v>0</v>
      </c>
      <c r="F9" s="16"/>
      <c r="G9" s="62">
        <v>0</v>
      </c>
      <c r="H9" s="62">
        <v>0</v>
      </c>
      <c r="I9" s="62">
        <v>0</v>
      </c>
      <c r="J9" s="24">
        <f t="shared" si="1"/>
        <v>0</v>
      </c>
      <c r="K9" s="16"/>
      <c r="L9" s="25" t="str">
        <f t="shared" si="2"/>
        <v>--</v>
      </c>
      <c r="M9" s="25" t="str">
        <f t="shared" si="2"/>
        <v>--</v>
      </c>
      <c r="N9" s="25" t="str">
        <f t="shared" si="2"/>
        <v>--</v>
      </c>
      <c r="O9" s="26" t="str">
        <f t="shared" si="2"/>
        <v>--</v>
      </c>
      <c r="Q9">
        <v>39</v>
      </c>
      <c r="U9">
        <f>$U$8</f>
        <v>17</v>
      </c>
      <c r="V9">
        <f>$V$8</f>
        <v>39</v>
      </c>
      <c r="W9">
        <f>$W$8</f>
        <v>61</v>
      </c>
    </row>
    <row r="10" spans="1:25" ht="12.75" customHeight="1" x14ac:dyDescent="0.6">
      <c r="A10" s="21" t="s">
        <v>25</v>
      </c>
      <c r="B10" s="22">
        <v>0</v>
      </c>
      <c r="C10" s="22">
        <v>0</v>
      </c>
      <c r="D10" s="22">
        <v>0</v>
      </c>
      <c r="E10" s="22">
        <f t="shared" si="0"/>
        <v>0</v>
      </c>
      <c r="F10" s="16"/>
      <c r="G10" s="62">
        <v>0</v>
      </c>
      <c r="H10" s="62">
        <v>0</v>
      </c>
      <c r="I10" s="62">
        <v>0</v>
      </c>
      <c r="J10" s="24">
        <f t="shared" si="1"/>
        <v>0</v>
      </c>
      <c r="K10" s="16"/>
      <c r="L10" s="25" t="str">
        <f t="shared" si="2"/>
        <v>--</v>
      </c>
      <c r="M10" s="25" t="str">
        <f t="shared" si="2"/>
        <v>--</v>
      </c>
      <c r="N10" s="25" t="str">
        <f t="shared" si="2"/>
        <v>--</v>
      </c>
      <c r="O10" s="26" t="str">
        <f t="shared" si="2"/>
        <v>--</v>
      </c>
      <c r="Q10">
        <v>40</v>
      </c>
      <c r="S10">
        <v>10</v>
      </c>
      <c r="U10">
        <f>$U$8</f>
        <v>17</v>
      </c>
      <c r="V10">
        <f>$V$8</f>
        <v>39</v>
      </c>
      <c r="W10">
        <f>$W$8</f>
        <v>61</v>
      </c>
    </row>
    <row r="11" spans="1:25" ht="12.75" customHeight="1" x14ac:dyDescent="0.6">
      <c r="A11" s="21" t="s">
        <v>26</v>
      </c>
      <c r="B11" s="22">
        <v>0</v>
      </c>
      <c r="C11" s="22">
        <v>0</v>
      </c>
      <c r="D11" s="22">
        <v>0</v>
      </c>
      <c r="E11" s="22">
        <f t="shared" si="0"/>
        <v>0</v>
      </c>
      <c r="F11" s="16"/>
      <c r="G11" s="62">
        <v>0</v>
      </c>
      <c r="H11" s="62">
        <v>0</v>
      </c>
      <c r="I11" s="62">
        <v>0</v>
      </c>
      <c r="J11" s="24">
        <f t="shared" si="1"/>
        <v>0</v>
      </c>
      <c r="K11" s="16"/>
      <c r="L11" s="25" t="str">
        <f t="shared" si="2"/>
        <v>--</v>
      </c>
      <c r="M11" s="25" t="str">
        <f t="shared" si="2"/>
        <v>--</v>
      </c>
      <c r="N11" s="25" t="str">
        <f t="shared" si="2"/>
        <v>--</v>
      </c>
      <c r="O11" s="26" t="str">
        <f t="shared" si="2"/>
        <v>--</v>
      </c>
      <c r="Q11">
        <v>41</v>
      </c>
      <c r="S11">
        <v>10</v>
      </c>
      <c r="U11">
        <f>$U$8</f>
        <v>17</v>
      </c>
      <c r="V11">
        <f>$V$8</f>
        <v>39</v>
      </c>
      <c r="W11">
        <f>$W$8</f>
        <v>61</v>
      </c>
    </row>
    <row r="12" spans="1:25" ht="12.75" customHeight="1" x14ac:dyDescent="0.6">
      <c r="A12" s="30" t="s">
        <v>92</v>
      </c>
      <c r="B12" s="22">
        <v>0</v>
      </c>
      <c r="C12" s="22">
        <v>0</v>
      </c>
      <c r="D12" s="22">
        <v>0</v>
      </c>
      <c r="E12" s="22">
        <f t="shared" si="0"/>
        <v>0</v>
      </c>
      <c r="F12" s="16"/>
      <c r="G12" s="62">
        <v>0</v>
      </c>
      <c r="H12" s="62">
        <v>0</v>
      </c>
      <c r="I12" s="62">
        <v>0</v>
      </c>
      <c r="J12" s="24">
        <f t="shared" si="1"/>
        <v>0</v>
      </c>
      <c r="K12" s="16"/>
      <c r="L12" s="25" t="str">
        <f t="shared" si="2"/>
        <v>--</v>
      </c>
      <c r="M12" s="25" t="str">
        <f t="shared" si="2"/>
        <v>--</v>
      </c>
      <c r="N12" s="25" t="str">
        <f t="shared" si="2"/>
        <v>--</v>
      </c>
      <c r="O12" s="26" t="str">
        <f t="shared" si="2"/>
        <v>--</v>
      </c>
      <c r="Q12">
        <v>42</v>
      </c>
      <c r="R12">
        <v>43</v>
      </c>
      <c r="S12">
        <v>10</v>
      </c>
      <c r="U12">
        <f>$U$8</f>
        <v>17</v>
      </c>
      <c r="V12">
        <f>$V$8</f>
        <v>39</v>
      </c>
      <c r="W12">
        <f>$W$8</f>
        <v>61</v>
      </c>
    </row>
    <row r="13" spans="1:25" ht="12.75" customHeight="1" x14ac:dyDescent="0.6">
      <c r="A13" s="30" t="s">
        <v>104</v>
      </c>
      <c r="B13" s="22">
        <v>0</v>
      </c>
      <c r="C13" s="22">
        <v>0</v>
      </c>
      <c r="D13" s="22">
        <v>0</v>
      </c>
      <c r="E13" s="22">
        <f t="shared" si="0"/>
        <v>0</v>
      </c>
      <c r="F13" s="16"/>
      <c r="G13" s="62">
        <v>0</v>
      </c>
      <c r="H13" s="62">
        <v>0</v>
      </c>
      <c r="I13" s="62">
        <v>0</v>
      </c>
      <c r="J13" s="24">
        <f t="shared" si="1"/>
        <v>0</v>
      </c>
      <c r="K13" s="16"/>
      <c r="L13" s="25" t="str">
        <f t="shared" si="2"/>
        <v>--</v>
      </c>
      <c r="M13" s="25" t="str">
        <f t="shared" si="2"/>
        <v>--</v>
      </c>
      <c r="N13" s="25" t="str">
        <f t="shared" si="2"/>
        <v>--</v>
      </c>
      <c r="O13" s="26" t="str">
        <f t="shared" si="2"/>
        <v>--</v>
      </c>
      <c r="Q13">
        <v>45</v>
      </c>
      <c r="S13">
        <v>10</v>
      </c>
      <c r="U13">
        <f>$U$8</f>
        <v>17</v>
      </c>
      <c r="V13">
        <f>$V$8</f>
        <v>39</v>
      </c>
      <c r="W13">
        <f>$W$8</f>
        <v>61</v>
      </c>
    </row>
    <row r="14" spans="1:25" ht="12.75" customHeight="1" x14ac:dyDescent="0.6">
      <c r="A14" s="21" t="s">
        <v>17</v>
      </c>
      <c r="B14" s="22">
        <f>B10</f>
        <v>0</v>
      </c>
      <c r="C14" s="22">
        <f>C10</f>
        <v>0</v>
      </c>
      <c r="D14" s="22">
        <f>D10</f>
        <v>0</v>
      </c>
      <c r="E14" s="22">
        <f>E10</f>
        <v>0</v>
      </c>
      <c r="F14" s="16"/>
      <c r="G14" s="24">
        <f>SUM(G8:G13)</f>
        <v>0</v>
      </c>
      <c r="H14" s="24">
        <f>SUM(H8:H13)</f>
        <v>0</v>
      </c>
      <c r="I14" s="24">
        <f>SUM(I8:I13)</f>
        <v>0</v>
      </c>
      <c r="J14" s="24">
        <f>SUM(J8:J13)</f>
        <v>0</v>
      </c>
      <c r="K14" s="16"/>
      <c r="L14" s="25" t="str">
        <f t="shared" si="2"/>
        <v>--</v>
      </c>
      <c r="M14" s="25" t="str">
        <f t="shared" si="2"/>
        <v>--</v>
      </c>
      <c r="N14" s="25" t="str">
        <f t="shared" si="2"/>
        <v>--</v>
      </c>
      <c r="O14" s="26" t="str">
        <f t="shared" si="2"/>
        <v>--</v>
      </c>
    </row>
    <row r="15" spans="1:25" ht="5.15" customHeight="1" x14ac:dyDescent="0.6">
      <c r="A15" s="21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20"/>
    </row>
    <row r="16" spans="1:25" ht="12.75" customHeight="1" x14ac:dyDescent="0.6">
      <c r="A16" s="31" t="s">
        <v>105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20"/>
    </row>
    <row r="17" spans="1:30" ht="12.75" customHeight="1" x14ac:dyDescent="0.6">
      <c r="A17" s="21" t="s">
        <v>13</v>
      </c>
      <c r="B17" s="22">
        <v>2248.1380604714691</v>
      </c>
      <c r="C17" s="22">
        <v>0</v>
      </c>
      <c r="D17" s="22">
        <v>0</v>
      </c>
      <c r="E17" s="22">
        <f t="shared" ref="E17:E22" si="3">SUM(B17:D17)</f>
        <v>2248.1380604714691</v>
      </c>
      <c r="F17" s="16"/>
      <c r="G17" s="62">
        <v>195.25201311027317</v>
      </c>
      <c r="H17" s="62">
        <v>0</v>
      </c>
      <c r="I17" s="62">
        <v>0</v>
      </c>
      <c r="J17" s="24">
        <f t="shared" ref="J17:J22" si="4">SUM(G17:I17)</f>
        <v>195.25201311027317</v>
      </c>
      <c r="K17" s="16"/>
      <c r="L17" s="25">
        <f t="shared" ref="L17:O23" si="5">IF(B17&lt;&gt;0,G17/B17,"--")</f>
        <v>8.6850543809273803E-2</v>
      </c>
      <c r="M17" s="25" t="str">
        <f t="shared" si="5"/>
        <v>--</v>
      </c>
      <c r="N17" s="25" t="str">
        <f t="shared" si="5"/>
        <v>--</v>
      </c>
      <c r="O17" s="26">
        <f t="shared" si="5"/>
        <v>8.6850543809273803E-2</v>
      </c>
      <c r="Q17">
        <v>48</v>
      </c>
      <c r="R17">
        <v>65</v>
      </c>
      <c r="U17">
        <f t="shared" ref="U17:U22" si="6">$U$8</f>
        <v>17</v>
      </c>
      <c r="V17">
        <f t="shared" ref="V17:V22" si="7">$V$8</f>
        <v>39</v>
      </c>
      <c r="W17">
        <f t="shared" ref="W17:W22" si="8">$W$8</f>
        <v>61</v>
      </c>
    </row>
    <row r="18" spans="1:30" ht="12.75" customHeight="1" x14ac:dyDescent="0.6">
      <c r="A18" s="30" t="s">
        <v>24</v>
      </c>
      <c r="B18" s="22">
        <v>2248.1380604714691</v>
      </c>
      <c r="C18" s="22">
        <v>0</v>
      </c>
      <c r="D18" s="22">
        <v>0</v>
      </c>
      <c r="E18" s="22">
        <f t="shared" si="3"/>
        <v>2248.1380604714691</v>
      </c>
      <c r="F18" s="16"/>
      <c r="G18" s="62">
        <v>16.765821587856642</v>
      </c>
      <c r="H18" s="62">
        <v>0</v>
      </c>
      <c r="I18" s="62">
        <v>0</v>
      </c>
      <c r="J18" s="24">
        <f t="shared" si="4"/>
        <v>16.765821587856642</v>
      </c>
      <c r="K18" s="16"/>
      <c r="L18" s="25">
        <f t="shared" si="5"/>
        <v>7.4576476786041299E-3</v>
      </c>
      <c r="M18" s="25" t="str">
        <f t="shared" si="5"/>
        <v>--</v>
      </c>
      <c r="N18" s="25" t="str">
        <f t="shared" si="5"/>
        <v>--</v>
      </c>
      <c r="O18" s="26">
        <f t="shared" si="5"/>
        <v>7.4576476786041299E-3</v>
      </c>
      <c r="Q18">
        <v>49</v>
      </c>
      <c r="R18">
        <v>66</v>
      </c>
      <c r="U18">
        <f t="shared" si="6"/>
        <v>17</v>
      </c>
      <c r="V18">
        <f t="shared" si="7"/>
        <v>39</v>
      </c>
      <c r="W18">
        <f t="shared" si="8"/>
        <v>61</v>
      </c>
    </row>
    <row r="19" spans="1:30" ht="12.75" customHeight="1" x14ac:dyDescent="0.6">
      <c r="A19" s="21" t="s">
        <v>25</v>
      </c>
      <c r="B19" s="22">
        <v>2248.1380604714691</v>
      </c>
      <c r="C19" s="22">
        <v>0</v>
      </c>
      <c r="D19" s="22">
        <v>0</v>
      </c>
      <c r="E19" s="22">
        <f t="shared" si="3"/>
        <v>2248.1380604714691</v>
      </c>
      <c r="F19" s="16"/>
      <c r="G19" s="62">
        <v>-65.897229606279595</v>
      </c>
      <c r="H19" s="62">
        <v>0</v>
      </c>
      <c r="I19" s="62">
        <v>0</v>
      </c>
      <c r="J19" s="24">
        <f t="shared" si="4"/>
        <v>-65.897229606279595</v>
      </c>
      <c r="K19" s="16"/>
      <c r="L19" s="25">
        <f t="shared" si="5"/>
        <v>-2.9311914052315778E-2</v>
      </c>
      <c r="M19" s="25" t="str">
        <f t="shared" si="5"/>
        <v>--</v>
      </c>
      <c r="N19" s="25" t="str">
        <f t="shared" si="5"/>
        <v>--</v>
      </c>
      <c r="O19" s="26">
        <f t="shared" si="5"/>
        <v>-2.9311914052315778E-2</v>
      </c>
      <c r="Q19">
        <v>50</v>
      </c>
      <c r="R19">
        <v>67</v>
      </c>
      <c r="S19">
        <v>27</v>
      </c>
      <c r="T19">
        <v>10</v>
      </c>
      <c r="U19">
        <f t="shared" si="6"/>
        <v>17</v>
      </c>
      <c r="V19">
        <f t="shared" si="7"/>
        <v>39</v>
      </c>
      <c r="W19">
        <f t="shared" si="8"/>
        <v>61</v>
      </c>
    </row>
    <row r="20" spans="1:30" ht="12.75" customHeight="1" x14ac:dyDescent="0.6">
      <c r="A20" s="21" t="s">
        <v>26</v>
      </c>
      <c r="B20" s="22">
        <v>854.29246297915824</v>
      </c>
      <c r="C20" s="22">
        <v>0</v>
      </c>
      <c r="D20" s="22">
        <v>0</v>
      </c>
      <c r="E20" s="22">
        <f t="shared" si="3"/>
        <v>854.29246297915824</v>
      </c>
      <c r="F20" s="16"/>
      <c r="G20" s="62">
        <v>0</v>
      </c>
      <c r="H20" s="62">
        <v>0</v>
      </c>
      <c r="I20" s="62">
        <v>0</v>
      </c>
      <c r="J20" s="24">
        <f t="shared" si="4"/>
        <v>0</v>
      </c>
      <c r="K20" s="16"/>
      <c r="L20" s="25">
        <f t="shared" si="5"/>
        <v>0</v>
      </c>
      <c r="M20" s="25" t="str">
        <f t="shared" si="5"/>
        <v>--</v>
      </c>
      <c r="N20" s="25" t="str">
        <f t="shared" si="5"/>
        <v>--</v>
      </c>
      <c r="O20" s="26">
        <f t="shared" si="5"/>
        <v>0</v>
      </c>
      <c r="Q20">
        <v>51</v>
      </c>
      <c r="R20">
        <v>68</v>
      </c>
      <c r="S20">
        <v>27</v>
      </c>
      <c r="T20">
        <v>10</v>
      </c>
      <c r="U20">
        <f t="shared" si="6"/>
        <v>17</v>
      </c>
      <c r="V20">
        <f t="shared" si="7"/>
        <v>39</v>
      </c>
      <c r="W20">
        <f t="shared" si="8"/>
        <v>61</v>
      </c>
    </row>
    <row r="21" spans="1:30" ht="12.75" customHeight="1" x14ac:dyDescent="0.6">
      <c r="A21" s="30" t="s">
        <v>92</v>
      </c>
      <c r="B21" s="22">
        <v>1281.4386944687374</v>
      </c>
      <c r="C21" s="22">
        <v>0</v>
      </c>
      <c r="D21" s="22">
        <v>0</v>
      </c>
      <c r="E21" s="22">
        <f t="shared" si="3"/>
        <v>1281.4386944687374</v>
      </c>
      <c r="F21" s="16"/>
      <c r="G21" s="62">
        <v>-22.949751341285495</v>
      </c>
      <c r="H21" s="62">
        <v>0</v>
      </c>
      <c r="I21" s="62">
        <v>0</v>
      </c>
      <c r="J21" s="24">
        <f t="shared" si="4"/>
        <v>-22.949751341285495</v>
      </c>
      <c r="K21" s="16"/>
      <c r="L21" s="25">
        <f t="shared" si="5"/>
        <v>-1.7909363468066705E-2</v>
      </c>
      <c r="M21" s="25" t="str">
        <f t="shared" si="5"/>
        <v>--</v>
      </c>
      <c r="N21" s="25" t="str">
        <f t="shared" si="5"/>
        <v>--</v>
      </c>
      <c r="O21" s="26">
        <f t="shared" si="5"/>
        <v>-1.7909363468066705E-2</v>
      </c>
      <c r="Q21">
        <v>52</v>
      </c>
      <c r="R21">
        <v>70</v>
      </c>
      <c r="S21">
        <v>27</v>
      </c>
      <c r="T21">
        <v>10</v>
      </c>
      <c r="U21">
        <f t="shared" si="6"/>
        <v>17</v>
      </c>
      <c r="V21">
        <f t="shared" si="7"/>
        <v>39</v>
      </c>
      <c r="W21">
        <f t="shared" si="8"/>
        <v>61</v>
      </c>
    </row>
    <row r="22" spans="1:30" ht="12.75" customHeight="1" x14ac:dyDescent="0.6">
      <c r="A22" s="30" t="s">
        <v>104</v>
      </c>
      <c r="B22" s="22">
        <v>112.40690302357345</v>
      </c>
      <c r="C22" s="22">
        <v>0</v>
      </c>
      <c r="D22" s="22">
        <v>0</v>
      </c>
      <c r="E22" s="22">
        <f t="shared" si="3"/>
        <v>112.40690302357345</v>
      </c>
      <c r="F22" s="16"/>
      <c r="G22" s="62">
        <v>14.577194824450149</v>
      </c>
      <c r="H22" s="62">
        <v>0</v>
      </c>
      <c r="I22" s="62">
        <v>0</v>
      </c>
      <c r="J22" s="24">
        <f t="shared" si="4"/>
        <v>14.577194824450149</v>
      </c>
      <c r="K22" s="16"/>
      <c r="L22" s="25">
        <f t="shared" si="5"/>
        <v>0.12968238099570351</v>
      </c>
      <c r="M22" s="25" t="str">
        <f t="shared" si="5"/>
        <v>--</v>
      </c>
      <c r="N22" s="25" t="str">
        <f t="shared" si="5"/>
        <v>--</v>
      </c>
      <c r="O22" s="26">
        <f t="shared" si="5"/>
        <v>0.12968238099570351</v>
      </c>
      <c r="Q22">
        <v>55</v>
      </c>
      <c r="R22">
        <v>72</v>
      </c>
      <c r="S22">
        <v>27</v>
      </c>
      <c r="T22">
        <v>10</v>
      </c>
      <c r="U22">
        <f t="shared" si="6"/>
        <v>17</v>
      </c>
      <c r="V22">
        <f t="shared" si="7"/>
        <v>39</v>
      </c>
      <c r="W22">
        <f t="shared" si="8"/>
        <v>61</v>
      </c>
      <c r="AA22" s="24">
        <v>14.577194824450149</v>
      </c>
      <c r="AB22" s="24">
        <v>0</v>
      </c>
      <c r="AC22" s="24">
        <v>0</v>
      </c>
      <c r="AD22" t="s">
        <v>178</v>
      </c>
    </row>
    <row r="23" spans="1:30" ht="12.75" customHeight="1" x14ac:dyDescent="0.6">
      <c r="A23" s="21" t="s">
        <v>17</v>
      </c>
      <c r="B23" s="22">
        <f>B19</f>
        <v>2248.1380604714691</v>
      </c>
      <c r="C23" s="22">
        <f>C19</f>
        <v>0</v>
      </c>
      <c r="D23" s="22">
        <f>D19</f>
        <v>0</v>
      </c>
      <c r="E23" s="22">
        <f>E19</f>
        <v>2248.1380604714691</v>
      </c>
      <c r="F23" s="16"/>
      <c r="G23" s="24">
        <f>SUM(G17:G22)</f>
        <v>137.74804857501488</v>
      </c>
      <c r="H23" s="24">
        <f>SUM(H17:H22)</f>
        <v>0</v>
      </c>
      <c r="I23" s="24">
        <f>SUM(I17:I22)</f>
        <v>0</v>
      </c>
      <c r="J23" s="24">
        <f>SUM(J17:J22)</f>
        <v>137.74804857501488</v>
      </c>
      <c r="K23" s="16"/>
      <c r="L23" s="25">
        <f t="shared" si="5"/>
        <v>6.1272059308549315E-2</v>
      </c>
      <c r="M23" s="25" t="str">
        <f t="shared" si="5"/>
        <v>--</v>
      </c>
      <c r="N23" s="25" t="str">
        <f t="shared" si="5"/>
        <v>--</v>
      </c>
      <c r="O23" s="26">
        <f t="shared" si="5"/>
        <v>6.1272059308549315E-2</v>
      </c>
      <c r="AA23" s="24">
        <v>0</v>
      </c>
      <c r="AB23" s="24">
        <v>0</v>
      </c>
      <c r="AC23" s="24">
        <v>0</v>
      </c>
      <c r="AD23" s="56" t="s">
        <v>179</v>
      </c>
    </row>
    <row r="24" spans="1:30" ht="5.15" customHeight="1" x14ac:dyDescent="0.6">
      <c r="A24" s="21"/>
      <c r="B24" s="22"/>
      <c r="C24" s="22"/>
      <c r="D24" s="22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20"/>
    </row>
    <row r="25" spans="1:30" ht="12.75" customHeight="1" x14ac:dyDescent="0.6">
      <c r="A25" s="31" t="s">
        <v>28</v>
      </c>
      <c r="B25" s="22"/>
      <c r="C25" s="22"/>
      <c r="D25" s="22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20"/>
    </row>
    <row r="26" spans="1:30" ht="12.75" customHeight="1" x14ac:dyDescent="0.6">
      <c r="A26" s="30" t="s">
        <v>29</v>
      </c>
      <c r="B26" s="65">
        <f>B14+B23</f>
        <v>2248.1380604714691</v>
      </c>
      <c r="C26" s="65">
        <f>C14+C23</f>
        <v>0</v>
      </c>
      <c r="D26" s="65">
        <f>D14+D23</f>
        <v>0</v>
      </c>
      <c r="E26" s="22">
        <f>SUM(B26:D26)</f>
        <v>2248.1380604714691</v>
      </c>
      <c r="F26" s="16"/>
      <c r="G26" s="62">
        <v>890.51659251742456</v>
      </c>
      <c r="H26" s="62">
        <v>0</v>
      </c>
      <c r="I26" s="62">
        <v>0</v>
      </c>
      <c r="J26" s="24">
        <f>SUM(G26:I26)</f>
        <v>890.51659251742456</v>
      </c>
      <c r="K26" s="16"/>
      <c r="L26" s="25">
        <f t="shared" ref="L26:O28" si="9">IF(B26&lt;&gt;0,G26/B26,"--")</f>
        <v>0.39611294705391425</v>
      </c>
      <c r="M26" s="25" t="str">
        <f t="shared" si="9"/>
        <v>--</v>
      </c>
      <c r="N26" s="25" t="str">
        <f t="shared" si="9"/>
        <v>--</v>
      </c>
      <c r="O26" s="26">
        <f t="shared" si="9"/>
        <v>0.39611294705391425</v>
      </c>
      <c r="Q26">
        <v>75</v>
      </c>
      <c r="U26">
        <f>$U$8</f>
        <v>17</v>
      </c>
      <c r="V26">
        <f>$V$8</f>
        <v>39</v>
      </c>
      <c r="W26">
        <f>$W$8</f>
        <v>61</v>
      </c>
    </row>
    <row r="27" spans="1:30" ht="12.75" customHeight="1" x14ac:dyDescent="0.6">
      <c r="A27" s="30" t="s">
        <v>30</v>
      </c>
      <c r="B27" s="22">
        <v>0</v>
      </c>
      <c r="C27" s="22">
        <v>0</v>
      </c>
      <c r="D27" s="22">
        <v>0</v>
      </c>
      <c r="E27" s="22">
        <f>SUM(B27:D27)</f>
        <v>0</v>
      </c>
      <c r="F27" s="16"/>
      <c r="G27" s="62">
        <v>0</v>
      </c>
      <c r="H27" s="62">
        <v>0</v>
      </c>
      <c r="I27" s="62">
        <v>0</v>
      </c>
      <c r="J27" s="24">
        <f>SUM(G27:I27)</f>
        <v>0</v>
      </c>
      <c r="K27" s="16"/>
      <c r="L27" s="25" t="str">
        <f t="shared" si="9"/>
        <v>--</v>
      </c>
      <c r="M27" s="25" t="str">
        <f t="shared" si="9"/>
        <v>--</v>
      </c>
      <c r="N27" s="25" t="str">
        <f t="shared" si="9"/>
        <v>--</v>
      </c>
      <c r="O27" s="26" t="str">
        <f t="shared" si="9"/>
        <v>--</v>
      </c>
      <c r="Q27">
        <v>76</v>
      </c>
      <c r="U27">
        <f>$U$8</f>
        <v>17</v>
      </c>
      <c r="V27">
        <f>$V$8</f>
        <v>39</v>
      </c>
      <c r="W27">
        <f>$W$8</f>
        <v>61</v>
      </c>
    </row>
    <row r="28" spans="1:30" ht="12.75" customHeight="1" x14ac:dyDescent="0.6">
      <c r="A28" s="21" t="s">
        <v>17</v>
      </c>
      <c r="B28" s="22">
        <f>B26</f>
        <v>2248.1380604714691</v>
      </c>
      <c r="C28" s="22">
        <f>C26</f>
        <v>0</v>
      </c>
      <c r="D28" s="22">
        <f>D26</f>
        <v>0</v>
      </c>
      <c r="E28" s="22">
        <f>E26</f>
        <v>2248.1380604714691</v>
      </c>
      <c r="F28" s="16"/>
      <c r="G28" s="24">
        <f>SUM(G26:G27)</f>
        <v>890.51659251742456</v>
      </c>
      <c r="H28" s="24">
        <f>SUM(H26:H27)</f>
        <v>0</v>
      </c>
      <c r="I28" s="24">
        <f>SUM(I26:I27)</f>
        <v>0</v>
      </c>
      <c r="J28" s="24">
        <f>SUM(J26:J27)</f>
        <v>890.51659251742456</v>
      </c>
      <c r="K28" s="16"/>
      <c r="L28" s="25">
        <f t="shared" si="9"/>
        <v>0.39611294705391425</v>
      </c>
      <c r="M28" s="25" t="str">
        <f t="shared" si="9"/>
        <v>--</v>
      </c>
      <c r="N28" s="25" t="str">
        <f t="shared" si="9"/>
        <v>--</v>
      </c>
      <c r="O28" s="26">
        <f t="shared" si="9"/>
        <v>0.39611294705391425</v>
      </c>
    </row>
    <row r="29" spans="1:30" ht="5.15" customHeight="1" x14ac:dyDescent="0.6">
      <c r="A29" s="21"/>
      <c r="B29" s="22"/>
      <c r="C29" s="22"/>
      <c r="D29" s="22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20"/>
    </row>
    <row r="30" spans="1:30" ht="12.75" customHeight="1" x14ac:dyDescent="0.6">
      <c r="A30" s="21" t="s">
        <v>31</v>
      </c>
      <c r="B30" s="22">
        <f>B28</f>
        <v>2248.1380604714691</v>
      </c>
      <c r="C30" s="22">
        <f>C28</f>
        <v>0</v>
      </c>
      <c r="D30" s="22">
        <f>D28</f>
        <v>0</v>
      </c>
      <c r="E30" s="22">
        <f>E28</f>
        <v>2248.1380604714691</v>
      </c>
      <c r="F30" s="16"/>
      <c r="G30" s="24">
        <f>SUM(G14,G23,G28)</f>
        <v>1028.2646410924394</v>
      </c>
      <c r="H30" s="24">
        <f>SUM(H14,H23,H28)</f>
        <v>0</v>
      </c>
      <c r="I30" s="24">
        <f>SUM(I14,I23,I28)</f>
        <v>0</v>
      </c>
      <c r="J30" s="24">
        <f>SUM(J14,J23,J28)</f>
        <v>1028.2646410924394</v>
      </c>
      <c r="K30" s="16"/>
      <c r="L30" s="25">
        <f>IF(B30&lt;&gt;0,G30/B30,"--")</f>
        <v>0.4573850063624636</v>
      </c>
      <c r="M30" s="25" t="str">
        <f>IF(C30&lt;&gt;0,H30/C30,"--")</f>
        <v>--</v>
      </c>
      <c r="N30" s="25" t="str">
        <f>IF(D30&lt;&gt;0,I30/D30,"--")</f>
        <v>--</v>
      </c>
      <c r="O30" s="26">
        <f>IF(E30&lt;&gt;0,J30/E30,"--")</f>
        <v>0.4573850063624636</v>
      </c>
    </row>
    <row r="31" spans="1:30" ht="5.15" customHeight="1" x14ac:dyDescent="0.6">
      <c r="A31" s="21"/>
      <c r="B31" s="22"/>
      <c r="C31" s="22"/>
      <c r="D31" s="22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20"/>
    </row>
    <row r="32" spans="1:30" ht="12.75" customHeight="1" x14ac:dyDescent="0.6">
      <c r="A32" s="95" t="s">
        <v>32</v>
      </c>
      <c r="B32" s="22"/>
      <c r="C32" s="22"/>
      <c r="D32" s="22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20"/>
    </row>
    <row r="33" spans="1:23" ht="12.75" customHeight="1" x14ac:dyDescent="0.6">
      <c r="A33" s="31" t="s">
        <v>106</v>
      </c>
      <c r="B33" s="22"/>
      <c r="C33" s="22"/>
      <c r="D33" s="22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20"/>
    </row>
    <row r="34" spans="1:23" ht="12.75" customHeight="1" x14ac:dyDescent="0.6">
      <c r="A34" s="21" t="s">
        <v>13</v>
      </c>
      <c r="B34" s="22">
        <v>290.21033545476018</v>
      </c>
      <c r="C34" s="22">
        <v>569.38817557895538</v>
      </c>
      <c r="D34" s="22">
        <v>894.35910586157672</v>
      </c>
      <c r="E34" s="22">
        <f>SUM(B34:D34)</f>
        <v>1753.9576168952922</v>
      </c>
      <c r="F34" s="16"/>
      <c r="G34" s="62">
        <v>25.204925453317692</v>
      </c>
      <c r="H34" s="62">
        <v>76.169576917397237</v>
      </c>
      <c r="I34" s="62">
        <v>148.41628752635521</v>
      </c>
      <c r="J34" s="24">
        <f>SUM(G34:I34)</f>
        <v>249.79078989707014</v>
      </c>
      <c r="K34" s="16"/>
      <c r="L34" s="25">
        <f t="shared" ref="L34:O37" si="10">IF(B34&lt;&gt;0,G34/B34,"--")</f>
        <v>8.6850543809273789E-2</v>
      </c>
      <c r="M34" s="25">
        <f t="shared" si="10"/>
        <v>0.13377442698023684</v>
      </c>
      <c r="N34" s="25">
        <f t="shared" si="10"/>
        <v>0.16594708607945469</v>
      </c>
      <c r="O34" s="26">
        <f t="shared" si="10"/>
        <v>0.14241552218304382</v>
      </c>
      <c r="Q34">
        <v>0</v>
      </c>
      <c r="U34">
        <f>$U$8</f>
        <v>17</v>
      </c>
      <c r="V34">
        <f>$V$8</f>
        <v>39</v>
      </c>
      <c r="W34">
        <f>$W$8</f>
        <v>61</v>
      </c>
    </row>
    <row r="35" spans="1:23" ht="12.75" customHeight="1" x14ac:dyDescent="0.6">
      <c r="A35" s="30" t="s">
        <v>111</v>
      </c>
      <c r="B35" s="22">
        <v>290.21033545476018</v>
      </c>
      <c r="C35" s="22">
        <v>569.3881755789555</v>
      </c>
      <c r="D35" s="22">
        <v>894.3591058615765</v>
      </c>
      <c r="E35" s="22">
        <f>SUM(B35:D35)</f>
        <v>1753.9576168952922</v>
      </c>
      <c r="F35" s="16"/>
      <c r="G35" s="62">
        <v>37.080989778592311</v>
      </c>
      <c r="H35" s="62">
        <v>241.41193841350966</v>
      </c>
      <c r="I35" s="62">
        <v>723.94126078566387</v>
      </c>
      <c r="J35" s="24">
        <f>SUM(G35:I35)</f>
        <v>1002.4341889777659</v>
      </c>
      <c r="K35" s="16"/>
      <c r="L35" s="25">
        <f t="shared" si="10"/>
        <v>0.12777280905756278</v>
      </c>
      <c r="M35" s="25">
        <f t="shared" si="10"/>
        <v>0.42398481171134494</v>
      </c>
      <c r="N35" s="25">
        <f t="shared" si="10"/>
        <v>0.80945255215829504</v>
      </c>
      <c r="O35" s="26">
        <f t="shared" si="10"/>
        <v>0.5715270308254029</v>
      </c>
      <c r="Q35">
        <v>3</v>
      </c>
      <c r="U35">
        <f>$U$8</f>
        <v>17</v>
      </c>
      <c r="V35">
        <f>$V$8</f>
        <v>39</v>
      </c>
      <c r="W35">
        <f>$W$8</f>
        <v>61</v>
      </c>
    </row>
    <row r="36" spans="1:23" ht="12.75" customHeight="1" x14ac:dyDescent="0.6">
      <c r="A36" s="21" t="s">
        <v>14</v>
      </c>
      <c r="B36" s="22">
        <v>0</v>
      </c>
      <c r="C36" s="22">
        <v>0</v>
      </c>
      <c r="D36" s="22">
        <v>0</v>
      </c>
      <c r="E36" s="22">
        <f>SUM(B36:D36)</f>
        <v>0</v>
      </c>
      <c r="F36" s="16"/>
      <c r="G36" s="62">
        <v>0</v>
      </c>
      <c r="H36" s="62">
        <v>0</v>
      </c>
      <c r="I36" s="62">
        <v>0</v>
      </c>
      <c r="J36" s="24">
        <f>SUM(G36:I36)</f>
        <v>0</v>
      </c>
      <c r="K36" s="16"/>
      <c r="L36" s="25" t="str">
        <f t="shared" si="10"/>
        <v>--</v>
      </c>
      <c r="M36" s="25" t="str">
        <f t="shared" si="10"/>
        <v>--</v>
      </c>
      <c r="N36" s="25" t="str">
        <f t="shared" si="10"/>
        <v>--</v>
      </c>
      <c r="O36" s="26" t="str">
        <f t="shared" si="10"/>
        <v>--</v>
      </c>
      <c r="Q36">
        <v>9</v>
      </c>
      <c r="U36">
        <f>$U$8</f>
        <v>17</v>
      </c>
      <c r="V36">
        <f>$V$8</f>
        <v>39</v>
      </c>
      <c r="W36">
        <f>$W$8</f>
        <v>61</v>
      </c>
    </row>
    <row r="37" spans="1:23" ht="12.75" customHeight="1" x14ac:dyDescent="0.6">
      <c r="A37" s="21" t="s">
        <v>17</v>
      </c>
      <c r="B37" s="22">
        <f>B34</f>
        <v>290.21033545476018</v>
      </c>
      <c r="C37" s="22">
        <f>C34</f>
        <v>569.38817557895538</v>
      </c>
      <c r="D37" s="22">
        <f>D34</f>
        <v>894.35910586157672</v>
      </c>
      <c r="E37" s="22">
        <f>E34</f>
        <v>1753.9576168952922</v>
      </c>
      <c r="F37" s="16"/>
      <c r="G37" s="24">
        <f>SUM(G34:G36)</f>
        <v>62.285915231910003</v>
      </c>
      <c r="H37" s="24">
        <f>SUM(H34:H36)</f>
        <v>317.58151533090688</v>
      </c>
      <c r="I37" s="24">
        <f>SUM(I34:I36)</f>
        <v>872.35754831201905</v>
      </c>
      <c r="J37" s="24">
        <f>SUM(J34:J36)</f>
        <v>1252.2249788748361</v>
      </c>
      <c r="K37" s="16"/>
      <c r="L37" s="25">
        <f t="shared" si="10"/>
        <v>0.21462335286683656</v>
      </c>
      <c r="M37" s="25">
        <f t="shared" si="10"/>
        <v>0.55775923869158184</v>
      </c>
      <c r="N37" s="25">
        <f t="shared" si="10"/>
        <v>0.97539963823774956</v>
      </c>
      <c r="O37" s="26">
        <f t="shared" si="10"/>
        <v>0.71394255300844678</v>
      </c>
    </row>
    <row r="38" spans="1:23" ht="5.15" customHeight="1" x14ac:dyDescent="0.6">
      <c r="A38" s="21"/>
      <c r="B38" s="22"/>
      <c r="C38" s="22"/>
      <c r="D38" s="22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20"/>
    </row>
    <row r="39" spans="1:23" ht="12.75" customHeight="1" x14ac:dyDescent="0.6">
      <c r="A39" s="31" t="s">
        <v>112</v>
      </c>
      <c r="B39" s="22"/>
      <c r="C39" s="22"/>
      <c r="D39" s="22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20"/>
    </row>
    <row r="40" spans="1:23" ht="12.75" customHeight="1" x14ac:dyDescent="0.6">
      <c r="A40" s="21" t="s">
        <v>13</v>
      </c>
      <c r="B40" s="22">
        <v>0</v>
      </c>
      <c r="C40" s="22">
        <v>1453.2766076887935</v>
      </c>
      <c r="D40" s="22">
        <v>0</v>
      </c>
      <c r="E40" s="22">
        <f>SUM(B40:D40)</f>
        <v>1453.2766076887935</v>
      </c>
      <c r="F40" s="16"/>
      <c r="G40" s="62">
        <v>0</v>
      </c>
      <c r="H40" s="62">
        <v>107.35450946186363</v>
      </c>
      <c r="I40" s="62">
        <v>0</v>
      </c>
      <c r="J40" s="24">
        <f>SUM(G40:I40)</f>
        <v>107.35450946186363</v>
      </c>
      <c r="K40" s="16"/>
      <c r="L40" s="25" t="str">
        <f t="shared" ref="L40:O43" si="11">IF(B40&lt;&gt;0,G40/B40,"--")</f>
        <v>--</v>
      </c>
      <c r="M40" s="25">
        <f t="shared" si="11"/>
        <v>7.387066501579076E-2</v>
      </c>
      <c r="N40" s="25" t="str">
        <f t="shared" si="11"/>
        <v>--</v>
      </c>
      <c r="O40" s="26">
        <f t="shared" si="11"/>
        <v>7.387066501579076E-2</v>
      </c>
      <c r="Q40">
        <v>1</v>
      </c>
      <c r="R40">
        <v>2</v>
      </c>
      <c r="U40">
        <f>$U$8</f>
        <v>17</v>
      </c>
      <c r="V40">
        <f>$V$8</f>
        <v>39</v>
      </c>
      <c r="W40">
        <f>$W$8</f>
        <v>61</v>
      </c>
    </row>
    <row r="41" spans="1:23" ht="12.75" customHeight="1" x14ac:dyDescent="0.6">
      <c r="A41" s="30" t="s">
        <v>97</v>
      </c>
      <c r="B41" s="22">
        <v>0</v>
      </c>
      <c r="C41" s="22">
        <v>1453.2766076887935</v>
      </c>
      <c r="D41" s="22">
        <v>0</v>
      </c>
      <c r="E41" s="22">
        <f>SUM(B41:D41)</f>
        <v>1453.2766076887935</v>
      </c>
      <c r="F41" s="16"/>
      <c r="G41" s="62">
        <v>0</v>
      </c>
      <c r="H41" s="62">
        <v>413.32954351681479</v>
      </c>
      <c r="I41" s="62">
        <v>0</v>
      </c>
      <c r="J41" s="24">
        <f>SUM(G41:I41)</f>
        <v>413.32954351681479</v>
      </c>
      <c r="K41" s="16"/>
      <c r="L41" s="25" t="str">
        <f t="shared" si="11"/>
        <v>--</v>
      </c>
      <c r="M41" s="25">
        <f t="shared" si="11"/>
        <v>0.28441216305968758</v>
      </c>
      <c r="N41" s="25" t="str">
        <f t="shared" si="11"/>
        <v>--</v>
      </c>
      <c r="O41" s="26">
        <f t="shared" si="11"/>
        <v>0.28441216305968758</v>
      </c>
      <c r="Q41">
        <v>5</v>
      </c>
      <c r="R41">
        <v>7</v>
      </c>
      <c r="U41">
        <f>$U$8</f>
        <v>17</v>
      </c>
      <c r="V41">
        <f>$V$8</f>
        <v>39</v>
      </c>
      <c r="W41">
        <f>$W$8</f>
        <v>61</v>
      </c>
    </row>
    <row r="42" spans="1:23" ht="12.75" customHeight="1" x14ac:dyDescent="0.6">
      <c r="A42" s="21" t="s">
        <v>16</v>
      </c>
      <c r="B42" s="22">
        <v>0</v>
      </c>
      <c r="C42" s="22">
        <v>0</v>
      </c>
      <c r="D42" s="22">
        <v>0</v>
      </c>
      <c r="E42" s="22">
        <f>SUM(B42:D42)</f>
        <v>0</v>
      </c>
      <c r="F42" s="16"/>
      <c r="G42" s="62">
        <v>0</v>
      </c>
      <c r="H42" s="62">
        <v>0</v>
      </c>
      <c r="I42" s="62">
        <v>0</v>
      </c>
      <c r="J42" s="24">
        <f>SUM(G42:I42)</f>
        <v>0</v>
      </c>
      <c r="K42" s="16"/>
      <c r="L42" s="25" t="str">
        <f t="shared" si="11"/>
        <v>--</v>
      </c>
      <c r="M42" s="25" t="str">
        <f t="shared" si="11"/>
        <v>--</v>
      </c>
      <c r="N42" s="25" t="str">
        <f t="shared" si="11"/>
        <v>--</v>
      </c>
      <c r="O42" s="26" t="str">
        <f t="shared" si="11"/>
        <v>--</v>
      </c>
      <c r="Q42">
        <v>10</v>
      </c>
      <c r="U42">
        <f>$U$8</f>
        <v>17</v>
      </c>
      <c r="V42">
        <f>$V$8</f>
        <v>39</v>
      </c>
      <c r="W42">
        <f>$W$8</f>
        <v>61</v>
      </c>
    </row>
    <row r="43" spans="1:23" ht="12.75" customHeight="1" x14ac:dyDescent="0.6">
      <c r="A43" s="21" t="s">
        <v>17</v>
      </c>
      <c r="B43" s="22">
        <f>B40</f>
        <v>0</v>
      </c>
      <c r="C43" s="22">
        <f>C40</f>
        <v>1453.2766076887935</v>
      </c>
      <c r="D43" s="22">
        <f>D40</f>
        <v>0</v>
      </c>
      <c r="E43" s="22">
        <f>E40</f>
        <v>1453.2766076887935</v>
      </c>
      <c r="F43" s="16"/>
      <c r="G43" s="24">
        <f>SUM(G40:G42)</f>
        <v>0</v>
      </c>
      <c r="H43" s="24">
        <f>SUM(H40:H42)</f>
        <v>520.68405297867844</v>
      </c>
      <c r="I43" s="24">
        <f>SUM(I40:I42)</f>
        <v>0</v>
      </c>
      <c r="J43" s="24">
        <f>SUM(J40:J42)</f>
        <v>520.68405297867844</v>
      </c>
      <c r="K43" s="16"/>
      <c r="L43" s="25" t="str">
        <f t="shared" si="11"/>
        <v>--</v>
      </c>
      <c r="M43" s="25">
        <f t="shared" si="11"/>
        <v>0.35828282807547834</v>
      </c>
      <c r="N43" s="25" t="str">
        <f t="shared" si="11"/>
        <v>--</v>
      </c>
      <c r="O43" s="26">
        <f t="shared" si="11"/>
        <v>0.35828282807547834</v>
      </c>
    </row>
    <row r="44" spans="1:23" ht="5.15" customHeight="1" x14ac:dyDescent="0.6">
      <c r="A44" s="21"/>
      <c r="B44" s="22"/>
      <c r="C44" s="22"/>
      <c r="D44" s="22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20"/>
    </row>
    <row r="45" spans="1:23" ht="12.75" customHeight="1" x14ac:dyDescent="0.6">
      <c r="A45" s="31" t="s">
        <v>28</v>
      </c>
      <c r="B45" s="22"/>
      <c r="C45" s="22"/>
      <c r="D45" s="22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20"/>
    </row>
    <row r="46" spans="1:23" ht="12.75" customHeight="1" x14ac:dyDescent="0.6">
      <c r="A46" s="30" t="s">
        <v>29</v>
      </c>
      <c r="B46" s="76">
        <f>B37+B43</f>
        <v>290.21033545476018</v>
      </c>
      <c r="C46" s="76">
        <f>C37+C43</f>
        <v>2022.664783267749</v>
      </c>
      <c r="D46" s="76">
        <f>D37+D43</f>
        <v>894.35910586157672</v>
      </c>
      <c r="E46" s="22">
        <f>SUM(B46:D46)</f>
        <v>3207.234224584086</v>
      </c>
      <c r="F46" s="16"/>
      <c r="G46" s="62">
        <v>317.25629821844535</v>
      </c>
      <c r="H46" s="62">
        <v>2270.9462122215891</v>
      </c>
      <c r="I46" s="62">
        <v>13333.43032985981</v>
      </c>
      <c r="J46" s="24">
        <f>SUM(G46:I46)</f>
        <v>15921.632840299844</v>
      </c>
      <c r="K46" s="16"/>
      <c r="L46" s="25">
        <f t="shared" ref="L46:O48" si="12">IF(B46&lt;&gt;0,G46/B46,"--")</f>
        <v>1.0931943472009846</v>
      </c>
      <c r="M46" s="25">
        <f t="shared" si="12"/>
        <v>1.1227496671755588</v>
      </c>
      <c r="N46" s="25">
        <f t="shared" si="12"/>
        <v>14.908363142358919</v>
      </c>
      <c r="O46" s="26">
        <f t="shared" si="12"/>
        <v>4.9642875217086964</v>
      </c>
      <c r="Q46">
        <v>11</v>
      </c>
      <c r="U46">
        <f>$U$8</f>
        <v>17</v>
      </c>
      <c r="V46">
        <f>$V$8</f>
        <v>39</v>
      </c>
      <c r="W46">
        <f>$W$8</f>
        <v>61</v>
      </c>
    </row>
    <row r="47" spans="1:23" ht="12.75" customHeight="1" x14ac:dyDescent="0.6">
      <c r="A47" s="30" t="s">
        <v>30</v>
      </c>
      <c r="B47" s="22">
        <v>0</v>
      </c>
      <c r="C47" s="22">
        <v>0</v>
      </c>
      <c r="D47" s="22">
        <v>0</v>
      </c>
      <c r="E47" s="22">
        <f>SUM(B47:D47)</f>
        <v>0</v>
      </c>
      <c r="F47" s="16"/>
      <c r="G47" s="62">
        <v>0</v>
      </c>
      <c r="H47" s="62">
        <v>0</v>
      </c>
      <c r="I47" s="62">
        <v>0</v>
      </c>
      <c r="J47" s="24">
        <f>SUM(G47:I47)</f>
        <v>0</v>
      </c>
      <c r="K47" s="16"/>
      <c r="L47" s="25" t="str">
        <f t="shared" si="12"/>
        <v>--</v>
      </c>
      <c r="M47" s="25" t="str">
        <f t="shared" si="12"/>
        <v>--</v>
      </c>
      <c r="N47" s="25" t="str">
        <f t="shared" si="12"/>
        <v>--</v>
      </c>
      <c r="O47" s="26" t="str">
        <f t="shared" si="12"/>
        <v>--</v>
      </c>
      <c r="Q47">
        <v>12</v>
      </c>
      <c r="U47">
        <f>$U$8</f>
        <v>17</v>
      </c>
      <c r="V47">
        <f>$V$8</f>
        <v>39</v>
      </c>
      <c r="W47">
        <f>$W$8</f>
        <v>61</v>
      </c>
    </row>
    <row r="48" spans="1:23" ht="12.75" customHeight="1" x14ac:dyDescent="0.6">
      <c r="A48" s="21" t="s">
        <v>17</v>
      </c>
      <c r="B48" s="22">
        <f>B46</f>
        <v>290.21033545476018</v>
      </c>
      <c r="C48" s="22">
        <f>C46</f>
        <v>2022.664783267749</v>
      </c>
      <c r="D48" s="22">
        <f>D46</f>
        <v>894.35910586157672</v>
      </c>
      <c r="E48" s="22">
        <f>E46</f>
        <v>3207.234224584086</v>
      </c>
      <c r="F48" s="16"/>
      <c r="G48" s="24">
        <f>SUM(G46:G47)</f>
        <v>317.25629821844535</v>
      </c>
      <c r="H48" s="24">
        <f>SUM(H46:H47)</f>
        <v>2270.9462122215891</v>
      </c>
      <c r="I48" s="24">
        <f>SUM(I46:I47)</f>
        <v>13333.43032985981</v>
      </c>
      <c r="J48" s="24">
        <f>SUM(J46:J47)</f>
        <v>15921.632840299844</v>
      </c>
      <c r="K48" s="16"/>
      <c r="L48" s="25">
        <f t="shared" si="12"/>
        <v>1.0931943472009846</v>
      </c>
      <c r="M48" s="25">
        <f t="shared" si="12"/>
        <v>1.1227496671755588</v>
      </c>
      <c r="N48" s="25">
        <f t="shared" si="12"/>
        <v>14.908363142358919</v>
      </c>
      <c r="O48" s="26">
        <f t="shared" si="12"/>
        <v>4.9642875217086964</v>
      </c>
    </row>
    <row r="49" spans="1:23" ht="5.15" customHeight="1" x14ac:dyDescent="0.6">
      <c r="A49" s="21"/>
      <c r="B49" s="22"/>
      <c r="C49" s="22"/>
      <c r="D49" s="22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20"/>
    </row>
    <row r="50" spans="1:23" ht="12.75" customHeight="1" x14ac:dyDescent="0.6">
      <c r="A50" s="96" t="s">
        <v>33</v>
      </c>
      <c r="B50" s="32">
        <f>B48</f>
        <v>290.21033545476018</v>
      </c>
      <c r="C50" s="32">
        <f>C48</f>
        <v>2022.664783267749</v>
      </c>
      <c r="D50" s="32">
        <f>D48</f>
        <v>894.35910586157672</v>
      </c>
      <c r="E50" s="32">
        <f>E48</f>
        <v>3207.234224584086</v>
      </c>
      <c r="F50" s="33"/>
      <c r="G50" s="34">
        <f>SUM(G37,G43,G48)</f>
        <v>379.54221345035535</v>
      </c>
      <c r="H50" s="34">
        <f>SUM(H37,H43,H48)</f>
        <v>3109.2117805311746</v>
      </c>
      <c r="I50" s="34">
        <f>SUM(I37,I43,I48)</f>
        <v>14205.787878171828</v>
      </c>
      <c r="J50" s="34">
        <f>SUM(J37,J43,J48)</f>
        <v>17694.541872153357</v>
      </c>
      <c r="K50" s="33"/>
      <c r="L50" s="35">
        <f t="shared" ref="L50:O51" si="13">IF(B50&lt;&gt;0,G50/B50,"--")</f>
        <v>1.3078177000678213</v>
      </c>
      <c r="M50" s="35">
        <f t="shared" si="13"/>
        <v>1.5371858976592438</v>
      </c>
      <c r="N50" s="35">
        <f t="shared" si="13"/>
        <v>15.883762780596669</v>
      </c>
      <c r="O50" s="36">
        <f t="shared" si="13"/>
        <v>5.5170719171431841</v>
      </c>
    </row>
    <row r="51" spans="1:23" ht="12.75" customHeight="1" thickBot="1" x14ac:dyDescent="0.75">
      <c r="A51" s="37" t="s">
        <v>17</v>
      </c>
      <c r="B51" s="101">
        <f>SUM(B30,B50)</f>
        <v>2538.3483959262294</v>
      </c>
      <c r="C51" s="101">
        <f>SUM(C30,C50)</f>
        <v>2022.664783267749</v>
      </c>
      <c r="D51" s="101">
        <f>SUM(D30,D50)</f>
        <v>894.35910586157672</v>
      </c>
      <c r="E51" s="101">
        <f>SUM(E30,E50)</f>
        <v>5455.372285055555</v>
      </c>
      <c r="F51" s="102"/>
      <c r="G51" s="46">
        <f>SUM(G30,G50)</f>
        <v>1407.8068545427948</v>
      </c>
      <c r="H51" s="46">
        <f>SUM(H30,H50)</f>
        <v>3109.2117805311746</v>
      </c>
      <c r="I51" s="46">
        <f>SUM(I30,I50)</f>
        <v>14205.787878171828</v>
      </c>
      <c r="J51" s="46">
        <f>SUM(J30,J50)</f>
        <v>18722.806513245796</v>
      </c>
      <c r="K51" s="102"/>
      <c r="L51" s="47">
        <f t="shared" si="13"/>
        <v>0.55461529898818074</v>
      </c>
      <c r="M51" s="47">
        <f t="shared" si="13"/>
        <v>1.5371858976592438</v>
      </c>
      <c r="N51" s="47">
        <f t="shared" si="13"/>
        <v>15.883762780596669</v>
      </c>
      <c r="O51" s="48">
        <f t="shared" si="13"/>
        <v>3.4319942865375195</v>
      </c>
    </row>
    <row r="52" spans="1:23" ht="5.15" customHeight="1" thickBot="1" x14ac:dyDescent="0.75">
      <c r="A52" s="16"/>
      <c r="B52" s="50"/>
      <c r="C52" s="50"/>
      <c r="D52" s="50"/>
    </row>
    <row r="53" spans="1:23" ht="15.5" x14ac:dyDescent="0.7">
      <c r="A53" s="4" t="s">
        <v>18</v>
      </c>
      <c r="B53" s="121" t="s">
        <v>1</v>
      </c>
      <c r="C53" s="128"/>
      <c r="D53" s="128"/>
      <c r="E53" s="128"/>
      <c r="F53" s="6"/>
      <c r="G53" s="121" t="s">
        <v>2</v>
      </c>
      <c r="H53" s="122"/>
      <c r="I53" s="122"/>
      <c r="J53" s="122"/>
      <c r="K53" s="6"/>
      <c r="L53" s="121" t="s">
        <v>3</v>
      </c>
      <c r="M53" s="122"/>
      <c r="N53" s="122"/>
      <c r="O53" s="123"/>
    </row>
    <row r="54" spans="1:23" ht="12.75" customHeight="1" x14ac:dyDescent="0.6">
      <c r="A54" s="94" t="s">
        <v>23</v>
      </c>
      <c r="B54" s="15" t="s">
        <v>4</v>
      </c>
      <c r="C54" s="15" t="s">
        <v>5</v>
      </c>
      <c r="D54" s="15" t="s">
        <v>6</v>
      </c>
      <c r="E54" s="15" t="s">
        <v>173</v>
      </c>
      <c r="F54" s="16"/>
      <c r="G54" s="15" t="s">
        <v>4</v>
      </c>
      <c r="H54" s="15" t="s">
        <v>5</v>
      </c>
      <c r="I54" s="15" t="s">
        <v>6</v>
      </c>
      <c r="J54" s="15" t="s">
        <v>173</v>
      </c>
      <c r="K54" s="16"/>
      <c r="L54" s="15" t="s">
        <v>4</v>
      </c>
      <c r="M54" s="15" t="s">
        <v>5</v>
      </c>
      <c r="N54" s="15" t="s">
        <v>6</v>
      </c>
      <c r="O54" s="17" t="s">
        <v>173</v>
      </c>
    </row>
    <row r="55" spans="1:23" x14ac:dyDescent="0.6">
      <c r="A55" s="21" t="s">
        <v>19</v>
      </c>
      <c r="B55" s="22">
        <v>0</v>
      </c>
      <c r="C55" s="22">
        <v>0</v>
      </c>
      <c r="D55" s="22">
        <v>0</v>
      </c>
      <c r="E55" s="22">
        <f>SUM(B55:D55)</f>
        <v>0</v>
      </c>
      <c r="F55" s="16"/>
      <c r="G55" s="62">
        <v>0</v>
      </c>
      <c r="H55" s="62">
        <v>0</v>
      </c>
      <c r="I55" s="62">
        <v>0</v>
      </c>
      <c r="J55" s="24">
        <f>SUM(G55:I55)</f>
        <v>0</v>
      </c>
      <c r="K55" s="16"/>
      <c r="L55" s="25" t="str">
        <f t="shared" ref="L55:O57" si="14">IF(B55&lt;&gt;0,G55/B55,"--")</f>
        <v>--</v>
      </c>
      <c r="M55" s="25" t="str">
        <f t="shared" si="14"/>
        <v>--</v>
      </c>
      <c r="N55" s="25" t="str">
        <f t="shared" si="14"/>
        <v>--</v>
      </c>
      <c r="O55" s="26" t="str">
        <f t="shared" si="14"/>
        <v>--</v>
      </c>
      <c r="Q55">
        <v>158</v>
      </c>
      <c r="U55">
        <f>$U$8</f>
        <v>17</v>
      </c>
      <c r="V55">
        <f>$V$8</f>
        <v>39</v>
      </c>
      <c r="W55">
        <f>$W$8</f>
        <v>61</v>
      </c>
    </row>
    <row r="56" spans="1:23" x14ac:dyDescent="0.6">
      <c r="A56" s="21" t="s">
        <v>20</v>
      </c>
      <c r="B56" s="22">
        <v>0</v>
      </c>
      <c r="C56" s="22">
        <v>0</v>
      </c>
      <c r="D56" s="22">
        <v>0</v>
      </c>
      <c r="E56" s="22">
        <f>SUM(B56:D56)</f>
        <v>0</v>
      </c>
      <c r="F56" s="16"/>
      <c r="G56" s="62">
        <v>0</v>
      </c>
      <c r="H56" s="62">
        <v>0</v>
      </c>
      <c r="I56" s="62">
        <v>0</v>
      </c>
      <c r="J56" s="24">
        <f>SUM(G56:I56)</f>
        <v>0</v>
      </c>
      <c r="K56" s="16"/>
      <c r="L56" s="25" t="str">
        <f t="shared" si="14"/>
        <v>--</v>
      </c>
      <c r="M56" s="25" t="str">
        <f t="shared" si="14"/>
        <v>--</v>
      </c>
      <c r="N56" s="25" t="str">
        <f t="shared" si="14"/>
        <v>--</v>
      </c>
      <c r="O56" s="26" t="str">
        <f t="shared" si="14"/>
        <v>--</v>
      </c>
      <c r="Q56">
        <v>160</v>
      </c>
      <c r="U56">
        <f>$U$8</f>
        <v>17</v>
      </c>
      <c r="V56">
        <f>$V$8</f>
        <v>39</v>
      </c>
      <c r="W56">
        <f>$W$8</f>
        <v>61</v>
      </c>
    </row>
    <row r="57" spans="1:23" ht="12.75" customHeight="1" x14ac:dyDescent="0.6">
      <c r="A57" s="21" t="s">
        <v>31</v>
      </c>
      <c r="B57" s="22">
        <f>SUM(B55:B56)</f>
        <v>0</v>
      </c>
      <c r="C57" s="22">
        <f>SUM(C55:C56)</f>
        <v>0</v>
      </c>
      <c r="D57" s="22">
        <f>SUM(D55:D56)</f>
        <v>0</v>
      </c>
      <c r="E57" s="22">
        <f>SUM(E55:E56)</f>
        <v>0</v>
      </c>
      <c r="F57" s="16"/>
      <c r="G57" s="24">
        <f>SUM(G55:G56)</f>
        <v>0</v>
      </c>
      <c r="H57" s="24">
        <f>SUM(H55:H56)</f>
        <v>0</v>
      </c>
      <c r="I57" s="24">
        <f>SUM(I55:I56)</f>
        <v>0</v>
      </c>
      <c r="J57" s="24">
        <f>SUM(J55:J56)</f>
        <v>0</v>
      </c>
      <c r="K57" s="16"/>
      <c r="L57" s="25" t="str">
        <f t="shared" si="14"/>
        <v>--</v>
      </c>
      <c r="M57" s="25" t="str">
        <f t="shared" si="14"/>
        <v>--</v>
      </c>
      <c r="N57" s="25" t="str">
        <f t="shared" si="14"/>
        <v>--</v>
      </c>
      <c r="O57" s="26" t="str">
        <f t="shared" si="14"/>
        <v>--</v>
      </c>
    </row>
    <row r="58" spans="1:23" ht="12.75" customHeight="1" x14ac:dyDescent="0.6">
      <c r="A58" s="95" t="s">
        <v>32</v>
      </c>
      <c r="B58" s="22"/>
      <c r="C58" s="22"/>
      <c r="D58" s="22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0"/>
    </row>
    <row r="59" spans="1:23" x14ac:dyDescent="0.6">
      <c r="A59" s="21" t="s">
        <v>19</v>
      </c>
      <c r="B59" s="22">
        <v>0</v>
      </c>
      <c r="C59" s="22">
        <v>0</v>
      </c>
      <c r="D59" s="22">
        <v>0</v>
      </c>
      <c r="E59" s="22">
        <f>SUM(B59:D59)</f>
        <v>0</v>
      </c>
      <c r="F59" s="16"/>
      <c r="G59" s="62">
        <v>0</v>
      </c>
      <c r="H59" s="62">
        <v>0</v>
      </c>
      <c r="I59" s="62">
        <v>0</v>
      </c>
      <c r="J59" s="24">
        <f>SUM(G59:I59)</f>
        <v>0</v>
      </c>
      <c r="K59" s="16"/>
      <c r="L59" s="25" t="str">
        <f t="shared" ref="L59:O62" si="15">IF(B59&lt;&gt;0,G59/B59,"--")</f>
        <v>--</v>
      </c>
      <c r="M59" s="25" t="str">
        <f t="shared" si="15"/>
        <v>--</v>
      </c>
      <c r="N59" s="25" t="str">
        <f t="shared" si="15"/>
        <v>--</v>
      </c>
      <c r="O59" s="26" t="str">
        <f t="shared" si="15"/>
        <v>--</v>
      </c>
      <c r="Q59">
        <v>135</v>
      </c>
      <c r="U59">
        <f>$U$8</f>
        <v>17</v>
      </c>
      <c r="V59">
        <f>$V$8</f>
        <v>39</v>
      </c>
      <c r="W59">
        <f>$W$8</f>
        <v>61</v>
      </c>
    </row>
    <row r="60" spans="1:23" x14ac:dyDescent="0.6">
      <c r="A60" s="21" t="s">
        <v>20</v>
      </c>
      <c r="B60" s="22">
        <v>0</v>
      </c>
      <c r="C60" s="22">
        <v>0</v>
      </c>
      <c r="D60" s="22">
        <v>0</v>
      </c>
      <c r="E60" s="22">
        <f>SUM(B60:D60)</f>
        <v>0</v>
      </c>
      <c r="F60" s="16"/>
      <c r="G60" s="62">
        <v>0</v>
      </c>
      <c r="H60" s="62">
        <v>0</v>
      </c>
      <c r="I60" s="62">
        <v>0</v>
      </c>
      <c r="J60" s="24">
        <f>SUM(G60:I60)</f>
        <v>0</v>
      </c>
      <c r="K60" s="16"/>
      <c r="L60" s="25" t="str">
        <f t="shared" si="15"/>
        <v>--</v>
      </c>
      <c r="M60" s="25" t="str">
        <f t="shared" si="15"/>
        <v>--</v>
      </c>
      <c r="N60" s="25" t="str">
        <f t="shared" si="15"/>
        <v>--</v>
      </c>
      <c r="O60" s="26" t="str">
        <f t="shared" si="15"/>
        <v>--</v>
      </c>
      <c r="Q60">
        <v>137</v>
      </c>
      <c r="U60">
        <f>$U$8</f>
        <v>17</v>
      </c>
      <c r="V60">
        <f>$V$8</f>
        <v>39</v>
      </c>
      <c r="W60">
        <f>$W$8</f>
        <v>61</v>
      </c>
    </row>
    <row r="61" spans="1:23" x14ac:dyDescent="0.6">
      <c r="A61" s="96" t="s">
        <v>33</v>
      </c>
      <c r="B61" s="32">
        <f>SUM(B59:B60)</f>
        <v>0</v>
      </c>
      <c r="C61" s="32">
        <f>SUM(C59:C60)</f>
        <v>0</v>
      </c>
      <c r="D61" s="32">
        <f>SUM(D59:D60)</f>
        <v>0</v>
      </c>
      <c r="E61" s="32">
        <f>SUM(E59:E60)</f>
        <v>0</v>
      </c>
      <c r="F61" s="33"/>
      <c r="G61" s="84">
        <f>SUM(G59:G60)</f>
        <v>0</v>
      </c>
      <c r="H61" s="84">
        <f>SUM(H59:H60)</f>
        <v>0</v>
      </c>
      <c r="I61" s="84">
        <f>SUM(I59:I60)</f>
        <v>0</v>
      </c>
      <c r="J61" s="34">
        <f>SUM(J59:J60)</f>
        <v>0</v>
      </c>
      <c r="K61" s="33"/>
      <c r="L61" s="35" t="str">
        <f t="shared" si="15"/>
        <v>--</v>
      </c>
      <c r="M61" s="35" t="str">
        <f t="shared" si="15"/>
        <v>--</v>
      </c>
      <c r="N61" s="35" t="str">
        <f t="shared" si="15"/>
        <v>--</v>
      </c>
      <c r="O61" s="36" t="str">
        <f t="shared" si="15"/>
        <v>--</v>
      </c>
    </row>
    <row r="62" spans="1:23" ht="13.75" thickBot="1" x14ac:dyDescent="0.75">
      <c r="A62" s="43" t="s">
        <v>17</v>
      </c>
      <c r="B62" s="101">
        <f>SUM(B57,B61)</f>
        <v>0</v>
      </c>
      <c r="C62" s="101">
        <f>SUM(C57,C61)</f>
        <v>0</v>
      </c>
      <c r="D62" s="101">
        <f>SUM(D57,D61)</f>
        <v>0</v>
      </c>
      <c r="E62" s="101">
        <f>SUM(E57,E61)</f>
        <v>0</v>
      </c>
      <c r="F62" s="102"/>
      <c r="G62" s="46">
        <f>SUM(G57,G61)</f>
        <v>0</v>
      </c>
      <c r="H62" s="46">
        <f>SUM(H57,H61)</f>
        <v>0</v>
      </c>
      <c r="I62" s="46">
        <f>SUM(I57,I61)</f>
        <v>0</v>
      </c>
      <c r="J62" s="46">
        <f>SUM(J57,J61)</f>
        <v>0</v>
      </c>
      <c r="K62" s="102"/>
      <c r="L62" s="47" t="str">
        <f t="shared" si="15"/>
        <v>--</v>
      </c>
      <c r="M62" s="47" t="str">
        <f t="shared" si="15"/>
        <v>--</v>
      </c>
      <c r="N62" s="47" t="str">
        <f t="shared" si="15"/>
        <v>--</v>
      </c>
      <c r="O62" s="48" t="str">
        <f t="shared" si="15"/>
        <v>--</v>
      </c>
    </row>
    <row r="63" spans="1:23" ht="5.15" customHeight="1" x14ac:dyDescent="0.6">
      <c r="A63" s="49"/>
    </row>
    <row r="64" spans="1:23" x14ac:dyDescent="0.6">
      <c r="A64" s="49" t="s">
        <v>21</v>
      </c>
      <c r="B64" s="50">
        <f>B51</f>
        <v>2538.3483959262294</v>
      </c>
      <c r="C64" s="50">
        <f>C51</f>
        <v>2022.664783267749</v>
      </c>
      <c r="D64" s="50">
        <f>D51</f>
        <v>894.35910586157672</v>
      </c>
      <c r="E64" s="50">
        <f>E51</f>
        <v>5455.372285055555</v>
      </c>
      <c r="G64" s="82">
        <f>SUM(G51,G62)</f>
        <v>1407.8068545427948</v>
      </c>
      <c r="H64" s="82">
        <f>SUM(H51,H62)</f>
        <v>3109.2117805311746</v>
      </c>
      <c r="I64" s="82">
        <f>SUM(I51,I62)</f>
        <v>14205.787878171828</v>
      </c>
      <c r="J64" s="82">
        <f>SUM(J51,J62)</f>
        <v>18722.806513245796</v>
      </c>
      <c r="L64" s="25">
        <f>IF(B64&lt;&gt;0,G64/B64,"--")</f>
        <v>0.55461529898818074</v>
      </c>
      <c r="M64" s="25">
        <f>IF(C64&lt;&gt;0,H64/C64,"--")</f>
        <v>1.5371858976592438</v>
      </c>
      <c r="N64" s="25">
        <f>IF(D64&lt;&gt;0,I64/D64,"--")</f>
        <v>15.883762780596669</v>
      </c>
      <c r="O64" s="25">
        <f>IF(E64&lt;&gt;0,J64/E64,"--")</f>
        <v>3.4319942865375195</v>
      </c>
    </row>
    <row r="65" spans="1:23" hidden="1" x14ac:dyDescent="0.6">
      <c r="A65" s="49"/>
      <c r="B65" s="50"/>
      <c r="C65" s="50"/>
      <c r="D65" s="50"/>
      <c r="E65" s="50"/>
      <c r="G65" s="82"/>
      <c r="H65" s="82"/>
      <c r="I65" s="82"/>
      <c r="J65" s="82"/>
      <c r="L65" s="25"/>
      <c r="M65" s="25"/>
      <c r="N65" s="25"/>
      <c r="O65" s="25"/>
    </row>
    <row r="66" spans="1:23" hidden="1" x14ac:dyDescent="0.6">
      <c r="A66" s="107" t="s">
        <v>115</v>
      </c>
      <c r="B66" s="85">
        <f>B10-SUM(B11:B13)</f>
        <v>0</v>
      </c>
      <c r="C66" s="85">
        <f>C10-SUM(C11:C13)</f>
        <v>0</v>
      </c>
      <c r="D66" s="85">
        <f>D10-SUM(D11:D13)</f>
        <v>0</v>
      </c>
      <c r="G66" s="85">
        <v>0</v>
      </c>
      <c r="H66" s="85">
        <v>0</v>
      </c>
      <c r="I66" s="85">
        <v>0</v>
      </c>
      <c r="J66" s="86"/>
      <c r="L66" s="85">
        <v>0</v>
      </c>
      <c r="M66" s="85">
        <v>0</v>
      </c>
      <c r="N66" s="85">
        <v>0</v>
      </c>
      <c r="O66" s="86"/>
      <c r="Q66">
        <v>157</v>
      </c>
      <c r="U66">
        <f>$U$8</f>
        <v>17</v>
      </c>
      <c r="V66">
        <f>$V$8</f>
        <v>39</v>
      </c>
      <c r="W66">
        <f>$W$8</f>
        <v>61</v>
      </c>
    </row>
    <row r="67" spans="1:23" hidden="1" x14ac:dyDescent="0.6">
      <c r="A67" s="16"/>
      <c r="B67" s="85">
        <f>B19-SUM(B20:B22)</f>
        <v>0</v>
      </c>
      <c r="C67" s="85">
        <f>C19-SUM(C20:C22)</f>
        <v>0</v>
      </c>
      <c r="D67" s="85">
        <f>D19-SUM(D20:D22)</f>
        <v>0</v>
      </c>
      <c r="G67" s="85">
        <v>0</v>
      </c>
      <c r="H67" s="85">
        <v>0</v>
      </c>
      <c r="I67" s="85">
        <v>0</v>
      </c>
      <c r="J67" s="86"/>
      <c r="L67" s="85">
        <v>0</v>
      </c>
      <c r="M67" s="85">
        <v>0</v>
      </c>
      <c r="N67" s="85">
        <v>0</v>
      </c>
      <c r="Q67">
        <v>134</v>
      </c>
      <c r="U67">
        <f>$U$8</f>
        <v>17</v>
      </c>
      <c r="V67">
        <f>$V$8</f>
        <v>39</v>
      </c>
      <c r="W67">
        <f>$W$8</f>
        <v>61</v>
      </c>
    </row>
    <row r="68" spans="1:23" hidden="1" x14ac:dyDescent="0.6">
      <c r="A68" s="16"/>
      <c r="B68" s="16"/>
      <c r="C68" s="16"/>
      <c r="D68" s="16"/>
      <c r="E68" s="16"/>
      <c r="G68" s="85">
        <v>0</v>
      </c>
      <c r="H68" s="85">
        <v>0</v>
      </c>
      <c r="I68" s="85">
        <v>0</v>
      </c>
      <c r="J68" s="86"/>
      <c r="K68" s="108"/>
      <c r="L68" s="85">
        <v>0</v>
      </c>
      <c r="M68" s="85">
        <v>0</v>
      </c>
      <c r="N68" s="85">
        <v>0</v>
      </c>
      <c r="Q68">
        <v>84</v>
      </c>
      <c r="R68">
        <v>19</v>
      </c>
      <c r="U68">
        <f>$U$8</f>
        <v>17</v>
      </c>
      <c r="V68">
        <f>$V$8</f>
        <v>39</v>
      </c>
      <c r="W68">
        <f>$W$8</f>
        <v>61</v>
      </c>
    </row>
    <row r="69" spans="1:23" x14ac:dyDescent="0.6">
      <c r="A69" s="33"/>
      <c r="B69" s="33"/>
      <c r="C69" s="33"/>
      <c r="D69" s="33"/>
      <c r="E69" s="33"/>
      <c r="G69" s="86"/>
      <c r="H69" s="86"/>
      <c r="I69" s="86"/>
      <c r="J69" s="86"/>
      <c r="K69" s="108"/>
      <c r="L69" s="86"/>
      <c r="M69" s="86"/>
      <c r="N69" s="86"/>
    </row>
    <row r="70" spans="1:23" x14ac:dyDescent="0.6">
      <c r="A70" s="54" t="s">
        <v>22</v>
      </c>
    </row>
    <row r="71" spans="1:23" x14ac:dyDescent="0.6">
      <c r="A71" s="109" t="s">
        <v>264</v>
      </c>
    </row>
    <row r="72" spans="1:23" x14ac:dyDescent="0.6">
      <c r="A72" s="56" t="s">
        <v>108</v>
      </c>
    </row>
    <row r="73" spans="1:23" x14ac:dyDescent="0.6">
      <c r="A73" s="55" t="s">
        <v>98</v>
      </c>
    </row>
    <row r="74" spans="1:23" x14ac:dyDescent="0.6">
      <c r="A74" s="56" t="s">
        <v>109</v>
      </c>
    </row>
    <row r="75" spans="1:23" x14ac:dyDescent="0.6">
      <c r="A75" s="55" t="s">
        <v>113</v>
      </c>
    </row>
    <row r="76" spans="1:23" x14ac:dyDescent="0.6">
      <c r="A76" s="56" t="s">
        <v>110</v>
      </c>
      <c r="B76" s="41"/>
      <c r="C76" s="41"/>
      <c r="D76" s="41"/>
      <c r="E76" s="41"/>
    </row>
    <row r="77" spans="1:23" x14ac:dyDescent="0.6">
      <c r="A77" s="55" t="s">
        <v>114</v>
      </c>
      <c r="B77" s="41"/>
      <c r="C77" s="41"/>
      <c r="D77" s="41"/>
      <c r="E77" s="41"/>
    </row>
    <row r="78" spans="1:23" x14ac:dyDescent="0.6">
      <c r="A78" s="56"/>
    </row>
    <row r="79" spans="1:23" x14ac:dyDescent="0.6">
      <c r="A79" s="55"/>
    </row>
    <row r="80" spans="1:23" x14ac:dyDescent="0.6">
      <c r="A80" s="55"/>
    </row>
    <row r="81" spans="1:1" x14ac:dyDescent="0.6">
      <c r="A81" s="55"/>
    </row>
    <row r="82" spans="1:1" x14ac:dyDescent="0.6">
      <c r="A82" s="16"/>
    </row>
    <row r="83" spans="1:1" x14ac:dyDescent="0.6">
      <c r="A83" s="16"/>
    </row>
    <row r="84" spans="1:1" x14ac:dyDescent="0.6">
      <c r="A84" s="16"/>
    </row>
    <row r="85" spans="1:1" x14ac:dyDescent="0.6">
      <c r="A85" s="16"/>
    </row>
    <row r="86" spans="1:1" x14ac:dyDescent="0.6">
      <c r="A86" s="16"/>
    </row>
    <row r="87" spans="1:1" x14ac:dyDescent="0.6">
      <c r="A87" s="16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52" max="14" man="1"/>
  </rowBreak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52"/>
  <dimension ref="A1:Y85"/>
  <sheetViews>
    <sheetView zoomScale="70" zoomScaleNormal="70" workbookViewId="0"/>
  </sheetViews>
  <sheetFormatPr defaultRowHeight="13" x14ac:dyDescent="0.6"/>
  <cols>
    <col min="1" max="1" width="36.86328125" customWidth="1"/>
    <col min="2" max="5" width="10.6796875" customWidth="1"/>
    <col min="6" max="6" width="2.6796875" customWidth="1"/>
    <col min="7" max="10" width="10.6796875" customWidth="1"/>
    <col min="11" max="11" width="2.6796875" customWidth="1"/>
    <col min="12" max="15" width="8.6796875" customWidth="1"/>
    <col min="17" max="25" width="0" hidden="1" customWidth="1"/>
  </cols>
  <sheetData>
    <row r="1" spans="1:25" s="3" customFormat="1" ht="15.5" x14ac:dyDescent="0.7">
      <c r="A1" s="1" t="str">
        <f>VLOOKUP(Y6,TabName,5,FALSE)</f>
        <v>Table 4.50 - Cost of Wasted UAA Mail -- All Other Classes, Priority (1), PARS Environment, FY 21</v>
      </c>
    </row>
    <row r="2" spans="1:25" ht="8.15" customHeight="1" thickBot="1" x14ac:dyDescent="0.75"/>
    <row r="3" spans="1:25" ht="15.5" x14ac:dyDescent="0.7">
      <c r="A3" s="4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39"/>
    </row>
    <row r="4" spans="1:25" ht="12.75" customHeight="1" x14ac:dyDescent="0.6">
      <c r="A4" s="14"/>
      <c r="B4" s="9" t="s">
        <v>1</v>
      </c>
      <c r="C4" s="10"/>
      <c r="D4" s="10"/>
      <c r="E4" s="10"/>
      <c r="F4" s="11"/>
      <c r="G4" s="9" t="s">
        <v>2</v>
      </c>
      <c r="H4" s="12"/>
      <c r="I4" s="12"/>
      <c r="J4" s="12"/>
      <c r="K4" s="11"/>
      <c r="L4" s="9" t="s">
        <v>3</v>
      </c>
      <c r="M4" s="12"/>
      <c r="N4" s="12"/>
      <c r="O4" s="13"/>
      <c r="S4" t="s">
        <v>37</v>
      </c>
      <c r="T4" t="s">
        <v>37</v>
      </c>
      <c r="U4" s="18" t="s">
        <v>8</v>
      </c>
      <c r="V4" s="18" t="s">
        <v>9</v>
      </c>
      <c r="W4" s="18" t="s">
        <v>10</v>
      </c>
      <c r="Y4" s="3"/>
    </row>
    <row r="5" spans="1:25" ht="25.5" customHeight="1" x14ac:dyDescent="0.6">
      <c r="A5" s="14"/>
      <c r="B5" s="15" t="s">
        <v>4</v>
      </c>
      <c r="C5" s="15" t="s">
        <v>5</v>
      </c>
      <c r="D5" s="15" t="s">
        <v>6</v>
      </c>
      <c r="E5" s="15" t="s">
        <v>7</v>
      </c>
      <c r="F5" s="16"/>
      <c r="G5" s="15" t="s">
        <v>4</v>
      </c>
      <c r="H5" s="15" t="s">
        <v>5</v>
      </c>
      <c r="I5" s="15" t="s">
        <v>6</v>
      </c>
      <c r="J5" s="15" t="s">
        <v>7</v>
      </c>
      <c r="K5" s="16"/>
      <c r="L5" s="15" t="s">
        <v>4</v>
      </c>
      <c r="M5" s="15" t="s">
        <v>5</v>
      </c>
      <c r="N5" s="15" t="s">
        <v>6</v>
      </c>
      <c r="O5" s="17" t="s">
        <v>7</v>
      </c>
      <c r="Q5" s="56" t="s">
        <v>35</v>
      </c>
      <c r="R5" s="56" t="s">
        <v>36</v>
      </c>
      <c r="S5" s="56" t="s">
        <v>35</v>
      </c>
      <c r="T5" s="56" t="s">
        <v>36</v>
      </c>
      <c r="U5" t="s">
        <v>12</v>
      </c>
      <c r="V5" t="s">
        <v>12</v>
      </c>
      <c r="W5" t="s">
        <v>12</v>
      </c>
      <c r="Y5" s="18" t="s">
        <v>11</v>
      </c>
    </row>
    <row r="6" spans="1:25" ht="12.75" customHeight="1" x14ac:dyDescent="0.6">
      <c r="A6" s="94" t="s">
        <v>23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20"/>
      <c r="Y6">
        <v>50</v>
      </c>
    </row>
    <row r="7" spans="1:25" ht="12.75" customHeight="1" x14ac:dyDescent="0.6">
      <c r="A7" s="31" t="s">
        <v>116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20"/>
    </row>
    <row r="8" spans="1:25" ht="12.75" customHeight="1" x14ac:dyDescent="0.6">
      <c r="A8" s="21" t="s">
        <v>13</v>
      </c>
      <c r="B8" s="22">
        <v>0</v>
      </c>
      <c r="C8" s="22">
        <v>0</v>
      </c>
      <c r="D8" s="22">
        <v>0</v>
      </c>
      <c r="E8" s="22">
        <f t="shared" ref="E8:E13" si="0">SUM(B8:D8)</f>
        <v>0</v>
      </c>
      <c r="F8" s="16"/>
      <c r="G8" s="62">
        <v>0</v>
      </c>
      <c r="H8" s="62">
        <v>0</v>
      </c>
      <c r="I8" s="62">
        <v>0</v>
      </c>
      <c r="J8" s="62">
        <f t="shared" ref="J8:J13" si="1">SUM(G8:I8)</f>
        <v>0</v>
      </c>
      <c r="K8" s="16"/>
      <c r="L8" s="25" t="str">
        <f t="shared" ref="L8:O14" si="2">IF(B8&lt;&gt;0,G8/B8,"--")</f>
        <v>--</v>
      </c>
      <c r="M8" s="25" t="str">
        <f t="shared" si="2"/>
        <v>--</v>
      </c>
      <c r="N8" s="25" t="str">
        <f t="shared" si="2"/>
        <v>--</v>
      </c>
      <c r="O8" s="26" t="str">
        <f t="shared" si="2"/>
        <v>--</v>
      </c>
      <c r="Q8">
        <v>32</v>
      </c>
      <c r="U8" s="27">
        <f>VLOOKUP($Y$6,WMap,3,FALSE)</f>
        <v>17</v>
      </c>
      <c r="V8" s="28">
        <f>VLOOKUP($Y$6,WMap,4,FALSE)</f>
        <v>39</v>
      </c>
      <c r="W8" s="29">
        <f>VLOOKUP($Y$6,WMap,5,FALSE)</f>
        <v>61</v>
      </c>
    </row>
    <row r="9" spans="1:25" ht="12.75" customHeight="1" x14ac:dyDescent="0.6">
      <c r="A9" s="30" t="s">
        <v>24</v>
      </c>
      <c r="B9" s="22">
        <v>0</v>
      </c>
      <c r="C9" s="22">
        <v>0</v>
      </c>
      <c r="D9" s="22">
        <v>0</v>
      </c>
      <c r="E9" s="22">
        <f t="shared" si="0"/>
        <v>0</v>
      </c>
      <c r="F9" s="16"/>
      <c r="G9" s="62">
        <v>0</v>
      </c>
      <c r="H9" s="62">
        <v>0</v>
      </c>
      <c r="I9" s="62">
        <v>0</v>
      </c>
      <c r="J9" s="62">
        <f t="shared" si="1"/>
        <v>0</v>
      </c>
      <c r="K9" s="16"/>
      <c r="L9" s="25" t="str">
        <f t="shared" si="2"/>
        <v>--</v>
      </c>
      <c r="M9" s="25" t="str">
        <f t="shared" si="2"/>
        <v>--</v>
      </c>
      <c r="N9" s="25" t="str">
        <f t="shared" si="2"/>
        <v>--</v>
      </c>
      <c r="O9" s="26" t="str">
        <f t="shared" si="2"/>
        <v>--</v>
      </c>
      <c r="Q9">
        <v>33</v>
      </c>
      <c r="U9">
        <f>$U$8</f>
        <v>17</v>
      </c>
      <c r="V9">
        <f>$V$8</f>
        <v>39</v>
      </c>
      <c r="W9">
        <f>$W$8</f>
        <v>61</v>
      </c>
    </row>
    <row r="10" spans="1:25" ht="12.75" customHeight="1" x14ac:dyDescent="0.6">
      <c r="A10" s="21" t="s">
        <v>25</v>
      </c>
      <c r="B10" s="22">
        <v>0</v>
      </c>
      <c r="C10" s="22">
        <v>0</v>
      </c>
      <c r="D10" s="22">
        <v>0</v>
      </c>
      <c r="E10" s="22">
        <f t="shared" si="0"/>
        <v>0</v>
      </c>
      <c r="F10" s="16"/>
      <c r="G10" s="62">
        <v>0</v>
      </c>
      <c r="H10" s="62">
        <v>0</v>
      </c>
      <c r="I10" s="62">
        <v>0</v>
      </c>
      <c r="J10" s="62">
        <f t="shared" si="1"/>
        <v>0</v>
      </c>
      <c r="K10" s="16"/>
      <c r="L10" s="25" t="str">
        <f t="shared" si="2"/>
        <v>--</v>
      </c>
      <c r="M10" s="25" t="str">
        <f t="shared" si="2"/>
        <v>--</v>
      </c>
      <c r="N10" s="25" t="str">
        <f t="shared" si="2"/>
        <v>--</v>
      </c>
      <c r="O10" s="26" t="str">
        <f t="shared" si="2"/>
        <v>--</v>
      </c>
      <c r="Q10">
        <v>34</v>
      </c>
      <c r="S10">
        <v>10</v>
      </c>
      <c r="U10">
        <f>$U$8</f>
        <v>17</v>
      </c>
      <c r="V10">
        <f>$V$8</f>
        <v>39</v>
      </c>
      <c r="W10">
        <f>$W$8</f>
        <v>61</v>
      </c>
    </row>
    <row r="11" spans="1:25" ht="12.75" customHeight="1" x14ac:dyDescent="0.6">
      <c r="A11" s="21" t="s">
        <v>26</v>
      </c>
      <c r="B11" s="22">
        <v>0</v>
      </c>
      <c r="C11" s="22">
        <v>0</v>
      </c>
      <c r="D11" s="22">
        <v>0</v>
      </c>
      <c r="E11" s="22">
        <f t="shared" si="0"/>
        <v>0</v>
      </c>
      <c r="F11" s="16"/>
      <c r="G11" s="62">
        <v>0</v>
      </c>
      <c r="H11" s="62">
        <v>0</v>
      </c>
      <c r="I11" s="62">
        <v>0</v>
      </c>
      <c r="J11" s="62">
        <f t="shared" si="1"/>
        <v>0</v>
      </c>
      <c r="K11" s="16"/>
      <c r="L11" s="25" t="str">
        <f t="shared" si="2"/>
        <v>--</v>
      </c>
      <c r="M11" s="25" t="str">
        <f t="shared" si="2"/>
        <v>--</v>
      </c>
      <c r="N11" s="25" t="str">
        <f t="shared" si="2"/>
        <v>--</v>
      </c>
      <c r="O11" s="26" t="str">
        <f t="shared" si="2"/>
        <v>--</v>
      </c>
      <c r="Q11">
        <v>35</v>
      </c>
      <c r="S11">
        <v>10</v>
      </c>
      <c r="U11">
        <f>$U$8</f>
        <v>17</v>
      </c>
      <c r="V11">
        <f>$V$8</f>
        <v>39</v>
      </c>
      <c r="W11">
        <f>$W$8</f>
        <v>61</v>
      </c>
    </row>
    <row r="12" spans="1:25" ht="12.75" customHeight="1" x14ac:dyDescent="0.6">
      <c r="A12" s="30" t="s">
        <v>92</v>
      </c>
      <c r="B12" s="22">
        <v>0</v>
      </c>
      <c r="C12" s="22">
        <v>0</v>
      </c>
      <c r="D12" s="22">
        <v>0</v>
      </c>
      <c r="E12" s="22">
        <f t="shared" si="0"/>
        <v>0</v>
      </c>
      <c r="F12" s="16"/>
      <c r="G12" s="62">
        <v>0</v>
      </c>
      <c r="H12" s="62">
        <v>0</v>
      </c>
      <c r="I12" s="62">
        <v>0</v>
      </c>
      <c r="J12" s="62">
        <f t="shared" si="1"/>
        <v>0</v>
      </c>
      <c r="K12" s="16"/>
      <c r="L12" s="25" t="str">
        <f t="shared" si="2"/>
        <v>--</v>
      </c>
      <c r="M12" s="25" t="str">
        <f t="shared" si="2"/>
        <v>--</v>
      </c>
      <c r="N12" s="25" t="str">
        <f t="shared" si="2"/>
        <v>--</v>
      </c>
      <c r="O12" s="26" t="str">
        <f t="shared" si="2"/>
        <v>--</v>
      </c>
      <c r="Q12">
        <v>36</v>
      </c>
      <c r="R12">
        <v>37</v>
      </c>
      <c r="S12">
        <v>10</v>
      </c>
      <c r="U12">
        <f>$U$8</f>
        <v>17</v>
      </c>
      <c r="V12">
        <f>$V$8</f>
        <v>39</v>
      </c>
      <c r="W12">
        <f>$W$8</f>
        <v>61</v>
      </c>
    </row>
    <row r="13" spans="1:25" ht="12.75" customHeight="1" x14ac:dyDescent="0.6">
      <c r="A13" s="30" t="s">
        <v>104</v>
      </c>
      <c r="B13" s="22">
        <v>0</v>
      </c>
      <c r="C13" s="22">
        <v>0</v>
      </c>
      <c r="D13" s="22">
        <v>0</v>
      </c>
      <c r="E13" s="22">
        <f t="shared" si="0"/>
        <v>0</v>
      </c>
      <c r="F13" s="16"/>
      <c r="G13" s="62">
        <v>0</v>
      </c>
      <c r="H13" s="62">
        <v>0</v>
      </c>
      <c r="I13" s="62">
        <v>0</v>
      </c>
      <c r="J13" s="62">
        <f t="shared" si="1"/>
        <v>0</v>
      </c>
      <c r="K13" s="16"/>
      <c r="L13" s="25" t="str">
        <f t="shared" si="2"/>
        <v>--</v>
      </c>
      <c r="M13" s="25" t="str">
        <f t="shared" si="2"/>
        <v>--</v>
      </c>
      <c r="N13" s="25" t="str">
        <f t="shared" si="2"/>
        <v>--</v>
      </c>
      <c r="O13" s="26" t="str">
        <f t="shared" si="2"/>
        <v>--</v>
      </c>
      <c r="Q13">
        <v>39</v>
      </c>
      <c r="S13">
        <v>10</v>
      </c>
      <c r="U13">
        <f>$U$8</f>
        <v>17</v>
      </c>
      <c r="V13">
        <f>$V$8</f>
        <v>39</v>
      </c>
      <c r="W13">
        <f>$W$8</f>
        <v>61</v>
      </c>
    </row>
    <row r="14" spans="1:25" ht="12.75" customHeight="1" x14ac:dyDescent="0.6">
      <c r="A14" s="21" t="s">
        <v>17</v>
      </c>
      <c r="B14" s="22">
        <f>B10</f>
        <v>0</v>
      </c>
      <c r="C14" s="22">
        <f>C10</f>
        <v>0</v>
      </c>
      <c r="D14" s="22">
        <f>D10</f>
        <v>0</v>
      </c>
      <c r="E14" s="22">
        <f>E10</f>
        <v>0</v>
      </c>
      <c r="F14" s="16"/>
      <c r="G14" s="62">
        <f>SUM(G8:G13)</f>
        <v>0</v>
      </c>
      <c r="H14" s="62">
        <f>SUM(H8:H13)</f>
        <v>0</v>
      </c>
      <c r="I14" s="62">
        <f>SUM(I8:I13)</f>
        <v>0</v>
      </c>
      <c r="J14" s="62">
        <f>SUM(J8:J13)</f>
        <v>0</v>
      </c>
      <c r="K14" s="16"/>
      <c r="L14" s="25" t="str">
        <f t="shared" si="2"/>
        <v>--</v>
      </c>
      <c r="M14" s="25" t="str">
        <f t="shared" si="2"/>
        <v>--</v>
      </c>
      <c r="N14" s="25" t="str">
        <f t="shared" si="2"/>
        <v>--</v>
      </c>
      <c r="O14" s="26" t="str">
        <f t="shared" si="2"/>
        <v>--</v>
      </c>
    </row>
    <row r="15" spans="1:25" ht="5.15" customHeight="1" x14ac:dyDescent="0.6">
      <c r="A15" s="21"/>
      <c r="B15" s="22"/>
      <c r="C15" s="22"/>
      <c r="D15" s="22"/>
      <c r="E15" s="22"/>
      <c r="F15" s="16"/>
      <c r="G15" s="62"/>
      <c r="H15" s="62"/>
      <c r="I15" s="62"/>
      <c r="J15" s="62"/>
      <c r="K15" s="16"/>
      <c r="L15" s="16"/>
      <c r="M15" s="16"/>
      <c r="N15" s="16"/>
      <c r="O15" s="20"/>
    </row>
    <row r="16" spans="1:25" ht="12.75" customHeight="1" x14ac:dyDescent="0.6">
      <c r="A16" s="31" t="s">
        <v>117</v>
      </c>
      <c r="B16" s="22"/>
      <c r="C16" s="22"/>
      <c r="D16" s="22"/>
      <c r="E16" s="22"/>
      <c r="F16" s="16"/>
      <c r="G16" s="62"/>
      <c r="H16" s="62"/>
      <c r="I16" s="62"/>
      <c r="J16" s="62"/>
      <c r="K16" s="16"/>
      <c r="L16" s="16"/>
      <c r="M16" s="16"/>
      <c r="N16" s="16"/>
      <c r="O16" s="20"/>
    </row>
    <row r="17" spans="1:23" ht="12.75" customHeight="1" x14ac:dyDescent="0.6">
      <c r="A17" s="21" t="s">
        <v>25</v>
      </c>
      <c r="B17" s="22">
        <v>0</v>
      </c>
      <c r="C17" s="22">
        <v>0</v>
      </c>
      <c r="D17" s="22">
        <v>0</v>
      </c>
      <c r="E17" s="22">
        <f>SUM(B17:D17)</f>
        <v>0</v>
      </c>
      <c r="F17" s="16"/>
      <c r="G17" s="62">
        <v>0</v>
      </c>
      <c r="H17" s="62">
        <v>0</v>
      </c>
      <c r="I17" s="62">
        <v>0</v>
      </c>
      <c r="J17" s="62">
        <f>SUM(G17:I17)</f>
        <v>0</v>
      </c>
      <c r="K17" s="16"/>
      <c r="L17" s="25" t="str">
        <f t="shared" ref="L17:O21" si="3">IF(B17&lt;&gt;0,G17/B17,"--")</f>
        <v>--</v>
      </c>
      <c r="M17" s="25" t="str">
        <f t="shared" si="3"/>
        <v>--</v>
      </c>
      <c r="N17" s="25" t="str">
        <f t="shared" si="3"/>
        <v>--</v>
      </c>
      <c r="O17" s="26" t="str">
        <f t="shared" si="3"/>
        <v>--</v>
      </c>
      <c r="Q17">
        <v>17</v>
      </c>
      <c r="U17">
        <f>$U$8</f>
        <v>17</v>
      </c>
      <c r="V17">
        <f>$V$8</f>
        <v>39</v>
      </c>
      <c r="W17">
        <f>$W$8</f>
        <v>61</v>
      </c>
    </row>
    <row r="18" spans="1:23" ht="12.75" customHeight="1" x14ac:dyDescent="0.6">
      <c r="A18" s="21" t="s">
        <v>26</v>
      </c>
      <c r="B18" s="22">
        <v>0</v>
      </c>
      <c r="C18" s="22">
        <v>0</v>
      </c>
      <c r="D18" s="22">
        <v>0</v>
      </c>
      <c r="E18" s="22">
        <f>SUM(B18:D18)</f>
        <v>0</v>
      </c>
      <c r="F18" s="16"/>
      <c r="G18" s="62">
        <v>0</v>
      </c>
      <c r="H18" s="62">
        <v>0</v>
      </c>
      <c r="I18" s="62">
        <v>0</v>
      </c>
      <c r="J18" s="62">
        <f>SUM(G18:I18)</f>
        <v>0</v>
      </c>
      <c r="K18" s="16"/>
      <c r="L18" s="25" t="str">
        <f t="shared" si="3"/>
        <v>--</v>
      </c>
      <c r="M18" s="25" t="str">
        <f t="shared" si="3"/>
        <v>--</v>
      </c>
      <c r="N18" s="25" t="str">
        <f t="shared" si="3"/>
        <v>--</v>
      </c>
      <c r="O18" s="26" t="str">
        <f t="shared" si="3"/>
        <v>--</v>
      </c>
      <c r="Q18">
        <v>18</v>
      </c>
      <c r="U18">
        <f>$U$8</f>
        <v>17</v>
      </c>
      <c r="V18">
        <f>$V$8</f>
        <v>39</v>
      </c>
      <c r="W18">
        <f>$W$8</f>
        <v>61</v>
      </c>
    </row>
    <row r="19" spans="1:23" ht="12.75" customHeight="1" x14ac:dyDescent="0.6">
      <c r="A19" s="30" t="s">
        <v>27</v>
      </c>
      <c r="B19" s="22">
        <v>0</v>
      </c>
      <c r="C19" s="22">
        <v>0</v>
      </c>
      <c r="D19" s="22">
        <v>0</v>
      </c>
      <c r="E19" s="22">
        <f>SUM(B19:D19)</f>
        <v>0</v>
      </c>
      <c r="F19" s="16"/>
      <c r="G19" s="62">
        <v>0</v>
      </c>
      <c r="H19" s="62">
        <v>0</v>
      </c>
      <c r="I19" s="62">
        <v>0</v>
      </c>
      <c r="J19" s="62">
        <f>SUM(G19:I19)</f>
        <v>0</v>
      </c>
      <c r="K19" s="16"/>
      <c r="L19" s="25" t="str">
        <f t="shared" si="3"/>
        <v>--</v>
      </c>
      <c r="M19" s="25" t="str">
        <f t="shared" si="3"/>
        <v>--</v>
      </c>
      <c r="N19" s="25" t="str">
        <f t="shared" si="3"/>
        <v>--</v>
      </c>
      <c r="O19" s="26" t="str">
        <f t="shared" si="3"/>
        <v>--</v>
      </c>
      <c r="Q19">
        <v>19</v>
      </c>
      <c r="U19">
        <f>$U$8</f>
        <v>17</v>
      </c>
      <c r="V19">
        <f>$V$8</f>
        <v>39</v>
      </c>
      <c r="W19">
        <f>$W$8</f>
        <v>61</v>
      </c>
    </row>
    <row r="20" spans="1:23" ht="12.75" customHeight="1" x14ac:dyDescent="0.6">
      <c r="A20" s="30" t="s">
        <v>34</v>
      </c>
      <c r="B20" s="22">
        <v>0</v>
      </c>
      <c r="C20" s="22">
        <v>0</v>
      </c>
      <c r="D20" s="22">
        <v>0</v>
      </c>
      <c r="E20" s="22">
        <f>SUM(B20:D20)</f>
        <v>0</v>
      </c>
      <c r="F20" s="16"/>
      <c r="G20" s="62">
        <v>0</v>
      </c>
      <c r="H20" s="62">
        <v>0</v>
      </c>
      <c r="I20" s="62">
        <v>0</v>
      </c>
      <c r="J20" s="62">
        <f>SUM(G20:I20)</f>
        <v>0</v>
      </c>
      <c r="K20" s="16"/>
      <c r="L20" s="25" t="str">
        <f t="shared" si="3"/>
        <v>--</v>
      </c>
      <c r="M20" s="25" t="str">
        <f t="shared" si="3"/>
        <v>--</v>
      </c>
      <c r="N20" s="25" t="str">
        <f t="shared" si="3"/>
        <v>--</v>
      </c>
      <c r="O20" s="26" t="str">
        <f t="shared" si="3"/>
        <v>--</v>
      </c>
      <c r="Q20">
        <v>22</v>
      </c>
      <c r="U20">
        <f>$U$8</f>
        <v>17</v>
      </c>
      <c r="V20">
        <f>$V$8</f>
        <v>39</v>
      </c>
      <c r="W20">
        <f>$W$8</f>
        <v>61</v>
      </c>
    </row>
    <row r="21" spans="1:23" ht="12.75" customHeight="1" x14ac:dyDescent="0.6">
      <c r="A21" s="21" t="s">
        <v>17</v>
      </c>
      <c r="B21" s="22">
        <f>B17</f>
        <v>0</v>
      </c>
      <c r="C21" s="22">
        <f>C17</f>
        <v>0</v>
      </c>
      <c r="D21" s="22">
        <f>D17</f>
        <v>0</v>
      </c>
      <c r="E21" s="22">
        <f>E17</f>
        <v>0</v>
      </c>
      <c r="F21" s="16"/>
      <c r="G21" s="62">
        <f>SUM(G17:G20)</f>
        <v>0</v>
      </c>
      <c r="H21" s="62">
        <f>SUM(H17:H20)</f>
        <v>0</v>
      </c>
      <c r="I21" s="62">
        <f>SUM(I17:I20)</f>
        <v>0</v>
      </c>
      <c r="J21" s="62">
        <f>SUM(J17:J20)</f>
        <v>0</v>
      </c>
      <c r="K21" s="16"/>
      <c r="L21" s="25" t="str">
        <f t="shared" si="3"/>
        <v>--</v>
      </c>
      <c r="M21" s="25" t="str">
        <f t="shared" si="3"/>
        <v>--</v>
      </c>
      <c r="N21" s="25" t="str">
        <f t="shared" si="3"/>
        <v>--</v>
      </c>
      <c r="O21" s="26" t="str">
        <f t="shared" si="3"/>
        <v>--</v>
      </c>
    </row>
    <row r="22" spans="1:23" ht="5.15" customHeight="1" x14ac:dyDescent="0.6">
      <c r="A22" s="21"/>
      <c r="B22" s="22"/>
      <c r="C22" s="22"/>
      <c r="D22" s="22"/>
      <c r="E22" s="22"/>
      <c r="F22" s="16"/>
      <c r="G22" s="62"/>
      <c r="H22" s="62"/>
      <c r="I22" s="62"/>
      <c r="J22" s="62"/>
      <c r="K22" s="16"/>
      <c r="L22" s="16"/>
      <c r="M22" s="16"/>
      <c r="N22" s="16"/>
      <c r="O22" s="20"/>
    </row>
    <row r="23" spans="1:23" ht="12.75" customHeight="1" x14ac:dyDescent="0.6">
      <c r="A23" s="31" t="s">
        <v>118</v>
      </c>
      <c r="B23" s="22"/>
      <c r="C23" s="22"/>
      <c r="D23" s="22"/>
      <c r="E23" s="22"/>
      <c r="F23" s="16"/>
      <c r="G23" s="62"/>
      <c r="H23" s="62"/>
      <c r="I23" s="62"/>
      <c r="J23" s="62"/>
      <c r="K23" s="16"/>
      <c r="L23" s="16"/>
      <c r="M23" s="16"/>
      <c r="N23" s="16"/>
      <c r="O23" s="20"/>
    </row>
    <row r="24" spans="1:23" ht="12.75" customHeight="1" x14ac:dyDescent="0.6">
      <c r="A24" s="21" t="s">
        <v>13</v>
      </c>
      <c r="B24" s="22">
        <v>0</v>
      </c>
      <c r="C24" s="22">
        <v>0</v>
      </c>
      <c r="D24" s="22">
        <v>0</v>
      </c>
      <c r="E24" s="22">
        <f t="shared" ref="E24:E29" si="4">SUM(B24:D24)</f>
        <v>0</v>
      </c>
      <c r="F24" s="16"/>
      <c r="G24" s="62">
        <v>0</v>
      </c>
      <c r="H24" s="62">
        <v>0</v>
      </c>
      <c r="I24" s="62">
        <v>0</v>
      </c>
      <c r="J24" s="62">
        <f t="shared" ref="J24:J29" si="5">SUM(G24:I24)</f>
        <v>0</v>
      </c>
      <c r="K24" s="16"/>
      <c r="L24" s="25" t="str">
        <f t="shared" ref="L24:O30" si="6">IF(B24&lt;&gt;0,G24/B24,"--")</f>
        <v>--</v>
      </c>
      <c r="M24" s="25" t="str">
        <f t="shared" si="6"/>
        <v>--</v>
      </c>
      <c r="N24" s="25" t="str">
        <f t="shared" si="6"/>
        <v>--</v>
      </c>
      <c r="O24" s="26" t="str">
        <f t="shared" si="6"/>
        <v>--</v>
      </c>
      <c r="Q24">
        <v>50</v>
      </c>
      <c r="U24">
        <f t="shared" ref="U24:U29" si="7">$U$8</f>
        <v>17</v>
      </c>
      <c r="V24">
        <f t="shared" ref="V24:V29" si="8">$V$8</f>
        <v>39</v>
      </c>
      <c r="W24">
        <f t="shared" ref="W24:W29" si="9">$W$8</f>
        <v>61</v>
      </c>
    </row>
    <row r="25" spans="1:23" ht="12.75" customHeight="1" x14ac:dyDescent="0.6">
      <c r="A25" s="30" t="s">
        <v>24</v>
      </c>
      <c r="B25" s="22">
        <v>0</v>
      </c>
      <c r="C25" s="22">
        <v>0</v>
      </c>
      <c r="D25" s="22">
        <v>0</v>
      </c>
      <c r="E25" s="22">
        <f t="shared" si="4"/>
        <v>0</v>
      </c>
      <c r="F25" s="16"/>
      <c r="G25" s="62">
        <v>0</v>
      </c>
      <c r="H25" s="62">
        <v>0</v>
      </c>
      <c r="I25" s="62">
        <v>0</v>
      </c>
      <c r="J25" s="62">
        <f t="shared" si="5"/>
        <v>0</v>
      </c>
      <c r="K25" s="16"/>
      <c r="L25" s="25" t="str">
        <f t="shared" si="6"/>
        <v>--</v>
      </c>
      <c r="M25" s="25" t="str">
        <f t="shared" si="6"/>
        <v>--</v>
      </c>
      <c r="N25" s="25" t="str">
        <f t="shared" si="6"/>
        <v>--</v>
      </c>
      <c r="O25" s="26" t="str">
        <f t="shared" si="6"/>
        <v>--</v>
      </c>
      <c r="Q25">
        <v>51</v>
      </c>
      <c r="U25">
        <f t="shared" si="7"/>
        <v>17</v>
      </c>
      <c r="V25">
        <f t="shared" si="8"/>
        <v>39</v>
      </c>
      <c r="W25">
        <f t="shared" si="9"/>
        <v>61</v>
      </c>
    </row>
    <row r="26" spans="1:23" ht="12.75" customHeight="1" x14ac:dyDescent="0.6">
      <c r="A26" s="21" t="s">
        <v>25</v>
      </c>
      <c r="B26" s="22">
        <v>0</v>
      </c>
      <c r="C26" s="22">
        <v>0</v>
      </c>
      <c r="D26" s="22">
        <v>0</v>
      </c>
      <c r="E26" s="22">
        <f t="shared" si="4"/>
        <v>0</v>
      </c>
      <c r="F26" s="16"/>
      <c r="G26" s="62">
        <v>0</v>
      </c>
      <c r="H26" s="62">
        <v>0</v>
      </c>
      <c r="I26" s="62">
        <v>0</v>
      </c>
      <c r="J26" s="62">
        <f t="shared" si="5"/>
        <v>0</v>
      </c>
      <c r="K26" s="16"/>
      <c r="L26" s="25" t="str">
        <f t="shared" si="6"/>
        <v>--</v>
      </c>
      <c r="M26" s="25" t="str">
        <f t="shared" si="6"/>
        <v>--</v>
      </c>
      <c r="N26" s="25" t="str">
        <f t="shared" si="6"/>
        <v>--</v>
      </c>
      <c r="O26" s="26" t="str">
        <f t="shared" si="6"/>
        <v>--</v>
      </c>
      <c r="Q26">
        <v>52</v>
      </c>
      <c r="S26">
        <v>10</v>
      </c>
      <c r="U26">
        <f t="shared" si="7"/>
        <v>17</v>
      </c>
      <c r="V26">
        <f t="shared" si="8"/>
        <v>39</v>
      </c>
      <c r="W26">
        <f t="shared" si="9"/>
        <v>61</v>
      </c>
    </row>
    <row r="27" spans="1:23" ht="12.75" customHeight="1" x14ac:dyDescent="0.6">
      <c r="A27" s="21" t="s">
        <v>26</v>
      </c>
      <c r="B27" s="22">
        <v>0</v>
      </c>
      <c r="C27" s="22">
        <v>0</v>
      </c>
      <c r="D27" s="22">
        <v>0</v>
      </c>
      <c r="E27" s="22">
        <f t="shared" si="4"/>
        <v>0</v>
      </c>
      <c r="F27" s="16"/>
      <c r="G27" s="62">
        <v>0</v>
      </c>
      <c r="H27" s="62">
        <v>0</v>
      </c>
      <c r="I27" s="62">
        <v>0</v>
      </c>
      <c r="J27" s="62">
        <f t="shared" si="5"/>
        <v>0</v>
      </c>
      <c r="K27" s="16"/>
      <c r="L27" s="25" t="str">
        <f t="shared" si="6"/>
        <v>--</v>
      </c>
      <c r="M27" s="25" t="str">
        <f t="shared" si="6"/>
        <v>--</v>
      </c>
      <c r="N27" s="25" t="str">
        <f t="shared" si="6"/>
        <v>--</v>
      </c>
      <c r="O27" s="26" t="str">
        <f t="shared" si="6"/>
        <v>--</v>
      </c>
      <c r="Q27">
        <v>53</v>
      </c>
      <c r="S27">
        <v>10</v>
      </c>
      <c r="U27">
        <f t="shared" si="7"/>
        <v>17</v>
      </c>
      <c r="V27">
        <f t="shared" si="8"/>
        <v>39</v>
      </c>
      <c r="W27">
        <f t="shared" si="9"/>
        <v>61</v>
      </c>
    </row>
    <row r="28" spans="1:23" ht="12.75" customHeight="1" x14ac:dyDescent="0.6">
      <c r="A28" s="30" t="s">
        <v>92</v>
      </c>
      <c r="B28" s="22">
        <v>0</v>
      </c>
      <c r="C28" s="22">
        <v>0</v>
      </c>
      <c r="D28" s="22">
        <v>0</v>
      </c>
      <c r="E28" s="22">
        <f t="shared" si="4"/>
        <v>0</v>
      </c>
      <c r="F28" s="16"/>
      <c r="G28" s="62">
        <v>0</v>
      </c>
      <c r="H28" s="62">
        <v>0</v>
      </c>
      <c r="I28" s="62">
        <v>0</v>
      </c>
      <c r="J28" s="62">
        <f t="shared" si="5"/>
        <v>0</v>
      </c>
      <c r="K28" s="16"/>
      <c r="L28" s="25" t="str">
        <f t="shared" si="6"/>
        <v>--</v>
      </c>
      <c r="M28" s="25" t="str">
        <f t="shared" si="6"/>
        <v>--</v>
      </c>
      <c r="N28" s="25" t="str">
        <f t="shared" si="6"/>
        <v>--</v>
      </c>
      <c r="O28" s="26" t="str">
        <f t="shared" si="6"/>
        <v>--</v>
      </c>
      <c r="Q28">
        <v>55</v>
      </c>
      <c r="S28">
        <v>10</v>
      </c>
      <c r="U28">
        <f t="shared" si="7"/>
        <v>17</v>
      </c>
      <c r="V28">
        <f t="shared" si="8"/>
        <v>39</v>
      </c>
      <c r="W28">
        <f t="shared" si="9"/>
        <v>61</v>
      </c>
    </row>
    <row r="29" spans="1:23" ht="12.75" customHeight="1" x14ac:dyDescent="0.6">
      <c r="A29" s="30" t="s">
        <v>104</v>
      </c>
      <c r="B29" s="22">
        <v>0</v>
      </c>
      <c r="C29" s="22">
        <v>0</v>
      </c>
      <c r="D29" s="22">
        <v>0</v>
      </c>
      <c r="E29" s="22">
        <f t="shared" si="4"/>
        <v>0</v>
      </c>
      <c r="F29" s="16"/>
      <c r="G29" s="62">
        <v>0</v>
      </c>
      <c r="H29" s="62">
        <v>0</v>
      </c>
      <c r="I29" s="62">
        <v>0</v>
      </c>
      <c r="J29" s="62">
        <f t="shared" si="5"/>
        <v>0</v>
      </c>
      <c r="K29" s="16"/>
      <c r="L29" s="25" t="str">
        <f t="shared" si="6"/>
        <v>--</v>
      </c>
      <c r="M29" s="25" t="str">
        <f t="shared" si="6"/>
        <v>--</v>
      </c>
      <c r="N29" s="25" t="str">
        <f t="shared" si="6"/>
        <v>--</v>
      </c>
      <c r="O29" s="26" t="str">
        <f t="shared" si="6"/>
        <v>--</v>
      </c>
      <c r="Q29">
        <v>57</v>
      </c>
      <c r="S29">
        <v>10</v>
      </c>
      <c r="U29">
        <f t="shared" si="7"/>
        <v>17</v>
      </c>
      <c r="V29">
        <f t="shared" si="8"/>
        <v>39</v>
      </c>
      <c r="W29">
        <f t="shared" si="9"/>
        <v>61</v>
      </c>
    </row>
    <row r="30" spans="1:23" ht="12.75" customHeight="1" x14ac:dyDescent="0.6">
      <c r="A30" s="21" t="s">
        <v>17</v>
      </c>
      <c r="B30" s="22">
        <f>B26</f>
        <v>0</v>
      </c>
      <c r="C30" s="22">
        <f>C26</f>
        <v>0</v>
      </c>
      <c r="D30" s="22">
        <f>D26</f>
        <v>0</v>
      </c>
      <c r="E30" s="22">
        <f>E26</f>
        <v>0</v>
      </c>
      <c r="F30" s="16"/>
      <c r="G30" s="62">
        <f>SUM(G24:G29)</f>
        <v>0</v>
      </c>
      <c r="H30" s="62">
        <f>SUM(H24:H29)</f>
        <v>0</v>
      </c>
      <c r="I30" s="62">
        <f>SUM(I24:I29)</f>
        <v>0</v>
      </c>
      <c r="J30" s="62">
        <f>SUM(J24:J29)</f>
        <v>0</v>
      </c>
      <c r="K30" s="16"/>
      <c r="L30" s="25" t="str">
        <f t="shared" si="6"/>
        <v>--</v>
      </c>
      <c r="M30" s="25" t="str">
        <f t="shared" si="6"/>
        <v>--</v>
      </c>
      <c r="N30" s="25" t="str">
        <f t="shared" si="6"/>
        <v>--</v>
      </c>
      <c r="O30" s="26" t="str">
        <f t="shared" si="6"/>
        <v>--</v>
      </c>
    </row>
    <row r="31" spans="1:23" ht="5.15" customHeight="1" x14ac:dyDescent="0.6">
      <c r="A31" s="21"/>
      <c r="B31" s="22"/>
      <c r="C31" s="22"/>
      <c r="D31" s="22"/>
      <c r="E31" s="22"/>
      <c r="F31" s="16"/>
      <c r="G31" s="62"/>
      <c r="H31" s="62"/>
      <c r="I31" s="62"/>
      <c r="J31" s="62"/>
      <c r="K31" s="16"/>
      <c r="L31" s="16"/>
      <c r="M31" s="16"/>
      <c r="N31" s="16"/>
      <c r="O31" s="20"/>
    </row>
    <row r="32" spans="1:23" ht="12.75" customHeight="1" x14ac:dyDescent="0.6">
      <c r="A32" s="21" t="s">
        <v>31</v>
      </c>
      <c r="B32" s="22">
        <f>SUM(B14,B21,B30)</f>
        <v>0</v>
      </c>
      <c r="C32" s="22">
        <f>SUM(C14,C21,C30)</f>
        <v>0</v>
      </c>
      <c r="D32" s="22">
        <f>SUM(D14,D21,D30)</f>
        <v>0</v>
      </c>
      <c r="E32" s="22">
        <f>SUM(E14,E21,E30)</f>
        <v>0</v>
      </c>
      <c r="F32" s="16"/>
      <c r="G32" s="62">
        <f>SUM(G14,G21,G30)</f>
        <v>0</v>
      </c>
      <c r="H32" s="62">
        <f>SUM(H14,H21,H30)</f>
        <v>0</v>
      </c>
      <c r="I32" s="62">
        <f>SUM(I14,I21,I30)</f>
        <v>0</v>
      </c>
      <c r="J32" s="62">
        <f>SUM(J14,J21,J30)</f>
        <v>0</v>
      </c>
      <c r="K32" s="16"/>
      <c r="L32" s="25" t="str">
        <f>IF(B32&lt;&gt;0,G32/B32,"--")</f>
        <v>--</v>
      </c>
      <c r="M32" s="25" t="str">
        <f>IF(C32&lt;&gt;0,H32/C32,"--")</f>
        <v>--</v>
      </c>
      <c r="N32" s="25" t="str">
        <f>IF(D32&lt;&gt;0,I32/D32,"--")</f>
        <v>--</v>
      </c>
      <c r="O32" s="26" t="str">
        <f>IF(E32&lt;&gt;0,J32/E32,"--")</f>
        <v>--</v>
      </c>
    </row>
    <row r="33" spans="1:23" ht="5.15" customHeight="1" x14ac:dyDescent="0.6">
      <c r="A33" s="21"/>
      <c r="B33" s="22"/>
      <c r="C33" s="22"/>
      <c r="D33" s="22"/>
      <c r="E33" s="22"/>
      <c r="F33" s="16"/>
      <c r="G33" s="62"/>
      <c r="H33" s="62"/>
      <c r="I33" s="62"/>
      <c r="J33" s="62"/>
      <c r="K33" s="16"/>
      <c r="L33" s="16"/>
      <c r="M33" s="16"/>
      <c r="N33" s="16"/>
      <c r="O33" s="20"/>
    </row>
    <row r="34" spans="1:23" ht="12.75" customHeight="1" x14ac:dyDescent="0.6">
      <c r="A34" s="95" t="s">
        <v>32</v>
      </c>
      <c r="B34" s="22"/>
      <c r="C34" s="22"/>
      <c r="D34" s="22"/>
      <c r="E34" s="22"/>
      <c r="F34" s="16"/>
      <c r="G34" s="62"/>
      <c r="H34" s="62"/>
      <c r="I34" s="62"/>
      <c r="J34" s="62"/>
      <c r="K34" s="16"/>
      <c r="L34" s="16"/>
      <c r="M34" s="16"/>
      <c r="N34" s="16"/>
      <c r="O34" s="20"/>
    </row>
    <row r="35" spans="1:23" ht="12.75" customHeight="1" x14ac:dyDescent="0.6">
      <c r="A35" s="31" t="s">
        <v>119</v>
      </c>
      <c r="B35" s="22"/>
      <c r="C35" s="22"/>
      <c r="D35" s="22"/>
      <c r="E35" s="22"/>
      <c r="F35" s="16"/>
      <c r="G35" s="62"/>
      <c r="H35" s="62"/>
      <c r="I35" s="62"/>
      <c r="J35" s="62"/>
      <c r="K35" s="16"/>
      <c r="L35" s="16"/>
      <c r="M35" s="16"/>
      <c r="N35" s="16"/>
      <c r="O35" s="20"/>
    </row>
    <row r="36" spans="1:23" ht="12.75" customHeight="1" x14ac:dyDescent="0.6">
      <c r="A36" s="21" t="s">
        <v>13</v>
      </c>
      <c r="B36" s="22">
        <v>0</v>
      </c>
      <c r="C36" s="22">
        <v>0</v>
      </c>
      <c r="D36" s="22">
        <v>0</v>
      </c>
      <c r="E36" s="22">
        <f>SUM(B36:D36)</f>
        <v>0</v>
      </c>
      <c r="F36" s="16"/>
      <c r="G36" s="62">
        <v>0</v>
      </c>
      <c r="H36" s="62">
        <v>0</v>
      </c>
      <c r="I36" s="62">
        <v>0</v>
      </c>
      <c r="J36" s="62">
        <f>SUM(G36:I36)</f>
        <v>0</v>
      </c>
      <c r="K36" s="16"/>
      <c r="L36" s="25" t="str">
        <f t="shared" ref="L36:O38" si="10">IF(B36&lt;&gt;0,G36/B36,"--")</f>
        <v>--</v>
      </c>
      <c r="M36" s="25" t="str">
        <f t="shared" si="10"/>
        <v>--</v>
      </c>
      <c r="N36" s="25" t="str">
        <f t="shared" si="10"/>
        <v>--</v>
      </c>
      <c r="O36" s="26" t="str">
        <f t="shared" si="10"/>
        <v>--</v>
      </c>
      <c r="Q36">
        <v>0</v>
      </c>
      <c r="U36">
        <f>$U$8</f>
        <v>17</v>
      </c>
      <c r="V36">
        <f>$V$8</f>
        <v>39</v>
      </c>
      <c r="W36">
        <f>$W$8</f>
        <v>61</v>
      </c>
    </row>
    <row r="37" spans="1:23" ht="12.75" customHeight="1" x14ac:dyDescent="0.6">
      <c r="A37" s="30" t="s">
        <v>120</v>
      </c>
      <c r="B37" s="22">
        <v>0</v>
      </c>
      <c r="C37" s="22">
        <v>0</v>
      </c>
      <c r="D37" s="22">
        <v>0</v>
      </c>
      <c r="E37" s="22">
        <f>SUM(B37:D37)</f>
        <v>0</v>
      </c>
      <c r="F37" s="16"/>
      <c r="G37" s="62">
        <v>0</v>
      </c>
      <c r="H37" s="62">
        <v>0</v>
      </c>
      <c r="I37" s="62">
        <v>0</v>
      </c>
      <c r="J37" s="62">
        <f>SUM(G37:I37)</f>
        <v>0</v>
      </c>
      <c r="K37" s="16"/>
      <c r="L37" s="25" t="str">
        <f t="shared" si="10"/>
        <v>--</v>
      </c>
      <c r="M37" s="25" t="str">
        <f t="shared" si="10"/>
        <v>--</v>
      </c>
      <c r="N37" s="25" t="str">
        <f t="shared" si="10"/>
        <v>--</v>
      </c>
      <c r="O37" s="26" t="str">
        <f t="shared" si="10"/>
        <v>--</v>
      </c>
      <c r="Q37">
        <v>3</v>
      </c>
      <c r="U37">
        <f>$U$8</f>
        <v>17</v>
      </c>
      <c r="V37">
        <f>$V$8</f>
        <v>39</v>
      </c>
      <c r="W37">
        <f>$W$8</f>
        <v>61</v>
      </c>
    </row>
    <row r="38" spans="1:23" ht="12.75" customHeight="1" x14ac:dyDescent="0.6">
      <c r="A38" s="21" t="s">
        <v>17</v>
      </c>
      <c r="B38" s="22">
        <f>B36</f>
        <v>0</v>
      </c>
      <c r="C38" s="22">
        <f>C36</f>
        <v>0</v>
      </c>
      <c r="D38" s="22">
        <f>D36</f>
        <v>0</v>
      </c>
      <c r="E38" s="22">
        <f>E36</f>
        <v>0</v>
      </c>
      <c r="F38" s="16"/>
      <c r="G38" s="62">
        <f>SUM(G36:G37)</f>
        <v>0</v>
      </c>
      <c r="H38" s="62">
        <f>SUM(H36:H37)</f>
        <v>0</v>
      </c>
      <c r="I38" s="62">
        <f>SUM(I36:I37)</f>
        <v>0</v>
      </c>
      <c r="J38" s="62">
        <f>SUM(J36:J37)</f>
        <v>0</v>
      </c>
      <c r="K38" s="16"/>
      <c r="L38" s="25" t="str">
        <f t="shared" si="10"/>
        <v>--</v>
      </c>
      <c r="M38" s="25" t="str">
        <f t="shared" si="10"/>
        <v>--</v>
      </c>
      <c r="N38" s="25" t="str">
        <f t="shared" si="10"/>
        <v>--</v>
      </c>
      <c r="O38" s="26" t="str">
        <f t="shared" si="10"/>
        <v>--</v>
      </c>
    </row>
    <row r="39" spans="1:23" ht="5.15" customHeight="1" x14ac:dyDescent="0.6">
      <c r="A39" s="21"/>
      <c r="B39" s="22"/>
      <c r="C39" s="22"/>
      <c r="D39" s="22"/>
      <c r="E39" s="22"/>
      <c r="F39" s="16"/>
      <c r="G39" s="62"/>
      <c r="H39" s="62"/>
      <c r="I39" s="62"/>
      <c r="J39" s="62"/>
      <c r="K39" s="16"/>
      <c r="L39" s="16"/>
      <c r="M39" s="16"/>
      <c r="N39" s="16"/>
      <c r="O39" s="20"/>
    </row>
    <row r="40" spans="1:23" ht="12.75" customHeight="1" x14ac:dyDescent="0.6">
      <c r="A40" s="31" t="s">
        <v>121</v>
      </c>
      <c r="B40" s="22"/>
      <c r="C40" s="22"/>
      <c r="D40" s="22"/>
      <c r="E40" s="22"/>
      <c r="F40" s="16"/>
      <c r="G40" s="62"/>
      <c r="H40" s="62"/>
      <c r="I40" s="62"/>
      <c r="J40" s="62"/>
      <c r="K40" s="16"/>
      <c r="L40" s="16"/>
      <c r="M40" s="16"/>
      <c r="N40" s="16"/>
      <c r="O40" s="20"/>
    </row>
    <row r="41" spans="1:23" ht="12.75" customHeight="1" x14ac:dyDescent="0.6">
      <c r="A41" s="21" t="s">
        <v>13</v>
      </c>
      <c r="B41" s="22">
        <v>0</v>
      </c>
      <c r="C41" s="22">
        <v>0</v>
      </c>
      <c r="D41" s="22">
        <v>0</v>
      </c>
      <c r="E41" s="22">
        <f>SUM(B41:D41)</f>
        <v>0</v>
      </c>
      <c r="F41" s="16"/>
      <c r="G41" s="62">
        <v>0</v>
      </c>
      <c r="H41" s="62">
        <v>0</v>
      </c>
      <c r="I41" s="62">
        <v>0</v>
      </c>
      <c r="J41" s="62">
        <f>SUM(G41:I41)</f>
        <v>0</v>
      </c>
      <c r="K41" s="16"/>
      <c r="L41" s="25" t="str">
        <f t="shared" ref="L41:O43" si="11">IF(B41&lt;&gt;0,G41/B41,"--")</f>
        <v>--</v>
      </c>
      <c r="M41" s="25" t="str">
        <f t="shared" si="11"/>
        <v>--</v>
      </c>
      <c r="N41" s="25" t="str">
        <f t="shared" si="11"/>
        <v>--</v>
      </c>
      <c r="O41" s="26" t="str">
        <f t="shared" si="11"/>
        <v>--</v>
      </c>
      <c r="Q41">
        <v>1</v>
      </c>
      <c r="R41">
        <v>2</v>
      </c>
      <c r="U41">
        <f>$U$8</f>
        <v>17</v>
      </c>
      <c r="V41">
        <f>$V$8</f>
        <v>39</v>
      </c>
      <c r="W41">
        <f>$W$8</f>
        <v>61</v>
      </c>
    </row>
    <row r="42" spans="1:23" ht="12.75" customHeight="1" x14ac:dyDescent="0.6">
      <c r="A42" s="30" t="s">
        <v>97</v>
      </c>
      <c r="B42" s="22">
        <v>0</v>
      </c>
      <c r="C42" s="22">
        <v>0</v>
      </c>
      <c r="D42" s="22">
        <v>0</v>
      </c>
      <c r="E42" s="22">
        <f>SUM(B42:D42)</f>
        <v>0</v>
      </c>
      <c r="F42" s="16"/>
      <c r="G42" s="62">
        <v>0</v>
      </c>
      <c r="H42" s="62">
        <v>0</v>
      </c>
      <c r="I42" s="62">
        <v>0</v>
      </c>
      <c r="J42" s="62">
        <f>SUM(G42:I42)</f>
        <v>0</v>
      </c>
      <c r="K42" s="16"/>
      <c r="L42" s="25" t="str">
        <f t="shared" si="11"/>
        <v>--</v>
      </c>
      <c r="M42" s="25" t="str">
        <f t="shared" si="11"/>
        <v>--</v>
      </c>
      <c r="N42" s="25" t="str">
        <f t="shared" si="11"/>
        <v>--</v>
      </c>
      <c r="O42" s="26" t="str">
        <f t="shared" si="11"/>
        <v>--</v>
      </c>
      <c r="Q42">
        <v>5</v>
      </c>
      <c r="R42">
        <v>7</v>
      </c>
      <c r="U42">
        <f>$U$8</f>
        <v>17</v>
      </c>
      <c r="V42">
        <f>$V$8</f>
        <v>39</v>
      </c>
      <c r="W42">
        <f>$W$8</f>
        <v>61</v>
      </c>
    </row>
    <row r="43" spans="1:23" ht="12.75" customHeight="1" x14ac:dyDescent="0.6">
      <c r="A43" s="21" t="s">
        <v>17</v>
      </c>
      <c r="B43" s="22">
        <f>B41</f>
        <v>0</v>
      </c>
      <c r="C43" s="22">
        <f>C41</f>
        <v>0</v>
      </c>
      <c r="D43" s="22">
        <f>D41</f>
        <v>0</v>
      </c>
      <c r="E43" s="22">
        <f>E41</f>
        <v>0</v>
      </c>
      <c r="F43" s="16"/>
      <c r="G43" s="62">
        <f>SUM(G41:G42)</f>
        <v>0</v>
      </c>
      <c r="H43" s="62">
        <f>SUM(H41:H42)</f>
        <v>0</v>
      </c>
      <c r="I43" s="62">
        <f>SUM(I41:I42)</f>
        <v>0</v>
      </c>
      <c r="J43" s="62">
        <f>SUM(J41:J42)</f>
        <v>0</v>
      </c>
      <c r="K43" s="16"/>
      <c r="L43" s="25" t="str">
        <f t="shared" si="11"/>
        <v>--</v>
      </c>
      <c r="M43" s="25" t="str">
        <f t="shared" si="11"/>
        <v>--</v>
      </c>
      <c r="N43" s="25" t="str">
        <f t="shared" si="11"/>
        <v>--</v>
      </c>
      <c r="O43" s="26" t="str">
        <f t="shared" si="11"/>
        <v>--</v>
      </c>
    </row>
    <row r="44" spans="1:23" ht="5.15" customHeight="1" x14ac:dyDescent="0.6">
      <c r="A44" s="21"/>
      <c r="B44" s="22"/>
      <c r="C44" s="22"/>
      <c r="D44" s="22"/>
      <c r="E44" s="22"/>
      <c r="F44" s="16"/>
      <c r="G44" s="62"/>
      <c r="H44" s="62"/>
      <c r="I44" s="62"/>
      <c r="J44" s="62"/>
      <c r="K44" s="16"/>
      <c r="L44" s="16"/>
      <c r="M44" s="16"/>
      <c r="N44" s="16"/>
      <c r="O44" s="20"/>
    </row>
    <row r="45" spans="1:23" ht="12.75" customHeight="1" x14ac:dyDescent="0.6">
      <c r="A45" s="103" t="s">
        <v>33</v>
      </c>
      <c r="B45" s="32">
        <f>SUM(B38,B43)</f>
        <v>0</v>
      </c>
      <c r="C45" s="32">
        <f>SUM(C38,C43)</f>
        <v>0</v>
      </c>
      <c r="D45" s="32">
        <f>SUM(D38,D43)</f>
        <v>0</v>
      </c>
      <c r="E45" s="32">
        <f>SUM(E38,E43)</f>
        <v>0</v>
      </c>
      <c r="F45" s="33"/>
      <c r="G45" s="84">
        <f>SUM(G38,G43)</f>
        <v>0</v>
      </c>
      <c r="H45" s="84">
        <f>SUM(H38,H43)</f>
        <v>0</v>
      </c>
      <c r="I45" s="84">
        <f>SUM(I38,I43)</f>
        <v>0</v>
      </c>
      <c r="J45" s="84">
        <f>SUM(J38,J43)</f>
        <v>0</v>
      </c>
      <c r="K45" s="33"/>
      <c r="L45" s="35" t="str">
        <f t="shared" ref="L45:O46" si="12">IF(B45&lt;&gt;0,G45/B45,"--")</f>
        <v>--</v>
      </c>
      <c r="M45" s="35" t="str">
        <f t="shared" si="12"/>
        <v>--</v>
      </c>
      <c r="N45" s="35" t="str">
        <f t="shared" si="12"/>
        <v>--</v>
      </c>
      <c r="O45" s="36" t="str">
        <f t="shared" si="12"/>
        <v>--</v>
      </c>
    </row>
    <row r="46" spans="1:23" ht="12.75" customHeight="1" x14ac:dyDescent="0.6">
      <c r="A46" s="104" t="s">
        <v>17</v>
      </c>
      <c r="B46" s="22">
        <f>SUM(B32,B45)</f>
        <v>0</v>
      </c>
      <c r="C46" s="22">
        <f>SUM(C32,C45)</f>
        <v>0</v>
      </c>
      <c r="D46" s="22">
        <f>SUM(D32,D45)</f>
        <v>0</v>
      </c>
      <c r="E46" s="22">
        <f>SUM(E32,E45)</f>
        <v>0</v>
      </c>
      <c r="F46" s="16"/>
      <c r="G46" s="62">
        <f>SUM(G32,G45)</f>
        <v>0</v>
      </c>
      <c r="H46" s="62">
        <f>SUM(H32,H45)</f>
        <v>0</v>
      </c>
      <c r="I46" s="62">
        <f>SUM(I32,I45)</f>
        <v>0</v>
      </c>
      <c r="J46" s="62">
        <f>SUM(J32,J45)</f>
        <v>0</v>
      </c>
      <c r="K46" s="16"/>
      <c r="L46" s="25" t="str">
        <f t="shared" si="12"/>
        <v>--</v>
      </c>
      <c r="M46" s="25" t="str">
        <f t="shared" si="12"/>
        <v>--</v>
      </c>
      <c r="N46" s="25" t="str">
        <f t="shared" si="12"/>
        <v>--</v>
      </c>
      <c r="O46" s="26" t="str">
        <f t="shared" si="12"/>
        <v>--</v>
      </c>
    </row>
    <row r="47" spans="1:23" ht="5.15" customHeight="1" thickBot="1" x14ac:dyDescent="0.75">
      <c r="A47" s="105"/>
      <c r="B47" s="101"/>
      <c r="C47" s="101"/>
      <c r="D47" s="101"/>
      <c r="E47" s="101"/>
      <c r="F47" s="102"/>
      <c r="G47" s="98"/>
      <c r="H47" s="98"/>
      <c r="I47" s="98"/>
      <c r="J47" s="98"/>
      <c r="K47" s="102"/>
      <c r="L47" s="102"/>
      <c r="M47" s="102"/>
      <c r="N47" s="102"/>
      <c r="O47" s="106"/>
    </row>
    <row r="48" spans="1:23" ht="15.5" x14ac:dyDescent="0.7">
      <c r="A48" s="4" t="s">
        <v>18</v>
      </c>
      <c r="B48" s="9" t="s">
        <v>1</v>
      </c>
      <c r="C48" s="10"/>
      <c r="D48" s="10"/>
      <c r="E48" s="10"/>
      <c r="F48" s="11"/>
      <c r="G48" s="9" t="s">
        <v>2</v>
      </c>
      <c r="H48" s="12"/>
      <c r="I48" s="12"/>
      <c r="J48" s="12"/>
      <c r="K48" s="11"/>
      <c r="L48" s="9" t="s">
        <v>3</v>
      </c>
      <c r="M48" s="12"/>
      <c r="N48" s="12"/>
      <c r="O48" s="13"/>
    </row>
    <row r="49" spans="1:23" ht="12.75" customHeight="1" x14ac:dyDescent="0.6">
      <c r="A49" s="94" t="s">
        <v>23</v>
      </c>
      <c r="B49" s="15" t="s">
        <v>4</v>
      </c>
      <c r="C49" s="15" t="s">
        <v>5</v>
      </c>
      <c r="D49" s="15" t="s">
        <v>6</v>
      </c>
      <c r="E49" s="15" t="s">
        <v>173</v>
      </c>
      <c r="F49" s="16"/>
      <c r="G49" s="15" t="s">
        <v>4</v>
      </c>
      <c r="H49" s="15" t="s">
        <v>5</v>
      </c>
      <c r="I49" s="15" t="s">
        <v>6</v>
      </c>
      <c r="J49" s="15" t="s">
        <v>173</v>
      </c>
      <c r="K49" s="16"/>
      <c r="L49" s="15" t="s">
        <v>4</v>
      </c>
      <c r="M49" s="15" t="s">
        <v>5</v>
      </c>
      <c r="N49" s="15" t="s">
        <v>6</v>
      </c>
      <c r="O49" s="17" t="s">
        <v>173</v>
      </c>
    </row>
    <row r="50" spans="1:23" x14ac:dyDescent="0.6">
      <c r="A50" s="21" t="s">
        <v>19</v>
      </c>
      <c r="B50" s="22">
        <v>0</v>
      </c>
      <c r="C50" s="22">
        <v>0</v>
      </c>
      <c r="D50" s="22">
        <v>0</v>
      </c>
      <c r="E50" s="22">
        <f>SUM(B50:D50)</f>
        <v>0</v>
      </c>
      <c r="F50" s="16"/>
      <c r="G50" s="62">
        <v>0</v>
      </c>
      <c r="H50" s="62">
        <v>0</v>
      </c>
      <c r="I50" s="62">
        <v>0</v>
      </c>
      <c r="J50" s="62">
        <f>SUM(G50:I50)</f>
        <v>0</v>
      </c>
      <c r="K50" s="16"/>
      <c r="L50" s="25" t="str">
        <f t="shared" ref="L50:O52" si="13">IF(B50&lt;&gt;0,G50/B50,"--")</f>
        <v>--</v>
      </c>
      <c r="M50" s="25" t="str">
        <f t="shared" si="13"/>
        <v>--</v>
      </c>
      <c r="N50" s="25" t="str">
        <f t="shared" si="13"/>
        <v>--</v>
      </c>
      <c r="O50" s="26" t="str">
        <f t="shared" si="13"/>
        <v>--</v>
      </c>
      <c r="Q50">
        <v>128</v>
      </c>
      <c r="U50">
        <f>$U$8</f>
        <v>17</v>
      </c>
      <c r="V50">
        <f>$V$8</f>
        <v>39</v>
      </c>
      <c r="W50">
        <f>$W$8</f>
        <v>61</v>
      </c>
    </row>
    <row r="51" spans="1:23" x14ac:dyDescent="0.6">
      <c r="A51" s="21" t="s">
        <v>20</v>
      </c>
      <c r="B51" s="22">
        <v>0</v>
      </c>
      <c r="C51" s="22">
        <v>0</v>
      </c>
      <c r="D51" s="22">
        <v>0</v>
      </c>
      <c r="E51" s="22">
        <f>SUM(B51:D51)</f>
        <v>0</v>
      </c>
      <c r="F51" s="16"/>
      <c r="G51" s="62">
        <v>0</v>
      </c>
      <c r="H51" s="62">
        <v>0</v>
      </c>
      <c r="I51" s="62">
        <v>0</v>
      </c>
      <c r="J51" s="62">
        <f>SUM(G51:I51)</f>
        <v>0</v>
      </c>
      <c r="K51" s="16"/>
      <c r="L51" s="25" t="str">
        <f t="shared" si="13"/>
        <v>--</v>
      </c>
      <c r="M51" s="25" t="str">
        <f t="shared" si="13"/>
        <v>--</v>
      </c>
      <c r="N51" s="25" t="str">
        <f t="shared" si="13"/>
        <v>--</v>
      </c>
      <c r="O51" s="26" t="str">
        <f t="shared" si="13"/>
        <v>--</v>
      </c>
      <c r="Q51">
        <v>130</v>
      </c>
      <c r="U51">
        <f>$U$8</f>
        <v>17</v>
      </c>
      <c r="V51">
        <f>$V$8</f>
        <v>39</v>
      </c>
      <c r="W51">
        <f>$W$8</f>
        <v>61</v>
      </c>
    </row>
    <row r="52" spans="1:23" ht="12.75" customHeight="1" x14ac:dyDescent="0.6">
      <c r="A52" s="21" t="s">
        <v>31</v>
      </c>
      <c r="B52" s="22">
        <f>SUM(B50:B51)</f>
        <v>0</v>
      </c>
      <c r="C52" s="22">
        <f>SUM(C50:C51)</f>
        <v>0</v>
      </c>
      <c r="D52" s="22">
        <f>SUM(D50:D51)</f>
        <v>0</v>
      </c>
      <c r="E52" s="22">
        <f>SUM(E50:E51)</f>
        <v>0</v>
      </c>
      <c r="F52" s="16"/>
      <c r="G52" s="62">
        <f>SUM(G50:G51)</f>
        <v>0</v>
      </c>
      <c r="H52" s="62">
        <f>SUM(H50:H51)</f>
        <v>0</v>
      </c>
      <c r="I52" s="62">
        <f>SUM(I50:I51)</f>
        <v>0</v>
      </c>
      <c r="J52" s="62">
        <f>SUM(J50:J51)</f>
        <v>0</v>
      </c>
      <c r="K52" s="16"/>
      <c r="L52" s="25" t="str">
        <f t="shared" si="13"/>
        <v>--</v>
      </c>
      <c r="M52" s="25" t="str">
        <f t="shared" si="13"/>
        <v>--</v>
      </c>
      <c r="N52" s="25" t="str">
        <f t="shared" si="13"/>
        <v>--</v>
      </c>
      <c r="O52" s="26" t="str">
        <f t="shared" si="13"/>
        <v>--</v>
      </c>
    </row>
    <row r="53" spans="1:23" ht="12.75" customHeight="1" x14ac:dyDescent="0.6">
      <c r="A53" s="95" t="s">
        <v>32</v>
      </c>
      <c r="B53" s="22"/>
      <c r="C53" s="22"/>
      <c r="D53" s="22"/>
      <c r="E53" s="22"/>
      <c r="F53" s="16"/>
      <c r="G53" s="62"/>
      <c r="H53" s="62"/>
      <c r="I53" s="62"/>
      <c r="J53" s="62"/>
      <c r="K53" s="16"/>
      <c r="L53" s="16"/>
      <c r="M53" s="16"/>
      <c r="N53" s="16"/>
      <c r="O53" s="20"/>
    </row>
    <row r="54" spans="1:23" x14ac:dyDescent="0.6">
      <c r="A54" s="21" t="s">
        <v>19</v>
      </c>
      <c r="B54" s="22">
        <v>0</v>
      </c>
      <c r="C54" s="22">
        <v>0</v>
      </c>
      <c r="D54" s="22">
        <v>0</v>
      </c>
      <c r="E54" s="22">
        <f>SUM(B54:D54)</f>
        <v>0</v>
      </c>
      <c r="F54" s="16"/>
      <c r="G54" s="62">
        <v>0</v>
      </c>
      <c r="H54" s="62">
        <v>0</v>
      </c>
      <c r="I54" s="62">
        <v>0</v>
      </c>
      <c r="J54" s="62">
        <f>SUM(G54:I54)</f>
        <v>0</v>
      </c>
      <c r="K54" s="16"/>
      <c r="L54" s="25" t="str">
        <f t="shared" ref="L54:O57" si="14">IF(B54&lt;&gt;0,G54/B54,"--")</f>
        <v>--</v>
      </c>
      <c r="M54" s="25" t="str">
        <f t="shared" si="14"/>
        <v>--</v>
      </c>
      <c r="N54" s="25" t="str">
        <f t="shared" si="14"/>
        <v>--</v>
      </c>
      <c r="O54" s="26" t="str">
        <f t="shared" si="14"/>
        <v>--</v>
      </c>
      <c r="Q54">
        <v>105</v>
      </c>
      <c r="U54">
        <f>$U$8</f>
        <v>17</v>
      </c>
      <c r="V54">
        <f>$V$8</f>
        <v>39</v>
      </c>
      <c r="W54">
        <f>$W$8</f>
        <v>61</v>
      </c>
    </row>
    <row r="55" spans="1:23" x14ac:dyDescent="0.6">
      <c r="A55" s="21" t="s">
        <v>20</v>
      </c>
      <c r="B55" s="22">
        <v>0</v>
      </c>
      <c r="C55" s="22">
        <v>0</v>
      </c>
      <c r="D55" s="22">
        <v>0</v>
      </c>
      <c r="E55" s="22">
        <f>SUM(B55:D55)</f>
        <v>0</v>
      </c>
      <c r="F55" s="16"/>
      <c r="G55" s="62">
        <v>0</v>
      </c>
      <c r="H55" s="62">
        <v>0</v>
      </c>
      <c r="I55" s="62">
        <v>0</v>
      </c>
      <c r="J55" s="62">
        <f>SUM(G55:I55)</f>
        <v>0</v>
      </c>
      <c r="K55" s="16"/>
      <c r="L55" s="25" t="str">
        <f t="shared" si="14"/>
        <v>--</v>
      </c>
      <c r="M55" s="25" t="str">
        <f t="shared" si="14"/>
        <v>--</v>
      </c>
      <c r="N55" s="25" t="str">
        <f t="shared" si="14"/>
        <v>--</v>
      </c>
      <c r="O55" s="26" t="str">
        <f t="shared" si="14"/>
        <v>--</v>
      </c>
      <c r="Q55">
        <v>107</v>
      </c>
      <c r="U55">
        <f>$U$8</f>
        <v>17</v>
      </c>
      <c r="V55">
        <f>$V$8</f>
        <v>39</v>
      </c>
      <c r="W55">
        <f>$W$8</f>
        <v>61</v>
      </c>
    </row>
    <row r="56" spans="1:23" x14ac:dyDescent="0.6">
      <c r="A56" s="96" t="s">
        <v>33</v>
      </c>
      <c r="B56" s="32">
        <f>SUM(B54:B55)</f>
        <v>0</v>
      </c>
      <c r="C56" s="32">
        <f>SUM(C54:C55)</f>
        <v>0</v>
      </c>
      <c r="D56" s="32">
        <f>SUM(D54:D55)</f>
        <v>0</v>
      </c>
      <c r="E56" s="32">
        <f>SUM(E54:E55)</f>
        <v>0</v>
      </c>
      <c r="F56" s="33"/>
      <c r="G56" s="84">
        <f>SUM(G54:G55)</f>
        <v>0</v>
      </c>
      <c r="H56" s="84">
        <f>SUM(H54:H55)</f>
        <v>0</v>
      </c>
      <c r="I56" s="84">
        <f>SUM(I54:I55)</f>
        <v>0</v>
      </c>
      <c r="J56" s="84">
        <f>SUM(J54:J55)</f>
        <v>0</v>
      </c>
      <c r="K56" s="33"/>
      <c r="L56" s="35" t="str">
        <f t="shared" si="14"/>
        <v>--</v>
      </c>
      <c r="M56" s="35" t="str">
        <f t="shared" si="14"/>
        <v>--</v>
      </c>
      <c r="N56" s="35" t="str">
        <f t="shared" si="14"/>
        <v>--</v>
      </c>
      <c r="O56" s="36" t="str">
        <f t="shared" si="14"/>
        <v>--</v>
      </c>
    </row>
    <row r="57" spans="1:23" ht="13.75" thickBot="1" x14ac:dyDescent="0.75">
      <c r="A57" s="43" t="s">
        <v>17</v>
      </c>
      <c r="B57" s="127">
        <f>SUM(B52,B56)</f>
        <v>0</v>
      </c>
      <c r="C57" s="127">
        <f>SUM(C52,C56)</f>
        <v>0</v>
      </c>
      <c r="D57" s="127">
        <f>SUM(D52,D56)</f>
        <v>0</v>
      </c>
      <c r="E57" s="127">
        <f>SUM(E52,E56)</f>
        <v>0</v>
      </c>
      <c r="F57" s="102"/>
      <c r="G57" s="98">
        <f>SUM(G52,G56)</f>
        <v>0</v>
      </c>
      <c r="H57" s="98">
        <f>SUM(H52,H56)</f>
        <v>0</v>
      </c>
      <c r="I57" s="98">
        <f>SUM(I52,I56)</f>
        <v>0</v>
      </c>
      <c r="J57" s="98">
        <f>SUM(J52,J56)</f>
        <v>0</v>
      </c>
      <c r="K57" s="102"/>
      <c r="L57" s="47" t="str">
        <f t="shared" si="14"/>
        <v>--</v>
      </c>
      <c r="M57" s="47" t="str">
        <f t="shared" si="14"/>
        <v>--</v>
      </c>
      <c r="N57" s="47" t="str">
        <f t="shared" si="14"/>
        <v>--</v>
      </c>
      <c r="O57" s="48" t="str">
        <f t="shared" si="14"/>
        <v>--</v>
      </c>
    </row>
    <row r="58" spans="1:23" ht="5.15" customHeight="1" x14ac:dyDescent="0.6">
      <c r="A58" s="49"/>
      <c r="B58" s="50"/>
      <c r="C58" s="50"/>
      <c r="D58" s="50"/>
      <c r="E58" s="50"/>
      <c r="G58" s="62"/>
      <c r="H58" s="62"/>
      <c r="I58" s="62"/>
      <c r="J58" s="62"/>
    </row>
    <row r="59" spans="1:23" x14ac:dyDescent="0.6">
      <c r="A59" s="49" t="s">
        <v>21</v>
      </c>
      <c r="B59" s="50">
        <f>B46</f>
        <v>0</v>
      </c>
      <c r="C59" s="50">
        <f>C46</f>
        <v>0</v>
      </c>
      <c r="D59" s="50">
        <f>D46</f>
        <v>0</v>
      </c>
      <c r="E59" s="50">
        <f>E46</f>
        <v>0</v>
      </c>
      <c r="G59" s="62">
        <f>SUM(G46,G57)</f>
        <v>0</v>
      </c>
      <c r="H59" s="62">
        <f>SUM(H46,H57)</f>
        <v>0</v>
      </c>
      <c r="I59" s="62">
        <f>SUM(I46,I57)</f>
        <v>0</v>
      </c>
      <c r="J59" s="62">
        <f>SUM(J46,J57)</f>
        <v>0</v>
      </c>
      <c r="L59" s="25" t="str">
        <f>IF(B59&lt;&gt;0,G59/B59,"--")</f>
        <v>--</v>
      </c>
      <c r="M59" s="25" t="str">
        <f>IF(C59&lt;&gt;0,H59/C59,"--")</f>
        <v>--</v>
      </c>
      <c r="N59" s="25" t="str">
        <f>IF(D59&lt;&gt;0,I59/D59,"--")</f>
        <v>--</v>
      </c>
      <c r="O59" s="25" t="str">
        <f>IF(E59&lt;&gt;0,J59/E59,"--")</f>
        <v>--</v>
      </c>
      <c r="U59">
        <f>$U$8</f>
        <v>17</v>
      </c>
      <c r="V59">
        <f>$V$8</f>
        <v>39</v>
      </c>
      <c r="W59">
        <f>$W$8</f>
        <v>61</v>
      </c>
    </row>
    <row r="60" spans="1:23" hidden="1" x14ac:dyDescent="0.6">
      <c r="A60" s="49"/>
      <c r="B60" s="50"/>
      <c r="C60" s="50"/>
      <c r="D60" s="50"/>
      <c r="E60" s="50"/>
      <c r="G60" s="62"/>
      <c r="H60" s="62"/>
      <c r="I60" s="62"/>
      <c r="J60" s="62"/>
      <c r="L60" s="25"/>
      <c r="M60" s="25"/>
      <c r="N60" s="25"/>
      <c r="O60" s="25"/>
    </row>
    <row r="61" spans="1:23" hidden="1" x14ac:dyDescent="0.6">
      <c r="A61" s="107" t="s">
        <v>115</v>
      </c>
      <c r="B61" s="85">
        <f>B10-SUM(B11:B13)</f>
        <v>0</v>
      </c>
      <c r="C61" s="85">
        <f>C10-SUM(C11:C13)</f>
        <v>0</v>
      </c>
      <c r="D61" s="85">
        <f>D10-SUM(D11:D13)</f>
        <v>0</v>
      </c>
      <c r="E61" s="50"/>
      <c r="G61" s="85">
        <v>0</v>
      </c>
      <c r="H61" s="85">
        <v>0</v>
      </c>
      <c r="I61" s="85">
        <v>0</v>
      </c>
      <c r="L61" s="85">
        <v>0</v>
      </c>
      <c r="M61" s="85">
        <v>0</v>
      </c>
      <c r="N61" s="85">
        <v>0</v>
      </c>
      <c r="Q61">
        <v>127</v>
      </c>
      <c r="U61">
        <f>$U$8</f>
        <v>17</v>
      </c>
      <c r="V61">
        <f>$V$8</f>
        <v>39</v>
      </c>
      <c r="W61">
        <f>$W$8</f>
        <v>61</v>
      </c>
    </row>
    <row r="62" spans="1:23" hidden="1" x14ac:dyDescent="0.6">
      <c r="A62" s="16"/>
      <c r="B62" s="85">
        <f>B17-SUM(B18:B20)</f>
        <v>0</v>
      </c>
      <c r="C62" s="85">
        <f>C17-SUM(C18:C20)</f>
        <v>0</v>
      </c>
      <c r="D62" s="85">
        <f>D17-SUM(D18:D20)</f>
        <v>0</v>
      </c>
      <c r="E62" s="50"/>
      <c r="G62" s="85">
        <v>0</v>
      </c>
      <c r="H62" s="85">
        <v>0</v>
      </c>
      <c r="I62" s="85">
        <v>0</v>
      </c>
      <c r="L62" s="85">
        <v>0</v>
      </c>
      <c r="M62" s="85">
        <v>0</v>
      </c>
      <c r="N62" s="85">
        <v>0</v>
      </c>
      <c r="Q62">
        <v>104</v>
      </c>
      <c r="U62">
        <f>$U$8</f>
        <v>17</v>
      </c>
      <c r="V62">
        <f>$V$8</f>
        <v>39</v>
      </c>
      <c r="W62">
        <f>$W$8</f>
        <v>61</v>
      </c>
    </row>
    <row r="63" spans="1:23" hidden="1" x14ac:dyDescent="0.6">
      <c r="A63" s="16"/>
      <c r="B63" s="85">
        <f>B26-SUM(B27:B29)</f>
        <v>0</v>
      </c>
      <c r="C63" s="85">
        <f>C26-SUM(C27:C29)</f>
        <v>0</v>
      </c>
      <c r="D63" s="85">
        <f>D26-SUM(D27:D29)</f>
        <v>0</v>
      </c>
      <c r="E63" s="50"/>
      <c r="G63" s="85">
        <v>0</v>
      </c>
      <c r="H63" s="85">
        <v>0</v>
      </c>
      <c r="I63" s="85">
        <v>0</v>
      </c>
      <c r="L63" s="85">
        <v>0</v>
      </c>
      <c r="M63" s="85">
        <v>0</v>
      </c>
      <c r="N63" s="85">
        <v>0</v>
      </c>
      <c r="Q63">
        <v>64</v>
      </c>
      <c r="R63">
        <v>13</v>
      </c>
      <c r="U63">
        <f>$U$8</f>
        <v>17</v>
      </c>
      <c r="V63">
        <f>$V$8</f>
        <v>39</v>
      </c>
      <c r="W63">
        <f>$W$8</f>
        <v>61</v>
      </c>
    </row>
    <row r="64" spans="1:23" x14ac:dyDescent="0.6">
      <c r="A64" s="33"/>
      <c r="B64" s="33"/>
      <c r="C64" s="33"/>
      <c r="D64" s="33"/>
      <c r="E64" s="33"/>
    </row>
    <row r="65" spans="1:5" x14ac:dyDescent="0.6">
      <c r="A65" s="54" t="s">
        <v>22</v>
      </c>
    </row>
    <row r="66" spans="1:5" x14ac:dyDescent="0.6">
      <c r="A66" s="109" t="s">
        <v>264</v>
      </c>
    </row>
    <row r="67" spans="1:5" x14ac:dyDescent="0.6">
      <c r="A67" s="56" t="s">
        <v>122</v>
      </c>
    </row>
    <row r="68" spans="1:5" x14ac:dyDescent="0.6">
      <c r="A68" s="55" t="s">
        <v>98</v>
      </c>
    </row>
    <row r="69" spans="1:5" x14ac:dyDescent="0.6">
      <c r="A69" s="55" t="s">
        <v>123</v>
      </c>
    </row>
    <row r="70" spans="1:5" x14ac:dyDescent="0.6">
      <c r="A70" s="56" t="s">
        <v>124</v>
      </c>
    </row>
    <row r="71" spans="1:5" x14ac:dyDescent="0.6">
      <c r="A71" s="55" t="s">
        <v>125</v>
      </c>
      <c r="B71" s="41"/>
      <c r="C71" s="41"/>
      <c r="D71" s="41"/>
      <c r="E71" s="41"/>
    </row>
    <row r="72" spans="1:5" x14ac:dyDescent="0.6">
      <c r="A72" s="55" t="s">
        <v>126</v>
      </c>
      <c r="B72" s="50"/>
      <c r="C72" s="50"/>
      <c r="D72" s="50"/>
      <c r="E72" s="50"/>
    </row>
    <row r="73" spans="1:5" x14ac:dyDescent="0.6">
      <c r="A73" s="55" t="s">
        <v>127</v>
      </c>
      <c r="B73" s="50"/>
      <c r="C73" s="50"/>
      <c r="D73" s="50"/>
      <c r="E73" s="50"/>
    </row>
    <row r="74" spans="1:5" x14ac:dyDescent="0.6">
      <c r="A74" s="55"/>
      <c r="B74" s="50"/>
      <c r="C74" s="50"/>
      <c r="D74" s="50"/>
      <c r="E74" s="50"/>
    </row>
    <row r="75" spans="1:5" x14ac:dyDescent="0.6">
      <c r="A75" s="55"/>
      <c r="B75" s="50"/>
      <c r="C75" s="50"/>
      <c r="D75" s="50"/>
      <c r="E75" s="50"/>
    </row>
    <row r="76" spans="1:5" x14ac:dyDescent="0.6">
      <c r="A76" s="55"/>
      <c r="B76" s="50"/>
      <c r="C76" s="50"/>
      <c r="D76" s="50"/>
      <c r="E76" s="50"/>
    </row>
    <row r="77" spans="1:5" x14ac:dyDescent="0.6">
      <c r="A77" s="55"/>
      <c r="B77" s="50"/>
      <c r="C77" s="50"/>
      <c r="D77" s="50"/>
      <c r="E77" s="50"/>
    </row>
    <row r="78" spans="1:5" x14ac:dyDescent="0.6">
      <c r="A78" s="16"/>
      <c r="B78" s="50"/>
      <c r="C78" s="50"/>
      <c r="D78" s="50"/>
      <c r="E78" s="50"/>
    </row>
    <row r="79" spans="1:5" x14ac:dyDescent="0.6">
      <c r="A79" s="16"/>
      <c r="B79" s="50"/>
      <c r="C79" s="50"/>
      <c r="D79" s="50"/>
      <c r="E79" s="50"/>
    </row>
    <row r="80" spans="1:5" x14ac:dyDescent="0.6">
      <c r="A80" s="16"/>
      <c r="B80" s="50"/>
      <c r="C80" s="50"/>
      <c r="D80" s="50"/>
      <c r="E80" s="50"/>
    </row>
    <row r="81" spans="2:5" x14ac:dyDescent="0.6">
      <c r="B81" s="50"/>
      <c r="C81" s="50"/>
      <c r="D81" s="50"/>
      <c r="E81" s="50"/>
    </row>
    <row r="82" spans="2:5" x14ac:dyDescent="0.6">
      <c r="B82" s="50"/>
      <c r="C82" s="50"/>
      <c r="D82" s="50"/>
      <c r="E82" s="50"/>
    </row>
    <row r="83" spans="2:5" x14ac:dyDescent="0.6">
      <c r="B83" s="50"/>
      <c r="C83" s="50"/>
      <c r="D83" s="50"/>
      <c r="E83" s="50"/>
    </row>
    <row r="84" spans="2:5" x14ac:dyDescent="0.6">
      <c r="B84" s="50"/>
      <c r="C84" s="50"/>
      <c r="D84" s="50"/>
      <c r="E84" s="50"/>
    </row>
    <row r="85" spans="2:5" x14ac:dyDescent="0.6">
      <c r="B85" s="50"/>
      <c r="C85" s="50"/>
      <c r="D85" s="50"/>
      <c r="E85" s="50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47" max="14" man="1"/>
  </row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53"/>
  <dimension ref="A1:Y75"/>
  <sheetViews>
    <sheetView zoomScale="70" zoomScaleNormal="70" workbookViewId="0"/>
  </sheetViews>
  <sheetFormatPr defaultRowHeight="13" x14ac:dyDescent="0.6"/>
  <cols>
    <col min="1" max="1" width="36.86328125" customWidth="1"/>
    <col min="2" max="5" width="10.6796875" customWidth="1"/>
    <col min="6" max="6" width="2.6796875" customWidth="1"/>
    <col min="7" max="10" width="10.6796875" customWidth="1"/>
    <col min="11" max="11" width="2.6796875" customWidth="1"/>
    <col min="12" max="15" width="8.6796875" customWidth="1"/>
    <col min="17" max="23" width="0" hidden="1" customWidth="1"/>
    <col min="24" max="24" width="3.6796875" hidden="1" customWidth="1"/>
    <col min="25" max="25" width="0" hidden="1" customWidth="1"/>
  </cols>
  <sheetData>
    <row r="1" spans="1:25" s="3" customFormat="1" ht="15.5" x14ac:dyDescent="0.7">
      <c r="A1" s="1" t="str">
        <f>VLOOKUP(Y6,TabName,5,FALSE)</f>
        <v>Table 4.51 - Cost of Forwarded UAA Mail -- All Other Classes, USPS Mail (1), PARS Environment, FY 21</v>
      </c>
      <c r="B1" s="2"/>
      <c r="C1" s="2"/>
      <c r="D1" s="2"/>
      <c r="E1" s="2"/>
    </row>
    <row r="2" spans="1:25" s="3" customFormat="1" ht="8.15" customHeight="1" thickBot="1" x14ac:dyDescent="0.85">
      <c r="A2" s="1"/>
      <c r="B2" s="2"/>
      <c r="C2" s="2"/>
      <c r="D2" s="2"/>
      <c r="E2" s="2"/>
    </row>
    <row r="3" spans="1:25" s="3" customFormat="1" ht="15.5" x14ac:dyDescent="0.7">
      <c r="A3" s="4" t="s">
        <v>0</v>
      </c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7"/>
    </row>
    <row r="4" spans="1:25" s="3" customFormat="1" ht="12.75" customHeight="1" x14ac:dyDescent="0.6">
      <c r="A4" s="8"/>
      <c r="B4" s="9" t="s">
        <v>1</v>
      </c>
      <c r="C4" s="10"/>
      <c r="D4" s="10"/>
      <c r="E4" s="10"/>
      <c r="F4" s="11"/>
      <c r="G4" s="9" t="s">
        <v>2</v>
      </c>
      <c r="H4" s="12"/>
      <c r="I4" s="12"/>
      <c r="J4" s="12"/>
      <c r="K4" s="11"/>
      <c r="L4" s="9" t="s">
        <v>3</v>
      </c>
      <c r="M4" s="12"/>
      <c r="N4" s="12"/>
      <c r="O4" s="13"/>
      <c r="Q4"/>
      <c r="R4"/>
      <c r="S4" t="s">
        <v>37</v>
      </c>
      <c r="T4" t="s">
        <v>37</v>
      </c>
      <c r="U4" s="18" t="s">
        <v>8</v>
      </c>
      <c r="V4" s="18" t="s">
        <v>9</v>
      </c>
      <c r="W4" s="18" t="s">
        <v>10</v>
      </c>
      <c r="X4"/>
    </row>
    <row r="5" spans="1:25" ht="25.5" customHeight="1" x14ac:dyDescent="0.6">
      <c r="A5" s="14"/>
      <c r="B5" s="15" t="s">
        <v>4</v>
      </c>
      <c r="C5" s="15" t="s">
        <v>5</v>
      </c>
      <c r="D5" s="15" t="s">
        <v>6</v>
      </c>
      <c r="E5" s="15" t="s">
        <v>7</v>
      </c>
      <c r="F5" s="16"/>
      <c r="G5" s="15" t="s">
        <v>4</v>
      </c>
      <c r="H5" s="15" t="s">
        <v>5</v>
      </c>
      <c r="I5" s="15" t="s">
        <v>6</v>
      </c>
      <c r="J5" s="15" t="s">
        <v>7</v>
      </c>
      <c r="K5" s="16"/>
      <c r="L5" s="15" t="s">
        <v>4</v>
      </c>
      <c r="M5" s="15" t="s">
        <v>5</v>
      </c>
      <c r="N5" s="15" t="s">
        <v>6</v>
      </c>
      <c r="O5" s="17" t="s">
        <v>7</v>
      </c>
      <c r="Q5" s="56" t="s">
        <v>35</v>
      </c>
      <c r="R5" s="56" t="s">
        <v>36</v>
      </c>
      <c r="S5" s="56" t="s">
        <v>35</v>
      </c>
      <c r="T5" s="56" t="s">
        <v>36</v>
      </c>
      <c r="U5" t="s">
        <v>12</v>
      </c>
      <c r="V5" t="s">
        <v>12</v>
      </c>
      <c r="W5" t="s">
        <v>12</v>
      </c>
      <c r="Y5" s="18" t="s">
        <v>11</v>
      </c>
    </row>
    <row r="6" spans="1:25" x14ac:dyDescent="0.6">
      <c r="A6" s="94" t="s">
        <v>23</v>
      </c>
      <c r="B6" s="15"/>
      <c r="C6" s="15"/>
      <c r="D6" s="15"/>
      <c r="E6" s="15"/>
      <c r="F6" s="16"/>
      <c r="G6" s="15"/>
      <c r="H6" s="15"/>
      <c r="I6" s="15"/>
      <c r="J6" s="15"/>
      <c r="K6" s="16"/>
      <c r="L6" s="15"/>
      <c r="M6" s="15"/>
      <c r="N6" s="15"/>
      <c r="O6" s="17"/>
      <c r="Y6">
        <v>51</v>
      </c>
    </row>
    <row r="7" spans="1:25" x14ac:dyDescent="0.6">
      <c r="A7" s="31" t="s">
        <v>102</v>
      </c>
      <c r="B7" s="15"/>
      <c r="C7" s="15"/>
      <c r="D7" s="15"/>
      <c r="E7" s="15"/>
      <c r="F7" s="16"/>
      <c r="G7" s="15"/>
      <c r="H7" s="15"/>
      <c r="I7" s="15"/>
      <c r="J7" s="15"/>
      <c r="K7" s="16"/>
      <c r="L7" s="15"/>
      <c r="M7" s="15"/>
      <c r="N7" s="15"/>
      <c r="O7" s="17"/>
    </row>
    <row r="8" spans="1:25" x14ac:dyDescent="0.6">
      <c r="A8" s="21" t="s">
        <v>13</v>
      </c>
      <c r="B8" s="76">
        <v>93.196265655724844</v>
      </c>
      <c r="C8" s="76">
        <v>0</v>
      </c>
      <c r="D8" s="76">
        <v>0</v>
      </c>
      <c r="E8" s="65">
        <f t="shared" ref="E8:E13" si="0">SUM(B8:D8)</f>
        <v>93.196265655724844</v>
      </c>
      <c r="F8" s="61"/>
      <c r="G8" s="62">
        <v>4.8234577896533999</v>
      </c>
      <c r="H8" s="62">
        <v>0</v>
      </c>
      <c r="I8" s="62">
        <v>0</v>
      </c>
      <c r="J8" s="62">
        <f t="shared" ref="J8:J13" si="1">SUM(G8:I8)</f>
        <v>4.8234577896533999</v>
      </c>
      <c r="K8" s="61"/>
      <c r="L8" s="25">
        <f t="shared" ref="L8:O14" si="2">IF(B8&lt;&gt;0,G8/B8,"--")</f>
        <v>5.1755912704396063E-2</v>
      </c>
      <c r="M8" s="25" t="str">
        <f t="shared" si="2"/>
        <v>--</v>
      </c>
      <c r="N8" s="25" t="str">
        <f t="shared" si="2"/>
        <v>--</v>
      </c>
      <c r="O8" s="26">
        <f t="shared" si="2"/>
        <v>5.1755912704396063E-2</v>
      </c>
      <c r="Q8">
        <v>28</v>
      </c>
      <c r="U8" s="27">
        <f>VLOOKUP($Y$6,FMap,5,FALSE)</f>
        <v>18</v>
      </c>
      <c r="V8" s="28">
        <f>VLOOKUP($Y$6,FMap,6,FALSE)</f>
        <v>40</v>
      </c>
      <c r="W8" s="29">
        <f>VLOOKUP($Y$6,FMap,7,FALSE)</f>
        <v>62</v>
      </c>
    </row>
    <row r="9" spans="1:25" x14ac:dyDescent="0.6">
      <c r="A9" s="30" t="s">
        <v>24</v>
      </c>
      <c r="B9" s="76">
        <v>93.196265655724844</v>
      </c>
      <c r="C9" s="76">
        <v>0</v>
      </c>
      <c r="D9" s="76">
        <v>0</v>
      </c>
      <c r="E9" s="65">
        <f t="shared" si="0"/>
        <v>93.196265655724844</v>
      </c>
      <c r="F9" s="61"/>
      <c r="G9" s="62">
        <v>0.61767052907483744</v>
      </c>
      <c r="H9" s="62">
        <v>0</v>
      </c>
      <c r="I9" s="62">
        <v>0</v>
      </c>
      <c r="J9" s="62">
        <f t="shared" si="1"/>
        <v>0.61767052907483744</v>
      </c>
      <c r="K9" s="61"/>
      <c r="L9" s="25">
        <f t="shared" si="2"/>
        <v>6.6276317482136717E-3</v>
      </c>
      <c r="M9" s="25" t="str">
        <f t="shared" si="2"/>
        <v>--</v>
      </c>
      <c r="N9" s="25" t="str">
        <f t="shared" si="2"/>
        <v>--</v>
      </c>
      <c r="O9" s="26">
        <f t="shared" si="2"/>
        <v>6.6276317482136717E-3</v>
      </c>
      <c r="Q9">
        <v>29</v>
      </c>
      <c r="U9">
        <f>$U$8</f>
        <v>18</v>
      </c>
      <c r="V9">
        <f>$V$8</f>
        <v>40</v>
      </c>
      <c r="W9">
        <f>$W$8</f>
        <v>62</v>
      </c>
    </row>
    <row r="10" spans="1:25" x14ac:dyDescent="0.6">
      <c r="A10" s="21" t="s">
        <v>25</v>
      </c>
      <c r="B10" s="65">
        <v>1863.9253131144951</v>
      </c>
      <c r="C10" s="65">
        <v>0</v>
      </c>
      <c r="D10" s="65">
        <v>0</v>
      </c>
      <c r="E10" s="65">
        <f t="shared" si="0"/>
        <v>1863.9253131144951</v>
      </c>
      <c r="F10" s="61"/>
      <c r="G10" s="62">
        <v>113.95527516342386</v>
      </c>
      <c r="H10" s="62">
        <v>0</v>
      </c>
      <c r="I10" s="62">
        <v>0</v>
      </c>
      <c r="J10" s="62">
        <f t="shared" si="1"/>
        <v>113.95527516342386</v>
      </c>
      <c r="K10" s="61"/>
      <c r="L10" s="25">
        <f t="shared" si="2"/>
        <v>6.1137253924092153E-2</v>
      </c>
      <c r="M10" s="25" t="str">
        <f t="shared" si="2"/>
        <v>--</v>
      </c>
      <c r="N10" s="25" t="str">
        <f t="shared" si="2"/>
        <v>--</v>
      </c>
      <c r="O10" s="26">
        <f t="shared" si="2"/>
        <v>6.1137253924092153E-2</v>
      </c>
      <c r="Q10">
        <v>30</v>
      </c>
      <c r="S10">
        <v>10</v>
      </c>
      <c r="U10">
        <f>$U$8</f>
        <v>18</v>
      </c>
      <c r="V10">
        <f>$V$8</f>
        <v>40</v>
      </c>
      <c r="W10">
        <f>$W$8</f>
        <v>62</v>
      </c>
    </row>
    <row r="11" spans="1:25" x14ac:dyDescent="0.6">
      <c r="A11" s="21" t="s">
        <v>26</v>
      </c>
      <c r="B11" s="65">
        <v>693.88753668767117</v>
      </c>
      <c r="C11" s="65">
        <v>0</v>
      </c>
      <c r="D11" s="65">
        <v>0</v>
      </c>
      <c r="E11" s="65">
        <f t="shared" si="0"/>
        <v>693.88753668767117</v>
      </c>
      <c r="F11" s="61"/>
      <c r="G11" s="62">
        <v>0</v>
      </c>
      <c r="H11" s="62">
        <v>0</v>
      </c>
      <c r="I11" s="62">
        <v>0</v>
      </c>
      <c r="J11" s="62">
        <f t="shared" si="1"/>
        <v>0</v>
      </c>
      <c r="K11" s="61"/>
      <c r="L11" s="25">
        <f t="shared" si="2"/>
        <v>0</v>
      </c>
      <c r="M11" s="25" t="str">
        <f t="shared" si="2"/>
        <v>--</v>
      </c>
      <c r="N11" s="25" t="str">
        <f t="shared" si="2"/>
        <v>--</v>
      </c>
      <c r="O11" s="26">
        <f t="shared" si="2"/>
        <v>0</v>
      </c>
      <c r="Q11">
        <v>31</v>
      </c>
      <c r="S11">
        <v>10</v>
      </c>
      <c r="U11">
        <f>$U$8</f>
        <v>18</v>
      </c>
      <c r="V11">
        <f>$V$8</f>
        <v>40</v>
      </c>
      <c r="W11">
        <f>$W$8</f>
        <v>62</v>
      </c>
    </row>
    <row r="12" spans="1:25" x14ac:dyDescent="0.6">
      <c r="A12" s="30" t="s">
        <v>92</v>
      </c>
      <c r="B12" s="65">
        <v>1078.4944216460992</v>
      </c>
      <c r="C12" s="65">
        <v>0</v>
      </c>
      <c r="D12" s="65">
        <v>0</v>
      </c>
      <c r="E12" s="65">
        <f t="shared" si="0"/>
        <v>1078.4944216460992</v>
      </c>
      <c r="F12" s="61"/>
      <c r="G12" s="62">
        <v>88.861800738538165</v>
      </c>
      <c r="H12" s="62">
        <v>0</v>
      </c>
      <c r="I12" s="62">
        <v>0</v>
      </c>
      <c r="J12" s="62">
        <f t="shared" si="1"/>
        <v>88.861800738538165</v>
      </c>
      <c r="K12" s="61"/>
      <c r="L12" s="25">
        <f t="shared" si="2"/>
        <v>8.2394307244453763E-2</v>
      </c>
      <c r="M12" s="25" t="str">
        <f t="shared" si="2"/>
        <v>--</v>
      </c>
      <c r="N12" s="25" t="str">
        <f t="shared" si="2"/>
        <v>--</v>
      </c>
      <c r="O12" s="26">
        <f t="shared" si="2"/>
        <v>8.2394307244453763E-2</v>
      </c>
      <c r="Q12">
        <f>Q11+1</f>
        <v>32</v>
      </c>
      <c r="R12">
        <v>33</v>
      </c>
      <c r="S12">
        <v>10</v>
      </c>
      <c r="U12">
        <f>$U$8</f>
        <v>18</v>
      </c>
      <c r="V12">
        <f>$V$8</f>
        <v>40</v>
      </c>
      <c r="W12">
        <f>$W$8</f>
        <v>62</v>
      </c>
    </row>
    <row r="13" spans="1:25" x14ac:dyDescent="0.6">
      <c r="A13" s="30" t="s">
        <v>93</v>
      </c>
      <c r="B13" s="65">
        <v>91.54335478072457</v>
      </c>
      <c r="C13" s="65">
        <v>0</v>
      </c>
      <c r="D13" s="65">
        <v>0</v>
      </c>
      <c r="E13" s="65">
        <f t="shared" si="0"/>
        <v>91.54335478072457</v>
      </c>
      <c r="F13" s="61"/>
      <c r="G13" s="62">
        <v>25.939410549778145</v>
      </c>
      <c r="H13" s="62">
        <v>0</v>
      </c>
      <c r="I13" s="62">
        <v>0</v>
      </c>
      <c r="J13" s="62">
        <f t="shared" si="1"/>
        <v>25.939410549778145</v>
      </c>
      <c r="K13" s="61"/>
      <c r="L13" s="25">
        <f t="shared" si="2"/>
        <v>0.28335656489661404</v>
      </c>
      <c r="M13" s="25" t="str">
        <f t="shared" si="2"/>
        <v>--</v>
      </c>
      <c r="N13" s="25" t="str">
        <f t="shared" si="2"/>
        <v>--</v>
      </c>
      <c r="O13" s="26">
        <f t="shared" si="2"/>
        <v>0.28335656489661404</v>
      </c>
      <c r="Q13">
        <v>35</v>
      </c>
      <c r="S13">
        <v>10</v>
      </c>
      <c r="U13">
        <f>$U$8</f>
        <v>18</v>
      </c>
      <c r="V13">
        <f>$V$8</f>
        <v>40</v>
      </c>
      <c r="W13">
        <f>$W$8</f>
        <v>62</v>
      </c>
    </row>
    <row r="14" spans="1:25" x14ac:dyDescent="0.6">
      <c r="A14" s="21" t="s">
        <v>17</v>
      </c>
      <c r="B14" s="65">
        <f>B10</f>
        <v>1863.9253131144951</v>
      </c>
      <c r="C14" s="65">
        <f>C10</f>
        <v>0</v>
      </c>
      <c r="D14" s="65">
        <f>D10</f>
        <v>0</v>
      </c>
      <c r="E14" s="65">
        <f>E10</f>
        <v>1863.9253131144951</v>
      </c>
      <c r="F14" s="61"/>
      <c r="G14" s="62">
        <f>SUM(G8:G13)</f>
        <v>234.19761477046842</v>
      </c>
      <c r="H14" s="62">
        <f>SUM(H8:H13)</f>
        <v>0</v>
      </c>
      <c r="I14" s="62">
        <f>SUM(I8:I13)</f>
        <v>0</v>
      </c>
      <c r="J14" s="62">
        <f>SUM(J8:J13)</f>
        <v>234.19761477046842</v>
      </c>
      <c r="K14" s="61"/>
      <c r="L14" s="25">
        <f t="shared" si="2"/>
        <v>0.12564753164875464</v>
      </c>
      <c r="M14" s="25" t="str">
        <f t="shared" si="2"/>
        <v>--</v>
      </c>
      <c r="N14" s="25" t="str">
        <f t="shared" si="2"/>
        <v>--</v>
      </c>
      <c r="O14" s="26">
        <f t="shared" si="2"/>
        <v>0.12564753164875464</v>
      </c>
    </row>
    <row r="15" spans="1:25" ht="5.15" customHeight="1" x14ac:dyDescent="0.6">
      <c r="A15" s="21"/>
      <c r="B15" s="65"/>
      <c r="C15" s="65"/>
      <c r="D15" s="65"/>
      <c r="E15" s="65"/>
      <c r="F15" s="61"/>
      <c r="G15" s="62"/>
      <c r="H15" s="62"/>
      <c r="I15" s="62"/>
      <c r="J15" s="62"/>
      <c r="K15" s="61"/>
      <c r="L15" s="60"/>
      <c r="M15" s="60"/>
      <c r="N15" s="60"/>
      <c r="O15" s="63"/>
    </row>
    <row r="16" spans="1:25" x14ac:dyDescent="0.6">
      <c r="A16" s="31" t="s">
        <v>28</v>
      </c>
      <c r="B16" s="65"/>
      <c r="C16" s="65"/>
      <c r="D16" s="65"/>
      <c r="E16" s="65"/>
      <c r="F16" s="61"/>
      <c r="G16" s="62"/>
      <c r="H16" s="62"/>
      <c r="I16" s="62"/>
      <c r="J16" s="62"/>
      <c r="K16" s="61"/>
      <c r="L16" s="60"/>
      <c r="M16" s="60"/>
      <c r="N16" s="60"/>
      <c r="O16" s="63"/>
    </row>
    <row r="17" spans="1:23" x14ac:dyDescent="0.6">
      <c r="A17" s="30" t="s">
        <v>29</v>
      </c>
      <c r="B17" s="65">
        <f>B14</f>
        <v>1863.9253131144951</v>
      </c>
      <c r="C17" s="65">
        <f>C14</f>
        <v>0</v>
      </c>
      <c r="D17" s="65">
        <f>D14</f>
        <v>0</v>
      </c>
      <c r="E17" s="65">
        <f>SUM(B17:D17)</f>
        <v>1863.9253131144951</v>
      </c>
      <c r="F17" s="61"/>
      <c r="G17" s="62">
        <v>203.46201736095469</v>
      </c>
      <c r="H17" s="62">
        <v>0</v>
      </c>
      <c r="I17" s="62">
        <v>0</v>
      </c>
      <c r="J17" s="62">
        <f>SUM(G17:I17)</f>
        <v>203.46201736095469</v>
      </c>
      <c r="K17" s="61"/>
      <c r="L17" s="25">
        <f t="shared" ref="L17:O19" si="3">IF(B17&lt;&gt;0,G17/B17,"--")</f>
        <v>0.1091578165334228</v>
      </c>
      <c r="M17" s="25" t="str">
        <f t="shared" si="3"/>
        <v>--</v>
      </c>
      <c r="N17" s="25" t="str">
        <f t="shared" si="3"/>
        <v>--</v>
      </c>
      <c r="O17" s="26">
        <f t="shared" si="3"/>
        <v>0.1091578165334228</v>
      </c>
      <c r="Q17">
        <v>38</v>
      </c>
      <c r="U17">
        <f>$U$8</f>
        <v>18</v>
      </c>
      <c r="V17">
        <f>$V$8</f>
        <v>40</v>
      </c>
      <c r="W17">
        <f>$W$8</f>
        <v>62</v>
      </c>
    </row>
    <row r="18" spans="1:23" x14ac:dyDescent="0.6">
      <c r="A18" s="30" t="s">
        <v>30</v>
      </c>
      <c r="B18" s="76">
        <v>0</v>
      </c>
      <c r="C18" s="76">
        <v>0</v>
      </c>
      <c r="D18" s="76">
        <v>0</v>
      </c>
      <c r="E18" s="65">
        <f>SUM(B18:D18)</f>
        <v>0</v>
      </c>
      <c r="F18" s="61"/>
      <c r="G18" s="62">
        <v>0</v>
      </c>
      <c r="H18" s="62">
        <v>0</v>
      </c>
      <c r="I18" s="62">
        <v>0</v>
      </c>
      <c r="J18" s="62">
        <f>SUM(G18:I18)</f>
        <v>0</v>
      </c>
      <c r="K18" s="61"/>
      <c r="L18" s="25" t="str">
        <f t="shared" si="3"/>
        <v>--</v>
      </c>
      <c r="M18" s="25" t="str">
        <f t="shared" si="3"/>
        <v>--</v>
      </c>
      <c r="N18" s="25" t="str">
        <f t="shared" si="3"/>
        <v>--</v>
      </c>
      <c r="O18" s="26" t="str">
        <f t="shared" si="3"/>
        <v>--</v>
      </c>
      <c r="Q18">
        <v>39</v>
      </c>
      <c r="U18">
        <f>$U$8</f>
        <v>18</v>
      </c>
      <c r="V18">
        <f>$V$8</f>
        <v>40</v>
      </c>
      <c r="W18">
        <f>$W$8</f>
        <v>62</v>
      </c>
    </row>
    <row r="19" spans="1:23" x14ac:dyDescent="0.6">
      <c r="A19" s="21" t="s">
        <v>17</v>
      </c>
      <c r="B19" s="65">
        <f>B17</f>
        <v>1863.9253131144951</v>
      </c>
      <c r="C19" s="65">
        <f>C17</f>
        <v>0</v>
      </c>
      <c r="D19" s="65">
        <f>D17</f>
        <v>0</v>
      </c>
      <c r="E19" s="65">
        <f>E17</f>
        <v>1863.9253131144951</v>
      </c>
      <c r="F19" s="61"/>
      <c r="G19" s="62">
        <f>SUM(G17:G18)</f>
        <v>203.46201736095469</v>
      </c>
      <c r="H19" s="62">
        <f>SUM(H17:H18)</f>
        <v>0</v>
      </c>
      <c r="I19" s="62">
        <f>SUM(I17:I18)</f>
        <v>0</v>
      </c>
      <c r="J19" s="62">
        <f>SUM(J17:J18)</f>
        <v>203.46201736095469</v>
      </c>
      <c r="K19" s="61"/>
      <c r="L19" s="25">
        <f t="shared" si="3"/>
        <v>0.1091578165334228</v>
      </c>
      <c r="M19" s="25" t="str">
        <f t="shared" si="3"/>
        <v>--</v>
      </c>
      <c r="N19" s="25" t="str">
        <f t="shared" si="3"/>
        <v>--</v>
      </c>
      <c r="O19" s="26">
        <f t="shared" si="3"/>
        <v>0.1091578165334228</v>
      </c>
    </row>
    <row r="20" spans="1:23" ht="5.15" customHeight="1" x14ac:dyDescent="0.6">
      <c r="A20" s="21"/>
      <c r="B20" s="65"/>
      <c r="C20" s="65"/>
      <c r="D20" s="65"/>
      <c r="E20" s="65"/>
      <c r="F20" s="61"/>
      <c r="G20" s="62"/>
      <c r="H20" s="62"/>
      <c r="I20" s="62"/>
      <c r="J20" s="62"/>
      <c r="K20" s="61"/>
      <c r="L20" s="60"/>
      <c r="M20" s="60"/>
      <c r="N20" s="60"/>
      <c r="O20" s="63"/>
    </row>
    <row r="21" spans="1:23" x14ac:dyDescent="0.6">
      <c r="A21" s="21" t="s">
        <v>31</v>
      </c>
      <c r="B21" s="65">
        <f>B19</f>
        <v>1863.9253131144951</v>
      </c>
      <c r="C21" s="65">
        <f>C19</f>
        <v>0</v>
      </c>
      <c r="D21" s="65">
        <f>D19</f>
        <v>0</v>
      </c>
      <c r="E21" s="65">
        <f>E19</f>
        <v>1863.9253131144951</v>
      </c>
      <c r="F21" s="61"/>
      <c r="G21" s="62">
        <f>SUM(G14,G19)</f>
        <v>437.65963213142311</v>
      </c>
      <c r="H21" s="62">
        <f>SUM(H14,H19)</f>
        <v>0</v>
      </c>
      <c r="I21" s="62">
        <f>SUM(I14,I19)</f>
        <v>0</v>
      </c>
      <c r="J21" s="62">
        <f>SUM(J14,J19)</f>
        <v>437.65963213142311</v>
      </c>
      <c r="K21" s="61"/>
      <c r="L21" s="25">
        <f>IF(B21&lt;&gt;0,G21/B21,"--")</f>
        <v>0.23480534818217744</v>
      </c>
      <c r="M21" s="25" t="str">
        <f>IF(C21&lt;&gt;0,H21/C21,"--")</f>
        <v>--</v>
      </c>
      <c r="N21" s="25" t="str">
        <f>IF(D21&lt;&gt;0,I21/D21,"--")</f>
        <v>--</v>
      </c>
      <c r="O21" s="26">
        <f>IF(E21&lt;&gt;0,J21/E21,"--")</f>
        <v>0.23480534818217744</v>
      </c>
    </row>
    <row r="22" spans="1:23" ht="5.15" customHeight="1" x14ac:dyDescent="0.6">
      <c r="A22" s="14"/>
      <c r="B22" s="65"/>
      <c r="C22" s="65"/>
      <c r="D22" s="65"/>
      <c r="E22" s="65"/>
      <c r="F22" s="61"/>
      <c r="G22" s="62"/>
      <c r="H22" s="62"/>
      <c r="I22" s="62"/>
      <c r="J22" s="62"/>
      <c r="K22" s="61"/>
      <c r="L22" s="60"/>
      <c r="M22" s="60"/>
      <c r="N22" s="60"/>
      <c r="O22" s="63"/>
    </row>
    <row r="23" spans="1:23" x14ac:dyDescent="0.6">
      <c r="A23" s="95" t="s">
        <v>32</v>
      </c>
      <c r="B23" s="65"/>
      <c r="C23" s="65"/>
      <c r="D23" s="65"/>
      <c r="E23" s="65"/>
      <c r="F23" s="61"/>
      <c r="G23" s="62"/>
      <c r="H23" s="62"/>
      <c r="I23" s="62"/>
      <c r="J23" s="62"/>
      <c r="K23" s="61"/>
      <c r="L23" s="60"/>
      <c r="M23" s="60"/>
      <c r="N23" s="60"/>
      <c r="O23" s="63"/>
    </row>
    <row r="24" spans="1:23" x14ac:dyDescent="0.6">
      <c r="A24" s="19" t="s">
        <v>94</v>
      </c>
      <c r="B24" s="76"/>
      <c r="C24" s="76"/>
      <c r="D24" s="76"/>
      <c r="E24" s="76"/>
      <c r="F24" s="61"/>
      <c r="G24" s="62"/>
      <c r="H24" s="62"/>
      <c r="I24" s="62"/>
      <c r="J24" s="62"/>
      <c r="K24" s="61"/>
      <c r="L24" s="61"/>
      <c r="M24" s="61"/>
      <c r="N24" s="61"/>
      <c r="O24" s="64"/>
    </row>
    <row r="25" spans="1:23" x14ac:dyDescent="0.6">
      <c r="A25" s="21" t="s">
        <v>13</v>
      </c>
      <c r="B25" s="76">
        <v>770.91816499941262</v>
      </c>
      <c r="C25" s="76">
        <v>0</v>
      </c>
      <c r="D25" s="76">
        <v>0</v>
      </c>
      <c r="E25" s="65">
        <f>SUM(B25:D25)</f>
        <v>770.91816499941262</v>
      </c>
      <c r="F25" s="61"/>
      <c r="G25" s="62">
        <v>50.791130981942544</v>
      </c>
      <c r="H25" s="62">
        <v>0</v>
      </c>
      <c r="I25" s="62">
        <v>0</v>
      </c>
      <c r="J25" s="62">
        <f>SUM(G25:I25)</f>
        <v>50.791130981942544</v>
      </c>
      <c r="K25" s="61"/>
      <c r="L25" s="25">
        <f t="shared" ref="L25:O28" si="4">IF(B25&lt;&gt;0,G25/B25,"--")</f>
        <v>6.5883946296662041E-2</v>
      </c>
      <c r="M25" s="25" t="str">
        <f t="shared" si="4"/>
        <v>--</v>
      </c>
      <c r="N25" s="25" t="str">
        <f t="shared" si="4"/>
        <v>--</v>
      </c>
      <c r="O25" s="26">
        <f t="shared" si="4"/>
        <v>6.5883946296662041E-2</v>
      </c>
      <c r="Q25">
        <v>1</v>
      </c>
      <c r="U25">
        <f>$U$8</f>
        <v>18</v>
      </c>
      <c r="V25">
        <f>$V$8</f>
        <v>40</v>
      </c>
      <c r="W25">
        <f>$W$8</f>
        <v>62</v>
      </c>
    </row>
    <row r="26" spans="1:23" x14ac:dyDescent="0.6">
      <c r="A26" s="30" t="s">
        <v>95</v>
      </c>
      <c r="B26" s="76">
        <v>770.91816499941251</v>
      </c>
      <c r="C26" s="76">
        <v>0</v>
      </c>
      <c r="D26" s="76">
        <v>0</v>
      </c>
      <c r="E26" s="65">
        <f>SUM(B26:D26)</f>
        <v>770.91816499941251</v>
      </c>
      <c r="F26" s="61"/>
      <c r="G26" s="62">
        <v>77.942814058934502</v>
      </c>
      <c r="H26" s="62">
        <v>0</v>
      </c>
      <c r="I26" s="62">
        <v>0</v>
      </c>
      <c r="J26" s="62">
        <f>SUM(G26:I26)</f>
        <v>77.942814058934502</v>
      </c>
      <c r="K26" s="61"/>
      <c r="L26" s="25">
        <f t="shared" si="4"/>
        <v>0.10110387534971874</v>
      </c>
      <c r="M26" s="25" t="str">
        <f t="shared" si="4"/>
        <v>--</v>
      </c>
      <c r="N26" s="25" t="str">
        <f t="shared" si="4"/>
        <v>--</v>
      </c>
      <c r="O26" s="26">
        <f t="shared" si="4"/>
        <v>0.10110387534971874</v>
      </c>
      <c r="Q26">
        <v>2</v>
      </c>
      <c r="U26">
        <f>$U$8</f>
        <v>18</v>
      </c>
      <c r="V26">
        <f>$V$8</f>
        <v>40</v>
      </c>
      <c r="W26">
        <f>$W$8</f>
        <v>62</v>
      </c>
    </row>
    <row r="27" spans="1:23" x14ac:dyDescent="0.6">
      <c r="A27" s="21" t="s">
        <v>14</v>
      </c>
      <c r="B27" s="76">
        <v>0</v>
      </c>
      <c r="C27" s="76">
        <v>0</v>
      </c>
      <c r="D27" s="76">
        <v>0</v>
      </c>
      <c r="E27" s="65">
        <f>SUM(B27:D27)</f>
        <v>0</v>
      </c>
      <c r="F27" s="61"/>
      <c r="G27" s="62">
        <v>0</v>
      </c>
      <c r="H27" s="62">
        <v>0</v>
      </c>
      <c r="I27" s="62">
        <v>0</v>
      </c>
      <c r="J27" s="62">
        <f>SUM(G27:I27)</f>
        <v>0</v>
      </c>
      <c r="K27" s="61"/>
      <c r="L27" s="25" t="str">
        <f t="shared" si="4"/>
        <v>--</v>
      </c>
      <c r="M27" s="25" t="str">
        <f t="shared" si="4"/>
        <v>--</v>
      </c>
      <c r="N27" s="25" t="str">
        <f t="shared" si="4"/>
        <v>--</v>
      </c>
      <c r="O27" s="26" t="str">
        <f t="shared" si="4"/>
        <v>--</v>
      </c>
      <c r="Q27">
        <v>5</v>
      </c>
      <c r="U27">
        <f>$U$8</f>
        <v>18</v>
      </c>
      <c r="V27">
        <f>$V$8</f>
        <v>40</v>
      </c>
      <c r="W27">
        <f>$W$8</f>
        <v>62</v>
      </c>
    </row>
    <row r="28" spans="1:23" x14ac:dyDescent="0.6">
      <c r="A28" s="21" t="s">
        <v>15</v>
      </c>
      <c r="B28" s="76">
        <f>B25</f>
        <v>770.91816499941262</v>
      </c>
      <c r="C28" s="76">
        <f>C25</f>
        <v>0</v>
      </c>
      <c r="D28" s="76">
        <f>D25</f>
        <v>0</v>
      </c>
      <c r="E28" s="76">
        <f>E25</f>
        <v>770.91816499941262</v>
      </c>
      <c r="F28" s="61"/>
      <c r="G28" s="62">
        <f>SUM(G25:G27)</f>
        <v>128.73394504087705</v>
      </c>
      <c r="H28" s="62">
        <f>SUM(H25:H27)</f>
        <v>0</v>
      </c>
      <c r="I28" s="62">
        <f>SUM(I25:I27)</f>
        <v>0</v>
      </c>
      <c r="J28" s="62">
        <f>SUM(J25:J27)</f>
        <v>128.73394504087705</v>
      </c>
      <c r="K28" s="61"/>
      <c r="L28" s="25">
        <f t="shared" si="4"/>
        <v>0.16698782164638076</v>
      </c>
      <c r="M28" s="25" t="str">
        <f t="shared" si="4"/>
        <v>--</v>
      </c>
      <c r="N28" s="25" t="str">
        <f t="shared" si="4"/>
        <v>--</v>
      </c>
      <c r="O28" s="26">
        <f t="shared" si="4"/>
        <v>0.16698782164638076</v>
      </c>
    </row>
    <row r="29" spans="1:23" ht="5.15" customHeight="1" x14ac:dyDescent="0.6">
      <c r="A29" s="14"/>
      <c r="B29" s="76"/>
      <c r="C29" s="76"/>
      <c r="D29" s="76"/>
      <c r="E29" s="76"/>
      <c r="F29" s="61"/>
      <c r="G29" s="62"/>
      <c r="H29" s="62"/>
      <c r="I29" s="62"/>
      <c r="J29" s="62"/>
      <c r="K29" s="61"/>
      <c r="L29" s="68"/>
      <c r="M29" s="68"/>
      <c r="N29" s="68"/>
      <c r="O29" s="69"/>
    </row>
    <row r="30" spans="1:23" x14ac:dyDescent="0.6">
      <c r="A30" s="31" t="s">
        <v>96</v>
      </c>
      <c r="B30" s="76"/>
      <c r="C30" s="76"/>
      <c r="D30" s="76"/>
      <c r="E30" s="76"/>
      <c r="F30" s="61"/>
      <c r="G30" s="62"/>
      <c r="H30" s="62"/>
      <c r="I30" s="62"/>
      <c r="J30" s="62"/>
      <c r="K30" s="61"/>
      <c r="L30" s="68"/>
      <c r="M30" s="68"/>
      <c r="N30" s="68"/>
      <c r="O30" s="69"/>
    </row>
    <row r="31" spans="1:23" x14ac:dyDescent="0.6">
      <c r="A31" s="21" t="s">
        <v>13</v>
      </c>
      <c r="B31" s="76">
        <v>0</v>
      </c>
      <c r="C31" s="76">
        <v>0</v>
      </c>
      <c r="D31" s="76">
        <v>0</v>
      </c>
      <c r="E31" s="65">
        <f>SUM(B31:D31)</f>
        <v>0</v>
      </c>
      <c r="F31" s="61"/>
      <c r="G31" s="62">
        <v>0</v>
      </c>
      <c r="H31" s="62">
        <v>0</v>
      </c>
      <c r="I31" s="62">
        <v>0</v>
      </c>
      <c r="J31" s="62">
        <f>SUM(G31:I31)</f>
        <v>0</v>
      </c>
      <c r="K31" s="61"/>
      <c r="L31" s="25" t="str">
        <f t="shared" ref="L31:O34" si="5">IF(B31&lt;&gt;0,G31/B31,"--")</f>
        <v>--</v>
      </c>
      <c r="M31" s="25" t="str">
        <f t="shared" si="5"/>
        <v>--</v>
      </c>
      <c r="N31" s="25" t="str">
        <f t="shared" si="5"/>
        <v>--</v>
      </c>
      <c r="O31" s="26" t="str">
        <f t="shared" si="5"/>
        <v>--</v>
      </c>
      <c r="Q31">
        <v>0</v>
      </c>
      <c r="U31">
        <f>$U$8</f>
        <v>18</v>
      </c>
      <c r="V31">
        <f>$V$8</f>
        <v>40</v>
      </c>
      <c r="W31">
        <f>$W$8</f>
        <v>62</v>
      </c>
    </row>
    <row r="32" spans="1:23" x14ac:dyDescent="0.6">
      <c r="A32" s="30" t="s">
        <v>97</v>
      </c>
      <c r="B32" s="76">
        <v>0</v>
      </c>
      <c r="C32" s="76">
        <v>0</v>
      </c>
      <c r="D32" s="76">
        <v>0</v>
      </c>
      <c r="E32" s="65">
        <f>SUM(B32:D32)</f>
        <v>0</v>
      </c>
      <c r="F32" s="61"/>
      <c r="G32" s="62">
        <v>0</v>
      </c>
      <c r="H32" s="62">
        <v>0</v>
      </c>
      <c r="I32" s="62">
        <v>0</v>
      </c>
      <c r="J32" s="62">
        <f>SUM(G32:I32)</f>
        <v>0</v>
      </c>
      <c r="K32" s="61"/>
      <c r="L32" s="25" t="str">
        <f t="shared" si="5"/>
        <v>--</v>
      </c>
      <c r="M32" s="25" t="str">
        <f t="shared" si="5"/>
        <v>--</v>
      </c>
      <c r="N32" s="25" t="str">
        <f t="shared" si="5"/>
        <v>--</v>
      </c>
      <c r="O32" s="26" t="str">
        <f t="shared" si="5"/>
        <v>--</v>
      </c>
      <c r="Q32">
        <v>3</v>
      </c>
      <c r="U32">
        <f>$U$8</f>
        <v>18</v>
      </c>
      <c r="V32">
        <f>$V$8</f>
        <v>40</v>
      </c>
      <c r="W32">
        <f>$W$8</f>
        <v>62</v>
      </c>
    </row>
    <row r="33" spans="1:23" x14ac:dyDescent="0.6">
      <c r="A33" s="30" t="s">
        <v>16</v>
      </c>
      <c r="B33" s="76">
        <v>0</v>
      </c>
      <c r="C33" s="76">
        <v>0</v>
      </c>
      <c r="D33" s="76">
        <v>0</v>
      </c>
      <c r="E33" s="65">
        <f>SUM(B33:D33)</f>
        <v>0</v>
      </c>
      <c r="F33" s="61"/>
      <c r="G33" s="62">
        <v>0</v>
      </c>
      <c r="H33" s="62">
        <v>0</v>
      </c>
      <c r="I33" s="62">
        <v>0</v>
      </c>
      <c r="J33" s="62">
        <f>SUM(G33:I33)</f>
        <v>0</v>
      </c>
      <c r="K33" s="61"/>
      <c r="L33" s="25" t="str">
        <f t="shared" si="5"/>
        <v>--</v>
      </c>
      <c r="M33" s="25" t="str">
        <f t="shared" si="5"/>
        <v>--</v>
      </c>
      <c r="N33" s="25" t="str">
        <f t="shared" si="5"/>
        <v>--</v>
      </c>
      <c r="O33" s="26" t="str">
        <f t="shared" si="5"/>
        <v>--</v>
      </c>
      <c r="Q33">
        <v>6</v>
      </c>
      <c r="U33">
        <f>$U$8</f>
        <v>18</v>
      </c>
      <c r="V33">
        <f>$V$8</f>
        <v>40</v>
      </c>
      <c r="W33">
        <f>$W$8</f>
        <v>62</v>
      </c>
    </row>
    <row r="34" spans="1:23" x14ac:dyDescent="0.6">
      <c r="A34" s="21" t="s">
        <v>15</v>
      </c>
      <c r="B34" s="76">
        <f>B31</f>
        <v>0</v>
      </c>
      <c r="C34" s="76">
        <f>C31</f>
        <v>0</v>
      </c>
      <c r="D34" s="76">
        <f>D31</f>
        <v>0</v>
      </c>
      <c r="E34" s="76">
        <f>E31</f>
        <v>0</v>
      </c>
      <c r="F34" s="61"/>
      <c r="G34" s="62">
        <f>SUM(G31:G33)</f>
        <v>0</v>
      </c>
      <c r="H34" s="62">
        <f>SUM(H31:H33)</f>
        <v>0</v>
      </c>
      <c r="I34" s="62">
        <f>SUM(I31:I33)</f>
        <v>0</v>
      </c>
      <c r="J34" s="62">
        <f>SUM(J31:J33)</f>
        <v>0</v>
      </c>
      <c r="K34" s="61"/>
      <c r="L34" s="25" t="str">
        <f t="shared" si="5"/>
        <v>--</v>
      </c>
      <c r="M34" s="25" t="str">
        <f t="shared" si="5"/>
        <v>--</v>
      </c>
      <c r="N34" s="25" t="str">
        <f t="shared" si="5"/>
        <v>--</v>
      </c>
      <c r="O34" s="26" t="str">
        <f t="shared" si="5"/>
        <v>--</v>
      </c>
    </row>
    <row r="35" spans="1:23" ht="5.15" customHeight="1" x14ac:dyDescent="0.6">
      <c r="A35" s="14"/>
      <c r="B35" s="76"/>
      <c r="C35" s="76"/>
      <c r="D35" s="76"/>
      <c r="E35" s="76"/>
      <c r="F35" s="61"/>
      <c r="G35" s="62"/>
      <c r="H35" s="62"/>
      <c r="I35" s="62"/>
      <c r="J35" s="62"/>
      <c r="K35" s="61"/>
      <c r="L35" s="68"/>
      <c r="M35" s="68"/>
      <c r="N35" s="68"/>
      <c r="O35" s="69"/>
    </row>
    <row r="36" spans="1:23" x14ac:dyDescent="0.6">
      <c r="A36" s="31" t="s">
        <v>28</v>
      </c>
      <c r="B36" s="76"/>
      <c r="C36" s="76"/>
      <c r="D36" s="76"/>
      <c r="E36" s="76"/>
      <c r="F36" s="61"/>
      <c r="G36" s="62"/>
      <c r="H36" s="62"/>
      <c r="I36" s="62"/>
      <c r="J36" s="62"/>
      <c r="K36" s="61"/>
      <c r="L36" s="66"/>
      <c r="M36" s="66"/>
      <c r="N36" s="66"/>
      <c r="O36" s="67"/>
    </row>
    <row r="37" spans="1:23" ht="12.75" customHeight="1" x14ac:dyDescent="0.6">
      <c r="A37" s="30" t="s">
        <v>29</v>
      </c>
      <c r="B37" s="76">
        <f>B28+B34</f>
        <v>770.91816499941262</v>
      </c>
      <c r="C37" s="76">
        <f>C28+C34</f>
        <v>0</v>
      </c>
      <c r="D37" s="76">
        <f>D28+D34</f>
        <v>0</v>
      </c>
      <c r="E37" s="65">
        <f>SUM(B37:D37)</f>
        <v>770.91816499941262</v>
      </c>
      <c r="F37" s="61"/>
      <c r="G37" s="62">
        <v>147.23450895070752</v>
      </c>
      <c r="H37" s="62">
        <v>0</v>
      </c>
      <c r="I37" s="62">
        <v>0</v>
      </c>
      <c r="J37" s="62">
        <f>SUM(G37:I37)</f>
        <v>147.23450895070752</v>
      </c>
      <c r="K37" s="61"/>
      <c r="L37" s="25">
        <f t="shared" ref="L37:O39" si="6">IF(B37&lt;&gt;0,G37/B37,"--")</f>
        <v>0.19098591216983413</v>
      </c>
      <c r="M37" s="25" t="str">
        <f t="shared" si="6"/>
        <v>--</v>
      </c>
      <c r="N37" s="25" t="str">
        <f t="shared" si="6"/>
        <v>--</v>
      </c>
      <c r="O37" s="26">
        <f t="shared" si="6"/>
        <v>0.19098591216983413</v>
      </c>
      <c r="Q37">
        <v>7</v>
      </c>
      <c r="U37">
        <f>$U$8</f>
        <v>18</v>
      </c>
      <c r="V37">
        <f>$V$8</f>
        <v>40</v>
      </c>
      <c r="W37">
        <f>$W$8</f>
        <v>62</v>
      </c>
    </row>
    <row r="38" spans="1:23" ht="12.75" customHeight="1" x14ac:dyDescent="0.6">
      <c r="A38" s="30" t="s">
        <v>30</v>
      </c>
      <c r="B38" s="76">
        <v>0</v>
      </c>
      <c r="C38" s="76">
        <v>0</v>
      </c>
      <c r="D38" s="76">
        <v>0</v>
      </c>
      <c r="E38" s="65">
        <f>SUM(B38:D38)</f>
        <v>0</v>
      </c>
      <c r="F38" s="61"/>
      <c r="G38" s="62">
        <v>0</v>
      </c>
      <c r="H38" s="62">
        <v>0</v>
      </c>
      <c r="I38" s="62">
        <v>0</v>
      </c>
      <c r="J38" s="62">
        <f>SUM(G38:I38)</f>
        <v>0</v>
      </c>
      <c r="K38" s="61"/>
      <c r="L38" s="25" t="str">
        <f t="shared" si="6"/>
        <v>--</v>
      </c>
      <c r="M38" s="25" t="str">
        <f t="shared" si="6"/>
        <v>--</v>
      </c>
      <c r="N38" s="25" t="str">
        <f t="shared" si="6"/>
        <v>--</v>
      </c>
      <c r="O38" s="26" t="str">
        <f t="shared" si="6"/>
        <v>--</v>
      </c>
      <c r="Q38">
        <v>8</v>
      </c>
      <c r="U38">
        <f>$U$8</f>
        <v>18</v>
      </c>
      <c r="V38">
        <f>$V$8</f>
        <v>40</v>
      </c>
      <c r="W38">
        <f>$W$8</f>
        <v>62</v>
      </c>
    </row>
    <row r="39" spans="1:23" x14ac:dyDescent="0.6">
      <c r="A39" s="21" t="s">
        <v>17</v>
      </c>
      <c r="B39" s="76">
        <f>B37</f>
        <v>770.91816499941262</v>
      </c>
      <c r="C39" s="76">
        <f>C37</f>
        <v>0</v>
      </c>
      <c r="D39" s="76">
        <f>D37</f>
        <v>0</v>
      </c>
      <c r="E39" s="76">
        <f>E37</f>
        <v>770.91816499941262</v>
      </c>
      <c r="F39" s="61"/>
      <c r="G39" s="62">
        <f>SUM(G37:G38)</f>
        <v>147.23450895070752</v>
      </c>
      <c r="H39" s="62">
        <f>SUM(H37:H38)</f>
        <v>0</v>
      </c>
      <c r="I39" s="62">
        <f>SUM(I37:I38)</f>
        <v>0</v>
      </c>
      <c r="J39" s="62">
        <f>SUM(J37:J38)</f>
        <v>147.23450895070752</v>
      </c>
      <c r="K39" s="61"/>
      <c r="L39" s="25">
        <f t="shared" si="6"/>
        <v>0.19098591216983413</v>
      </c>
      <c r="M39" s="25" t="str">
        <f t="shared" si="6"/>
        <v>--</v>
      </c>
      <c r="N39" s="25" t="str">
        <f t="shared" si="6"/>
        <v>--</v>
      </c>
      <c r="O39" s="26">
        <f t="shared" si="6"/>
        <v>0.19098591216983413</v>
      </c>
    </row>
    <row r="40" spans="1:23" ht="5.15" customHeight="1" x14ac:dyDescent="0.6">
      <c r="A40" s="21"/>
      <c r="B40" s="76"/>
      <c r="C40" s="76"/>
      <c r="D40" s="76"/>
      <c r="E40" s="65"/>
      <c r="F40" s="61"/>
      <c r="G40" s="62"/>
      <c r="H40" s="62"/>
      <c r="I40" s="62"/>
      <c r="J40" s="62"/>
      <c r="K40" s="61"/>
      <c r="L40" s="66"/>
      <c r="M40" s="66"/>
      <c r="N40" s="66"/>
      <c r="O40" s="67"/>
    </row>
    <row r="41" spans="1:23" x14ac:dyDescent="0.6">
      <c r="A41" s="96" t="s">
        <v>33</v>
      </c>
      <c r="B41" s="83">
        <f>B39</f>
        <v>770.91816499941262</v>
      </c>
      <c r="C41" s="83">
        <f>C39</f>
        <v>0</v>
      </c>
      <c r="D41" s="83">
        <f>D39</f>
        <v>0</v>
      </c>
      <c r="E41" s="70">
        <f>SUM(B41:D41)</f>
        <v>770.91816499941262</v>
      </c>
      <c r="F41" s="71"/>
      <c r="G41" s="84">
        <f>SUM(G28,G34,G39)</f>
        <v>275.96845399158457</v>
      </c>
      <c r="H41" s="84">
        <f>SUM(H28,H34,H39)</f>
        <v>0</v>
      </c>
      <c r="I41" s="84">
        <f>SUM(I28,I34,I39)</f>
        <v>0</v>
      </c>
      <c r="J41" s="84">
        <f>SUM(J28,J34,J39)</f>
        <v>275.96845399158457</v>
      </c>
      <c r="K41" s="71"/>
      <c r="L41" s="35">
        <f t="shared" ref="L41:O42" si="7">IF(B41&lt;&gt;0,G41/B41,"--")</f>
        <v>0.35797373381621489</v>
      </c>
      <c r="M41" s="35" t="str">
        <f t="shared" si="7"/>
        <v>--</v>
      </c>
      <c r="N41" s="35" t="str">
        <f t="shared" si="7"/>
        <v>--</v>
      </c>
      <c r="O41" s="36">
        <f t="shared" si="7"/>
        <v>0.35797373381621489</v>
      </c>
    </row>
    <row r="42" spans="1:23" ht="13.75" thickBot="1" x14ac:dyDescent="0.75">
      <c r="A42" s="37" t="s">
        <v>17</v>
      </c>
      <c r="B42" s="97">
        <f>B21+B41</f>
        <v>2634.8434781139076</v>
      </c>
      <c r="C42" s="97">
        <f>C21+C41</f>
        <v>0</v>
      </c>
      <c r="D42" s="97">
        <f>D21+D41</f>
        <v>0</v>
      </c>
      <c r="E42" s="97">
        <f>E21+E41</f>
        <v>2634.8434781139076</v>
      </c>
      <c r="F42" s="38"/>
      <c r="G42" s="98">
        <f>SUM(G21,G41)</f>
        <v>713.62808612300773</v>
      </c>
      <c r="H42" s="98">
        <f>SUM(H21,H41)</f>
        <v>0</v>
      </c>
      <c r="I42" s="98">
        <f>SUM(I21,I41)</f>
        <v>0</v>
      </c>
      <c r="J42" s="98">
        <f>SUM(J21,J41)</f>
        <v>713.62808612300773</v>
      </c>
      <c r="K42" s="38"/>
      <c r="L42" s="47">
        <f t="shared" si="7"/>
        <v>0.27084268650137883</v>
      </c>
      <c r="M42" s="47" t="str">
        <f t="shared" si="7"/>
        <v>--</v>
      </c>
      <c r="N42" s="47" t="str">
        <f t="shared" si="7"/>
        <v>--</v>
      </c>
      <c r="O42" s="48">
        <f t="shared" si="7"/>
        <v>0.27084268650137883</v>
      </c>
    </row>
    <row r="43" spans="1:23" ht="5.15" customHeight="1" thickBot="1" x14ac:dyDescent="0.75">
      <c r="A43" s="16"/>
      <c r="B43" s="77"/>
      <c r="C43" s="77"/>
      <c r="D43" s="77"/>
      <c r="E43" s="77"/>
      <c r="F43" s="16"/>
      <c r="G43" s="62"/>
      <c r="H43" s="62"/>
      <c r="I43" s="62"/>
      <c r="J43" s="62"/>
      <c r="K43" s="16"/>
      <c r="L43" s="16"/>
      <c r="M43" s="16"/>
      <c r="N43" s="16"/>
      <c r="O43" s="16"/>
    </row>
    <row r="44" spans="1:23" ht="15.5" x14ac:dyDescent="0.7">
      <c r="A44" s="4" t="s">
        <v>18</v>
      </c>
      <c r="B44" s="121" t="s">
        <v>1</v>
      </c>
      <c r="C44" s="128"/>
      <c r="D44" s="128"/>
      <c r="E44" s="128"/>
      <c r="F44" s="6"/>
      <c r="G44" s="121" t="s">
        <v>2</v>
      </c>
      <c r="H44" s="122"/>
      <c r="I44" s="122"/>
      <c r="J44" s="122"/>
      <c r="K44" s="6"/>
      <c r="L44" s="121" t="s">
        <v>3</v>
      </c>
      <c r="M44" s="122"/>
      <c r="N44" s="122"/>
      <c r="O44" s="123"/>
    </row>
    <row r="45" spans="1:23" ht="12.75" customHeight="1" x14ac:dyDescent="0.6">
      <c r="A45" s="94" t="s">
        <v>23</v>
      </c>
      <c r="B45" s="15" t="s">
        <v>4</v>
      </c>
      <c r="C45" s="15" t="s">
        <v>5</v>
      </c>
      <c r="D45" s="15" t="s">
        <v>6</v>
      </c>
      <c r="E45" s="15" t="s">
        <v>173</v>
      </c>
      <c r="F45" s="16"/>
      <c r="G45" s="15" t="s">
        <v>4</v>
      </c>
      <c r="H45" s="15" t="s">
        <v>5</v>
      </c>
      <c r="I45" s="15" t="s">
        <v>6</v>
      </c>
      <c r="J45" s="15" t="s">
        <v>173</v>
      </c>
      <c r="K45" s="16"/>
      <c r="L45" s="15" t="s">
        <v>4</v>
      </c>
      <c r="M45" s="15" t="s">
        <v>5</v>
      </c>
      <c r="N45" s="15" t="s">
        <v>6</v>
      </c>
      <c r="O45" s="17" t="s">
        <v>173</v>
      </c>
    </row>
    <row r="46" spans="1:23" x14ac:dyDescent="0.6">
      <c r="A46" s="21" t="s">
        <v>19</v>
      </c>
      <c r="B46" s="78">
        <v>47.226025000005286</v>
      </c>
      <c r="C46" s="78">
        <v>0</v>
      </c>
      <c r="D46" s="78">
        <v>0</v>
      </c>
      <c r="E46" s="65">
        <f>SUM(B46:D46)</f>
        <v>47.226025000005286</v>
      </c>
      <c r="F46" s="40"/>
      <c r="G46" s="62">
        <v>2.5932273592659372</v>
      </c>
      <c r="H46" s="62">
        <v>0</v>
      </c>
      <c r="I46" s="62">
        <v>0</v>
      </c>
      <c r="J46" s="62">
        <f>SUM(G46:I46)</f>
        <v>2.5932273592659372</v>
      </c>
      <c r="K46" s="42"/>
      <c r="L46" s="25">
        <f t="shared" ref="L46:O48" si="8">IF(B46&lt;&gt;0,G46/B46,"--")</f>
        <v>5.4910980953100479E-2</v>
      </c>
      <c r="M46" s="25" t="str">
        <f t="shared" si="8"/>
        <v>--</v>
      </c>
      <c r="N46" s="25" t="str">
        <f t="shared" si="8"/>
        <v>--</v>
      </c>
      <c r="O46" s="26">
        <f t="shared" si="8"/>
        <v>5.4910980953100479E-2</v>
      </c>
      <c r="Q46">
        <v>118</v>
      </c>
      <c r="U46">
        <f>$U$8</f>
        <v>18</v>
      </c>
      <c r="V46">
        <f>$V$8</f>
        <v>40</v>
      </c>
      <c r="W46">
        <f>$W$8</f>
        <v>62</v>
      </c>
    </row>
    <row r="47" spans="1:23" ht="12.75" customHeight="1" x14ac:dyDescent="0.6">
      <c r="A47" s="21" t="s">
        <v>20</v>
      </c>
      <c r="B47" s="78">
        <v>0</v>
      </c>
      <c r="C47" s="78">
        <v>0</v>
      </c>
      <c r="D47" s="78">
        <v>0</v>
      </c>
      <c r="E47" s="65">
        <f>SUM(B47:D47)</f>
        <v>0</v>
      </c>
      <c r="F47" s="40"/>
      <c r="G47" s="62">
        <v>0</v>
      </c>
      <c r="H47" s="62">
        <v>0</v>
      </c>
      <c r="I47" s="62">
        <v>0</v>
      </c>
      <c r="J47" s="62">
        <f>SUM(G47:I47)</f>
        <v>0</v>
      </c>
      <c r="K47" s="42"/>
      <c r="L47" s="25" t="str">
        <f t="shared" si="8"/>
        <v>--</v>
      </c>
      <c r="M47" s="25" t="str">
        <f t="shared" si="8"/>
        <v>--</v>
      </c>
      <c r="N47" s="25" t="str">
        <f t="shared" si="8"/>
        <v>--</v>
      </c>
      <c r="O47" s="26" t="str">
        <f t="shared" si="8"/>
        <v>--</v>
      </c>
      <c r="Q47">
        <v>120</v>
      </c>
      <c r="U47">
        <f>$U$8</f>
        <v>18</v>
      </c>
      <c r="V47">
        <f>$V$8</f>
        <v>40</v>
      </c>
      <c r="W47">
        <f>$W$8</f>
        <v>62</v>
      </c>
    </row>
    <row r="48" spans="1:23" ht="12.75" customHeight="1" x14ac:dyDescent="0.6">
      <c r="A48" s="21" t="s">
        <v>31</v>
      </c>
      <c r="B48" s="78">
        <f>SUM(B46:B47)</f>
        <v>47.226025000005286</v>
      </c>
      <c r="C48" s="78">
        <f>SUM(C46:C47)</f>
        <v>0</v>
      </c>
      <c r="D48" s="78">
        <f>SUM(D46:D47)</f>
        <v>0</v>
      </c>
      <c r="E48" s="78">
        <f>SUM(E46:E47)</f>
        <v>47.226025000005286</v>
      </c>
      <c r="F48" s="40"/>
      <c r="G48" s="62">
        <f>SUM(G46:G47)</f>
        <v>2.5932273592659372</v>
      </c>
      <c r="H48" s="62">
        <f>SUM(H46:H47)</f>
        <v>0</v>
      </c>
      <c r="I48" s="62">
        <f>SUM(I46:I47)</f>
        <v>0</v>
      </c>
      <c r="J48" s="62">
        <f>SUM(J46:J47)</f>
        <v>2.5932273592659372</v>
      </c>
      <c r="K48" s="42"/>
      <c r="L48" s="25">
        <f t="shared" si="8"/>
        <v>5.4910980953100479E-2</v>
      </c>
      <c r="M48" s="25" t="str">
        <f t="shared" si="8"/>
        <v>--</v>
      </c>
      <c r="N48" s="25" t="str">
        <f t="shared" si="8"/>
        <v>--</v>
      </c>
      <c r="O48" s="26">
        <f t="shared" si="8"/>
        <v>5.4910980953100479E-2</v>
      </c>
    </row>
    <row r="49" spans="1:23" ht="12.75" customHeight="1" x14ac:dyDescent="0.6">
      <c r="A49" s="95" t="s">
        <v>32</v>
      </c>
      <c r="B49" s="78"/>
      <c r="C49" s="78"/>
      <c r="D49" s="78"/>
      <c r="E49" s="80"/>
      <c r="F49" s="40"/>
      <c r="G49" s="62"/>
      <c r="H49" s="62"/>
      <c r="I49" s="62"/>
      <c r="J49" s="62"/>
      <c r="K49" s="42"/>
      <c r="L49" s="42"/>
      <c r="M49" s="40"/>
      <c r="N49" s="41"/>
      <c r="O49" s="20"/>
    </row>
    <row r="50" spans="1:23" x14ac:dyDescent="0.6">
      <c r="A50" s="21" t="s">
        <v>19</v>
      </c>
      <c r="B50" s="76">
        <v>0</v>
      </c>
      <c r="C50" s="76">
        <v>0</v>
      </c>
      <c r="D50" s="76">
        <v>0</v>
      </c>
      <c r="E50" s="23">
        <f>SUM(B50:D50)</f>
        <v>0</v>
      </c>
      <c r="F50" s="40"/>
      <c r="G50" s="62">
        <v>0</v>
      </c>
      <c r="H50" s="62">
        <v>0</v>
      </c>
      <c r="I50" s="62">
        <v>0</v>
      </c>
      <c r="J50" s="62">
        <f>SUM(G50:I50)</f>
        <v>0</v>
      </c>
      <c r="K50" s="42"/>
      <c r="L50" s="25" t="str">
        <f t="shared" ref="L50:O53" si="9">IF(B50&lt;&gt;0,G50/B50,"--")</f>
        <v>--</v>
      </c>
      <c r="M50" s="25" t="str">
        <f t="shared" si="9"/>
        <v>--</v>
      </c>
      <c r="N50" s="25" t="str">
        <f t="shared" si="9"/>
        <v>--</v>
      </c>
      <c r="O50" s="26" t="str">
        <f t="shared" si="9"/>
        <v>--</v>
      </c>
      <c r="Q50">
        <v>95</v>
      </c>
      <c r="U50">
        <f>$U$8</f>
        <v>18</v>
      </c>
      <c r="V50">
        <f>$V$8</f>
        <v>40</v>
      </c>
      <c r="W50">
        <f>$W$8</f>
        <v>62</v>
      </c>
    </row>
    <row r="51" spans="1:23" x14ac:dyDescent="0.6">
      <c r="A51" s="21" t="s">
        <v>20</v>
      </c>
      <c r="B51" s="76">
        <v>0</v>
      </c>
      <c r="C51" s="76">
        <v>0</v>
      </c>
      <c r="D51" s="76">
        <v>0</v>
      </c>
      <c r="E51" s="23">
        <f>SUM(B51:D51)</f>
        <v>0</v>
      </c>
      <c r="F51" s="40"/>
      <c r="G51" s="62">
        <v>0</v>
      </c>
      <c r="H51" s="62">
        <v>0</v>
      </c>
      <c r="I51" s="62">
        <v>0</v>
      </c>
      <c r="J51" s="62">
        <f>SUM(G51:I51)</f>
        <v>0</v>
      </c>
      <c r="K51" s="42"/>
      <c r="L51" s="25" t="str">
        <f t="shared" si="9"/>
        <v>--</v>
      </c>
      <c r="M51" s="25" t="str">
        <f t="shared" si="9"/>
        <v>--</v>
      </c>
      <c r="N51" s="25" t="str">
        <f t="shared" si="9"/>
        <v>--</v>
      </c>
      <c r="O51" s="26" t="str">
        <f t="shared" si="9"/>
        <v>--</v>
      </c>
      <c r="Q51">
        <v>97</v>
      </c>
      <c r="U51">
        <f>$U$8</f>
        <v>18</v>
      </c>
      <c r="V51">
        <f>$V$8</f>
        <v>40</v>
      </c>
      <c r="W51">
        <f>$W$8</f>
        <v>62</v>
      </c>
    </row>
    <row r="52" spans="1:23" x14ac:dyDescent="0.6">
      <c r="A52" s="96" t="s">
        <v>33</v>
      </c>
      <c r="B52" s="126">
        <f>SUM(B50:B51)</f>
        <v>0</v>
      </c>
      <c r="C52" s="126">
        <f>SUM(C50:C51)</f>
        <v>0</v>
      </c>
      <c r="D52" s="126">
        <f>SUM(D50:D51)</f>
        <v>0</v>
      </c>
      <c r="E52" s="126">
        <f>SUM(E50:E51)</f>
        <v>0</v>
      </c>
      <c r="F52" s="124"/>
      <c r="G52" s="84">
        <f>SUM(G50:G51)</f>
        <v>0</v>
      </c>
      <c r="H52" s="84">
        <f>SUM(H50:H51)</f>
        <v>0</v>
      </c>
      <c r="I52" s="84">
        <f>SUM(I50:I51)</f>
        <v>0</v>
      </c>
      <c r="J52" s="84">
        <f>SUM(J50:J51)</f>
        <v>0</v>
      </c>
      <c r="K52" s="125"/>
      <c r="L52" s="35" t="str">
        <f t="shared" si="9"/>
        <v>--</v>
      </c>
      <c r="M52" s="35" t="str">
        <f t="shared" si="9"/>
        <v>--</v>
      </c>
      <c r="N52" s="35" t="str">
        <f t="shared" si="9"/>
        <v>--</v>
      </c>
      <c r="O52" s="36" t="str">
        <f t="shared" si="9"/>
        <v>--</v>
      </c>
    </row>
    <row r="53" spans="1:23" ht="13.75" thickBot="1" x14ac:dyDescent="0.75">
      <c r="A53" s="43" t="s">
        <v>17</v>
      </c>
      <c r="B53" s="99">
        <f>SUM(B48,B52)</f>
        <v>47.226025000005286</v>
      </c>
      <c r="C53" s="99">
        <f>SUM(C48,C52)</f>
        <v>0</v>
      </c>
      <c r="D53" s="99">
        <f>SUM(D48,D52)</f>
        <v>0</v>
      </c>
      <c r="E53" s="99">
        <f>SUM(E48,E52)</f>
        <v>47.226025000005286</v>
      </c>
      <c r="F53" s="45"/>
      <c r="G53" s="98">
        <f>SUM(G48,G52)</f>
        <v>2.5932273592659372</v>
      </c>
      <c r="H53" s="98">
        <f>SUM(H48,H52)</f>
        <v>0</v>
      </c>
      <c r="I53" s="98">
        <f>SUM(I48,I52)</f>
        <v>0</v>
      </c>
      <c r="J53" s="98">
        <f>SUM(J48,J52)</f>
        <v>2.5932273592659372</v>
      </c>
      <c r="K53" s="44"/>
      <c r="L53" s="47">
        <f t="shared" si="9"/>
        <v>5.4910980953100479E-2</v>
      </c>
      <c r="M53" s="47" t="str">
        <f t="shared" si="9"/>
        <v>--</v>
      </c>
      <c r="N53" s="47" t="str">
        <f t="shared" si="9"/>
        <v>--</v>
      </c>
      <c r="O53" s="48">
        <f t="shared" si="9"/>
        <v>5.4910980953100479E-2</v>
      </c>
    </row>
    <row r="54" spans="1:23" ht="5.15" customHeight="1" x14ac:dyDescent="0.6">
      <c r="A54" s="49"/>
      <c r="B54" s="78"/>
      <c r="C54" s="78"/>
      <c r="D54" s="78"/>
      <c r="E54" s="81"/>
      <c r="F54" s="40"/>
      <c r="G54" s="62"/>
      <c r="H54" s="62"/>
      <c r="I54" s="62"/>
      <c r="J54" s="62"/>
      <c r="K54" s="42"/>
      <c r="L54" s="42"/>
      <c r="M54" s="40"/>
      <c r="N54" s="41"/>
    </row>
    <row r="55" spans="1:23" x14ac:dyDescent="0.6">
      <c r="A55" s="49" t="s">
        <v>21</v>
      </c>
      <c r="B55" s="78">
        <f>B42</f>
        <v>2634.8434781139076</v>
      </c>
      <c r="C55" s="78">
        <f>C42</f>
        <v>0</v>
      </c>
      <c r="D55" s="78">
        <f>D42</f>
        <v>0</v>
      </c>
      <c r="E55" s="78">
        <f>E42</f>
        <v>2634.8434781139076</v>
      </c>
      <c r="F55" s="49"/>
      <c r="G55" s="62">
        <f>G42+G53</f>
        <v>716.22131348227367</v>
      </c>
      <c r="H55" s="62">
        <f>H42+H53</f>
        <v>0</v>
      </c>
      <c r="I55" s="62">
        <f>I42+I53</f>
        <v>0</v>
      </c>
      <c r="J55" s="62">
        <f>J42+J53</f>
        <v>716.22131348227367</v>
      </c>
      <c r="K55" s="42"/>
      <c r="L55" s="25">
        <f>IF(B55&lt;&gt;0,G55/B55,"--")</f>
        <v>0.27182689196967569</v>
      </c>
      <c r="M55" s="25" t="str">
        <f>IF(C55&lt;&gt;0,H55/C55,"--")</f>
        <v>--</v>
      </c>
      <c r="N55" s="25" t="str">
        <f>IF(D55&lt;&gt;0,I55/D55,"--")</f>
        <v>--</v>
      </c>
      <c r="O55" s="25">
        <f>IF(E55&lt;&gt;0,J55/E55,"--")</f>
        <v>0.27182689196967569</v>
      </c>
    </row>
    <row r="56" spans="1:23" hidden="1" x14ac:dyDescent="0.6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</row>
    <row r="57" spans="1:23" hidden="1" x14ac:dyDescent="0.6">
      <c r="A57" s="107" t="s">
        <v>115</v>
      </c>
      <c r="B57" s="72">
        <f>B10-SUM(B11:B13)</f>
        <v>0</v>
      </c>
      <c r="C57" s="72">
        <f>C10-SUM(C11:C13)</f>
        <v>0</v>
      </c>
      <c r="D57" s="72">
        <f>D10-SUM(D11:D13)</f>
        <v>0</v>
      </c>
      <c r="E57" s="87"/>
      <c r="G57" s="72">
        <v>0</v>
      </c>
      <c r="H57" s="72">
        <v>0</v>
      </c>
      <c r="I57" s="72">
        <v>0</v>
      </c>
      <c r="K57" s="53"/>
      <c r="L57" s="72">
        <v>0</v>
      </c>
      <c r="M57" s="72">
        <v>0</v>
      </c>
      <c r="N57" s="72">
        <v>0</v>
      </c>
      <c r="Q57">
        <v>117</v>
      </c>
      <c r="U57">
        <f>$U$8</f>
        <v>18</v>
      </c>
      <c r="V57">
        <f>$V$8</f>
        <v>40</v>
      </c>
      <c r="W57">
        <f>$W$8</f>
        <v>62</v>
      </c>
    </row>
    <row r="58" spans="1:23" hidden="1" x14ac:dyDescent="0.6">
      <c r="G58" s="72">
        <v>0</v>
      </c>
      <c r="H58" s="72">
        <v>0</v>
      </c>
      <c r="I58" s="72">
        <v>0</v>
      </c>
      <c r="K58" s="53"/>
      <c r="L58" s="72">
        <v>0</v>
      </c>
      <c r="M58" s="72">
        <v>0</v>
      </c>
      <c r="N58" s="72">
        <v>0</v>
      </c>
      <c r="Q58">
        <v>94</v>
      </c>
      <c r="U58">
        <f>$U$8</f>
        <v>18</v>
      </c>
      <c r="V58">
        <f>$V$8</f>
        <v>40</v>
      </c>
      <c r="W58">
        <f>$W$8</f>
        <v>62</v>
      </c>
    </row>
    <row r="59" spans="1:23" hidden="1" x14ac:dyDescent="0.6">
      <c r="B59" s="50"/>
      <c r="G59" s="72">
        <v>0</v>
      </c>
      <c r="H59" s="72">
        <v>0</v>
      </c>
      <c r="I59" s="72">
        <v>0</v>
      </c>
      <c r="L59" s="72">
        <v>0</v>
      </c>
      <c r="M59" s="72">
        <v>0</v>
      </c>
      <c r="N59" s="72">
        <v>0</v>
      </c>
      <c r="Q59">
        <v>47</v>
      </c>
      <c r="S59">
        <v>31</v>
      </c>
      <c r="U59">
        <f>$U$8</f>
        <v>18</v>
      </c>
      <c r="V59">
        <f>$V$8</f>
        <v>40</v>
      </c>
      <c r="W59">
        <f>$W$8</f>
        <v>62</v>
      </c>
    </row>
    <row r="60" spans="1:23" x14ac:dyDescent="0.6">
      <c r="A60" s="33"/>
      <c r="B60" s="33"/>
      <c r="C60" s="33"/>
      <c r="D60" s="33"/>
      <c r="E60" s="33"/>
    </row>
    <row r="61" spans="1:23" x14ac:dyDescent="0.6">
      <c r="A61" s="54" t="s">
        <v>22</v>
      </c>
      <c r="K61" s="53"/>
      <c r="L61" s="52"/>
      <c r="M61" s="52"/>
      <c r="N61" s="52"/>
    </row>
    <row r="62" spans="1:23" x14ac:dyDescent="0.6">
      <c r="A62" s="109" t="s">
        <v>264</v>
      </c>
      <c r="K62" s="53"/>
      <c r="L62" s="52"/>
      <c r="M62" s="52"/>
      <c r="N62" s="52"/>
    </row>
    <row r="63" spans="1:23" x14ac:dyDescent="0.6">
      <c r="A63" s="56" t="s">
        <v>107</v>
      </c>
      <c r="K63" s="53"/>
      <c r="L63" s="52"/>
      <c r="M63" s="52"/>
      <c r="N63" s="52"/>
    </row>
    <row r="64" spans="1:23" x14ac:dyDescent="0.6">
      <c r="A64" s="55" t="s">
        <v>98</v>
      </c>
    </row>
    <row r="65" spans="1:6" x14ac:dyDescent="0.6">
      <c r="A65" s="55" t="s">
        <v>99</v>
      </c>
    </row>
    <row r="66" spans="1:6" x14ac:dyDescent="0.6">
      <c r="A66" s="56" t="s">
        <v>100</v>
      </c>
    </row>
    <row r="67" spans="1:6" x14ac:dyDescent="0.6">
      <c r="A67" s="55" t="s">
        <v>101</v>
      </c>
    </row>
    <row r="68" spans="1:6" x14ac:dyDescent="0.6">
      <c r="A68" s="55"/>
    </row>
    <row r="69" spans="1:6" x14ac:dyDescent="0.6">
      <c r="A69" s="56"/>
    </row>
    <row r="70" spans="1:6" x14ac:dyDescent="0.6">
      <c r="A70" s="55"/>
    </row>
    <row r="71" spans="1:6" x14ac:dyDescent="0.6">
      <c r="A71" s="55"/>
      <c r="B71" s="41"/>
      <c r="C71" s="41"/>
      <c r="D71" s="41"/>
      <c r="E71" s="41"/>
      <c r="F71" s="41"/>
    </row>
    <row r="72" spans="1:6" x14ac:dyDescent="0.6">
      <c r="A72" s="56"/>
      <c r="B72" s="41"/>
      <c r="C72" s="41"/>
      <c r="D72" s="41"/>
      <c r="E72" s="41"/>
      <c r="F72" s="41"/>
    </row>
    <row r="73" spans="1:6" x14ac:dyDescent="0.6">
      <c r="A73" s="56"/>
    </row>
    <row r="75" spans="1:6" x14ac:dyDescent="0.6">
      <c r="A75" s="16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43" max="14" man="1"/>
  </rowBreak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54"/>
  <dimension ref="A1:AD87"/>
  <sheetViews>
    <sheetView zoomScale="70" zoomScaleNormal="70" workbookViewId="0"/>
  </sheetViews>
  <sheetFormatPr defaultRowHeight="13" x14ac:dyDescent="0.6"/>
  <cols>
    <col min="1" max="1" width="36.86328125" customWidth="1"/>
    <col min="2" max="5" width="10.6796875" customWidth="1"/>
    <col min="6" max="6" width="2.6796875" customWidth="1"/>
    <col min="7" max="10" width="10.6796875" customWidth="1"/>
    <col min="11" max="11" width="2.6796875" customWidth="1"/>
    <col min="12" max="15" width="8.6796875" customWidth="1"/>
    <col min="17" max="32" width="0" hidden="1" customWidth="1"/>
  </cols>
  <sheetData>
    <row r="1" spans="1:25" s="3" customFormat="1" ht="15.5" x14ac:dyDescent="0.7">
      <c r="A1" s="1" t="str">
        <f>VLOOKUP(Y6,TabName,5,FALSE)</f>
        <v>Table 4.52 - Cost of Returned-to-Sender UAA Mail -- All Other Classes, USPS Mail (1), PARS Environment, FY 21</v>
      </c>
    </row>
    <row r="2" spans="1:25" ht="8.15" customHeight="1" thickBot="1" x14ac:dyDescent="0.75"/>
    <row r="3" spans="1:25" ht="15.5" x14ac:dyDescent="0.7">
      <c r="A3" s="4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39"/>
    </row>
    <row r="4" spans="1:25" ht="12.75" customHeight="1" x14ac:dyDescent="0.6">
      <c r="A4" s="14"/>
      <c r="B4" s="9" t="s">
        <v>1</v>
      </c>
      <c r="C4" s="10"/>
      <c r="D4" s="10"/>
      <c r="E4" s="10"/>
      <c r="F4" s="11"/>
      <c r="G4" s="9" t="s">
        <v>2</v>
      </c>
      <c r="H4" s="12"/>
      <c r="I4" s="12"/>
      <c r="J4" s="12"/>
      <c r="K4" s="11"/>
      <c r="L4" s="9" t="s">
        <v>3</v>
      </c>
      <c r="M4" s="12"/>
      <c r="N4" s="12"/>
      <c r="O4" s="13"/>
      <c r="S4" t="s">
        <v>37</v>
      </c>
      <c r="T4" t="s">
        <v>37</v>
      </c>
      <c r="U4" s="18" t="s">
        <v>8</v>
      </c>
      <c r="V4" s="18" t="s">
        <v>9</v>
      </c>
      <c r="W4" s="18" t="s">
        <v>10</v>
      </c>
      <c r="Y4" s="3"/>
    </row>
    <row r="5" spans="1:25" ht="25.5" customHeight="1" x14ac:dyDescent="0.6">
      <c r="A5" s="14"/>
      <c r="B5" s="15" t="s">
        <v>4</v>
      </c>
      <c r="C5" s="15" t="s">
        <v>5</v>
      </c>
      <c r="D5" s="15" t="s">
        <v>6</v>
      </c>
      <c r="E5" s="15" t="s">
        <v>7</v>
      </c>
      <c r="F5" s="16"/>
      <c r="G5" s="15" t="s">
        <v>4</v>
      </c>
      <c r="H5" s="15" t="s">
        <v>5</v>
      </c>
      <c r="I5" s="15" t="s">
        <v>6</v>
      </c>
      <c r="J5" s="15" t="s">
        <v>7</v>
      </c>
      <c r="K5" s="16"/>
      <c r="L5" s="15" t="s">
        <v>4</v>
      </c>
      <c r="M5" s="15" t="s">
        <v>5</v>
      </c>
      <c r="N5" s="15" t="s">
        <v>6</v>
      </c>
      <c r="O5" s="17" t="s">
        <v>7</v>
      </c>
      <c r="Q5" s="56" t="s">
        <v>35</v>
      </c>
      <c r="R5" s="56" t="s">
        <v>36</v>
      </c>
      <c r="S5" s="56" t="s">
        <v>35</v>
      </c>
      <c r="T5" s="56" t="s">
        <v>36</v>
      </c>
      <c r="U5" t="s">
        <v>12</v>
      </c>
      <c r="V5" t="s">
        <v>12</v>
      </c>
      <c r="W5" t="s">
        <v>12</v>
      </c>
      <c r="Y5" s="18" t="s">
        <v>11</v>
      </c>
    </row>
    <row r="6" spans="1:25" ht="12.75" customHeight="1" x14ac:dyDescent="0.6">
      <c r="A6" s="94" t="s">
        <v>23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20"/>
      <c r="Y6">
        <v>52</v>
      </c>
    </row>
    <row r="7" spans="1:25" ht="12.75" customHeight="1" x14ac:dyDescent="0.6">
      <c r="A7" s="31" t="s">
        <v>103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20"/>
    </row>
    <row r="8" spans="1:25" ht="12.75" customHeight="1" x14ac:dyDescent="0.6">
      <c r="A8" s="21" t="s">
        <v>13</v>
      </c>
      <c r="B8" s="22">
        <v>0</v>
      </c>
      <c r="C8" s="22">
        <v>0</v>
      </c>
      <c r="D8" s="22">
        <v>0</v>
      </c>
      <c r="E8" s="22">
        <f t="shared" ref="E8:E13" si="0">SUM(B8:D8)</f>
        <v>0</v>
      </c>
      <c r="F8" s="16"/>
      <c r="G8" s="62">
        <v>0</v>
      </c>
      <c r="H8" s="62">
        <v>0</v>
      </c>
      <c r="I8" s="62">
        <v>0</v>
      </c>
      <c r="J8" s="24">
        <f t="shared" ref="J8:J13" si="1">SUM(G8:I8)</f>
        <v>0</v>
      </c>
      <c r="K8" s="16"/>
      <c r="L8" s="25" t="str">
        <f t="shared" ref="L8:O14" si="2">IF(B8&lt;&gt;0,G8/B8,"--")</f>
        <v>--</v>
      </c>
      <c r="M8" s="25" t="str">
        <f t="shared" si="2"/>
        <v>--</v>
      </c>
      <c r="N8" s="25" t="str">
        <f t="shared" si="2"/>
        <v>--</v>
      </c>
      <c r="O8" s="26" t="str">
        <f t="shared" si="2"/>
        <v>--</v>
      </c>
      <c r="Q8">
        <v>38</v>
      </c>
      <c r="U8" s="27">
        <f>VLOOKUP($Y$6,RMap,4,FALSE)</f>
        <v>18</v>
      </c>
      <c r="V8" s="28">
        <f>VLOOKUP($Y$6,RMap,5,FALSE)</f>
        <v>40</v>
      </c>
      <c r="W8" s="29">
        <f>VLOOKUP($Y$6,RMap,6,FALSE)</f>
        <v>62</v>
      </c>
    </row>
    <row r="9" spans="1:25" ht="12.75" customHeight="1" x14ac:dyDescent="0.6">
      <c r="A9" s="30" t="s">
        <v>24</v>
      </c>
      <c r="B9" s="22">
        <v>0</v>
      </c>
      <c r="C9" s="22">
        <v>0</v>
      </c>
      <c r="D9" s="22">
        <v>0</v>
      </c>
      <c r="E9" s="22">
        <f t="shared" si="0"/>
        <v>0</v>
      </c>
      <c r="F9" s="16"/>
      <c r="G9" s="62">
        <v>0</v>
      </c>
      <c r="H9" s="62">
        <v>0</v>
      </c>
      <c r="I9" s="62">
        <v>0</v>
      </c>
      <c r="J9" s="24">
        <f t="shared" si="1"/>
        <v>0</v>
      </c>
      <c r="K9" s="16"/>
      <c r="L9" s="25" t="str">
        <f t="shared" si="2"/>
        <v>--</v>
      </c>
      <c r="M9" s="25" t="str">
        <f t="shared" si="2"/>
        <v>--</v>
      </c>
      <c r="N9" s="25" t="str">
        <f t="shared" si="2"/>
        <v>--</v>
      </c>
      <c r="O9" s="26" t="str">
        <f t="shared" si="2"/>
        <v>--</v>
      </c>
      <c r="Q9">
        <v>39</v>
      </c>
      <c r="U9">
        <f>$U$8</f>
        <v>18</v>
      </c>
      <c r="V9">
        <f>$V$8</f>
        <v>40</v>
      </c>
      <c r="W9">
        <f>$W$8</f>
        <v>62</v>
      </c>
    </row>
    <row r="10" spans="1:25" ht="12.75" customHeight="1" x14ac:dyDescent="0.6">
      <c r="A10" s="21" t="s">
        <v>25</v>
      </c>
      <c r="B10" s="22">
        <v>0</v>
      </c>
      <c r="C10" s="22">
        <v>0</v>
      </c>
      <c r="D10" s="22">
        <v>0</v>
      </c>
      <c r="E10" s="22">
        <f t="shared" si="0"/>
        <v>0</v>
      </c>
      <c r="F10" s="16"/>
      <c r="G10" s="62">
        <v>0</v>
      </c>
      <c r="H10" s="62">
        <v>0</v>
      </c>
      <c r="I10" s="62">
        <v>0</v>
      </c>
      <c r="J10" s="24">
        <f t="shared" si="1"/>
        <v>0</v>
      </c>
      <c r="K10" s="16"/>
      <c r="L10" s="25" t="str">
        <f t="shared" si="2"/>
        <v>--</v>
      </c>
      <c r="M10" s="25" t="str">
        <f t="shared" si="2"/>
        <v>--</v>
      </c>
      <c r="N10" s="25" t="str">
        <f t="shared" si="2"/>
        <v>--</v>
      </c>
      <c r="O10" s="26" t="str">
        <f t="shared" si="2"/>
        <v>--</v>
      </c>
      <c r="Q10">
        <v>40</v>
      </c>
      <c r="S10">
        <v>10</v>
      </c>
      <c r="U10">
        <f>$U$8</f>
        <v>18</v>
      </c>
      <c r="V10">
        <f>$V$8</f>
        <v>40</v>
      </c>
      <c r="W10">
        <f>$W$8</f>
        <v>62</v>
      </c>
    </row>
    <row r="11" spans="1:25" ht="12.75" customHeight="1" x14ac:dyDescent="0.6">
      <c r="A11" s="21" t="s">
        <v>26</v>
      </c>
      <c r="B11" s="22">
        <v>0</v>
      </c>
      <c r="C11" s="22">
        <v>0</v>
      </c>
      <c r="D11" s="22">
        <v>0</v>
      </c>
      <c r="E11" s="22">
        <f t="shared" si="0"/>
        <v>0</v>
      </c>
      <c r="F11" s="16"/>
      <c r="G11" s="62">
        <v>0</v>
      </c>
      <c r="H11" s="62">
        <v>0</v>
      </c>
      <c r="I11" s="62">
        <v>0</v>
      </c>
      <c r="J11" s="24">
        <f t="shared" si="1"/>
        <v>0</v>
      </c>
      <c r="K11" s="16"/>
      <c r="L11" s="25" t="str">
        <f t="shared" si="2"/>
        <v>--</v>
      </c>
      <c r="M11" s="25" t="str">
        <f t="shared" si="2"/>
        <v>--</v>
      </c>
      <c r="N11" s="25" t="str">
        <f t="shared" si="2"/>
        <v>--</v>
      </c>
      <c r="O11" s="26" t="str">
        <f t="shared" si="2"/>
        <v>--</v>
      </c>
      <c r="Q11">
        <v>41</v>
      </c>
      <c r="S11">
        <v>10</v>
      </c>
      <c r="U11">
        <f>$U$8</f>
        <v>18</v>
      </c>
      <c r="V11">
        <f>$V$8</f>
        <v>40</v>
      </c>
      <c r="W11">
        <f>$W$8</f>
        <v>62</v>
      </c>
    </row>
    <row r="12" spans="1:25" ht="12.75" customHeight="1" x14ac:dyDescent="0.6">
      <c r="A12" s="30" t="s">
        <v>92</v>
      </c>
      <c r="B12" s="22">
        <v>0</v>
      </c>
      <c r="C12" s="22">
        <v>0</v>
      </c>
      <c r="D12" s="22">
        <v>0</v>
      </c>
      <c r="E12" s="22">
        <f t="shared" si="0"/>
        <v>0</v>
      </c>
      <c r="F12" s="16"/>
      <c r="G12" s="62">
        <v>0</v>
      </c>
      <c r="H12" s="62">
        <v>0</v>
      </c>
      <c r="I12" s="62">
        <v>0</v>
      </c>
      <c r="J12" s="24">
        <f t="shared" si="1"/>
        <v>0</v>
      </c>
      <c r="K12" s="16"/>
      <c r="L12" s="25" t="str">
        <f t="shared" si="2"/>
        <v>--</v>
      </c>
      <c r="M12" s="25" t="str">
        <f t="shared" si="2"/>
        <v>--</v>
      </c>
      <c r="N12" s="25" t="str">
        <f t="shared" si="2"/>
        <v>--</v>
      </c>
      <c r="O12" s="26" t="str">
        <f t="shared" si="2"/>
        <v>--</v>
      </c>
      <c r="Q12">
        <v>42</v>
      </c>
      <c r="R12">
        <v>43</v>
      </c>
      <c r="S12">
        <v>10</v>
      </c>
      <c r="U12">
        <f>$U$8</f>
        <v>18</v>
      </c>
      <c r="V12">
        <f>$V$8</f>
        <v>40</v>
      </c>
      <c r="W12">
        <f>$W$8</f>
        <v>62</v>
      </c>
    </row>
    <row r="13" spans="1:25" ht="12.75" customHeight="1" x14ac:dyDescent="0.6">
      <c r="A13" s="30" t="s">
        <v>104</v>
      </c>
      <c r="B13" s="22">
        <v>0</v>
      </c>
      <c r="C13" s="22">
        <v>0</v>
      </c>
      <c r="D13" s="22">
        <v>0</v>
      </c>
      <c r="E13" s="22">
        <f t="shared" si="0"/>
        <v>0</v>
      </c>
      <c r="F13" s="16"/>
      <c r="G13" s="62">
        <v>0</v>
      </c>
      <c r="H13" s="62">
        <v>0</v>
      </c>
      <c r="I13" s="62">
        <v>0</v>
      </c>
      <c r="J13" s="24">
        <f t="shared" si="1"/>
        <v>0</v>
      </c>
      <c r="K13" s="16"/>
      <c r="L13" s="25" t="str">
        <f t="shared" si="2"/>
        <v>--</v>
      </c>
      <c r="M13" s="25" t="str">
        <f t="shared" si="2"/>
        <v>--</v>
      </c>
      <c r="N13" s="25" t="str">
        <f t="shared" si="2"/>
        <v>--</v>
      </c>
      <c r="O13" s="26" t="str">
        <f t="shared" si="2"/>
        <v>--</v>
      </c>
      <c r="Q13">
        <v>45</v>
      </c>
      <c r="S13">
        <v>10</v>
      </c>
      <c r="U13">
        <f>$U$8</f>
        <v>18</v>
      </c>
      <c r="V13">
        <f>$V$8</f>
        <v>40</v>
      </c>
      <c r="W13">
        <f>$W$8</f>
        <v>62</v>
      </c>
    </row>
    <row r="14" spans="1:25" ht="12.75" customHeight="1" x14ac:dyDescent="0.6">
      <c r="A14" s="21" t="s">
        <v>17</v>
      </c>
      <c r="B14" s="22">
        <f>B10</f>
        <v>0</v>
      </c>
      <c r="C14" s="22">
        <f>C10</f>
        <v>0</v>
      </c>
      <c r="D14" s="22">
        <f>D10</f>
        <v>0</v>
      </c>
      <c r="E14" s="22">
        <f>E10</f>
        <v>0</v>
      </c>
      <c r="F14" s="16"/>
      <c r="G14" s="24">
        <f>SUM(G8:G13)</f>
        <v>0</v>
      </c>
      <c r="H14" s="24">
        <f>SUM(H8:H13)</f>
        <v>0</v>
      </c>
      <c r="I14" s="24">
        <f>SUM(I8:I13)</f>
        <v>0</v>
      </c>
      <c r="J14" s="24">
        <f>SUM(J8:J13)</f>
        <v>0</v>
      </c>
      <c r="K14" s="16"/>
      <c r="L14" s="25" t="str">
        <f t="shared" si="2"/>
        <v>--</v>
      </c>
      <c r="M14" s="25" t="str">
        <f t="shared" si="2"/>
        <v>--</v>
      </c>
      <c r="N14" s="25" t="str">
        <f t="shared" si="2"/>
        <v>--</v>
      </c>
      <c r="O14" s="26" t="str">
        <f t="shared" si="2"/>
        <v>--</v>
      </c>
    </row>
    <row r="15" spans="1:25" ht="5.15" customHeight="1" x14ac:dyDescent="0.6">
      <c r="A15" s="21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20"/>
    </row>
    <row r="16" spans="1:25" ht="12.75" customHeight="1" x14ac:dyDescent="0.6">
      <c r="A16" s="31" t="s">
        <v>105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20"/>
    </row>
    <row r="17" spans="1:30" ht="12.75" customHeight="1" x14ac:dyDescent="0.6">
      <c r="A17" s="21" t="s">
        <v>13</v>
      </c>
      <c r="B17" s="22">
        <v>10434.933136874886</v>
      </c>
      <c r="C17" s="22">
        <v>0</v>
      </c>
      <c r="D17" s="22">
        <v>0</v>
      </c>
      <c r="E17" s="22">
        <f t="shared" ref="E17:E22" si="3">SUM(B17:D17)</f>
        <v>10434.933136874886</v>
      </c>
      <c r="F17" s="16"/>
      <c r="G17" s="62">
        <v>766.25026060835512</v>
      </c>
      <c r="H17" s="62">
        <v>0</v>
      </c>
      <c r="I17" s="62">
        <v>0</v>
      </c>
      <c r="J17" s="24">
        <f t="shared" ref="J17:J22" si="4">SUM(G17:I17)</f>
        <v>766.25026060835512</v>
      </c>
      <c r="K17" s="16"/>
      <c r="L17" s="25">
        <f t="shared" ref="L17:O23" si="5">IF(B17&lt;&gt;0,G17/B17,"--")</f>
        <v>7.3431257350426701E-2</v>
      </c>
      <c r="M17" s="25" t="str">
        <f t="shared" si="5"/>
        <v>--</v>
      </c>
      <c r="N17" s="25" t="str">
        <f t="shared" si="5"/>
        <v>--</v>
      </c>
      <c r="O17" s="26">
        <f t="shared" si="5"/>
        <v>7.3431257350426701E-2</v>
      </c>
      <c r="Q17">
        <v>48</v>
      </c>
      <c r="R17">
        <v>65</v>
      </c>
      <c r="U17">
        <f t="shared" ref="U17:U22" si="6">$U$8</f>
        <v>18</v>
      </c>
      <c r="V17">
        <f t="shared" ref="V17:V22" si="7">$V$8</f>
        <v>40</v>
      </c>
      <c r="W17">
        <f t="shared" ref="W17:W22" si="8">$W$8</f>
        <v>62</v>
      </c>
    </row>
    <row r="18" spans="1:30" ht="12.75" customHeight="1" x14ac:dyDescent="0.6">
      <c r="A18" s="30" t="s">
        <v>24</v>
      </c>
      <c r="B18" s="22">
        <v>10434.933136874883</v>
      </c>
      <c r="C18" s="22">
        <v>0</v>
      </c>
      <c r="D18" s="22">
        <v>0</v>
      </c>
      <c r="E18" s="22">
        <f t="shared" si="3"/>
        <v>10434.933136874883</v>
      </c>
      <c r="F18" s="16"/>
      <c r="G18" s="62">
        <v>86.476346409590718</v>
      </c>
      <c r="H18" s="62">
        <v>0</v>
      </c>
      <c r="I18" s="62">
        <v>0</v>
      </c>
      <c r="J18" s="24">
        <f t="shared" si="4"/>
        <v>86.476346409590718</v>
      </c>
      <c r="K18" s="16"/>
      <c r="L18" s="25">
        <f t="shared" si="5"/>
        <v>8.2871969829879689E-3</v>
      </c>
      <c r="M18" s="25" t="str">
        <f t="shared" si="5"/>
        <v>--</v>
      </c>
      <c r="N18" s="25" t="str">
        <f t="shared" si="5"/>
        <v>--</v>
      </c>
      <c r="O18" s="26">
        <f t="shared" si="5"/>
        <v>8.2871969829879689E-3</v>
      </c>
      <c r="Q18">
        <v>49</v>
      </c>
      <c r="R18">
        <v>66</v>
      </c>
      <c r="U18">
        <f t="shared" si="6"/>
        <v>18</v>
      </c>
      <c r="V18">
        <f t="shared" si="7"/>
        <v>40</v>
      </c>
      <c r="W18">
        <f t="shared" si="8"/>
        <v>62</v>
      </c>
    </row>
    <row r="19" spans="1:30" ht="12.75" customHeight="1" x14ac:dyDescent="0.6">
      <c r="A19" s="21" t="s">
        <v>25</v>
      </c>
      <c r="B19" s="22">
        <v>10627.178845281451</v>
      </c>
      <c r="C19" s="22">
        <v>0</v>
      </c>
      <c r="D19" s="22">
        <v>0</v>
      </c>
      <c r="E19" s="22">
        <f t="shared" si="3"/>
        <v>10627.178845281451</v>
      </c>
      <c r="F19" s="16"/>
      <c r="G19" s="62">
        <v>-293.81515186248373</v>
      </c>
      <c r="H19" s="62">
        <v>0</v>
      </c>
      <c r="I19" s="62">
        <v>0</v>
      </c>
      <c r="J19" s="24">
        <f t="shared" si="4"/>
        <v>-293.81515186248373</v>
      </c>
      <c r="K19" s="16"/>
      <c r="L19" s="25">
        <f t="shared" si="5"/>
        <v>-2.764752114743415E-2</v>
      </c>
      <c r="M19" s="25" t="str">
        <f t="shared" si="5"/>
        <v>--</v>
      </c>
      <c r="N19" s="25" t="str">
        <f t="shared" si="5"/>
        <v>--</v>
      </c>
      <c r="O19" s="26">
        <f t="shared" si="5"/>
        <v>-2.764752114743415E-2</v>
      </c>
      <c r="Q19">
        <v>50</v>
      </c>
      <c r="R19">
        <v>67</v>
      </c>
      <c r="S19">
        <v>27</v>
      </c>
      <c r="T19">
        <v>10</v>
      </c>
      <c r="U19">
        <f t="shared" si="6"/>
        <v>18</v>
      </c>
      <c r="V19">
        <f t="shared" si="7"/>
        <v>40</v>
      </c>
      <c r="W19">
        <f t="shared" si="8"/>
        <v>62</v>
      </c>
    </row>
    <row r="20" spans="1:30" ht="12.75" customHeight="1" x14ac:dyDescent="0.6">
      <c r="A20" s="21" t="s">
        <v>26</v>
      </c>
      <c r="B20" s="22">
        <v>4036.693872685496</v>
      </c>
      <c r="C20" s="22">
        <v>0</v>
      </c>
      <c r="D20" s="22">
        <v>0</v>
      </c>
      <c r="E20" s="22">
        <f t="shared" si="3"/>
        <v>4036.693872685496</v>
      </c>
      <c r="F20" s="16"/>
      <c r="G20" s="62">
        <v>0</v>
      </c>
      <c r="H20" s="62">
        <v>0</v>
      </c>
      <c r="I20" s="62">
        <v>0</v>
      </c>
      <c r="J20" s="24">
        <f t="shared" si="4"/>
        <v>0</v>
      </c>
      <c r="K20" s="16"/>
      <c r="L20" s="25">
        <f t="shared" si="5"/>
        <v>0</v>
      </c>
      <c r="M20" s="25" t="str">
        <f t="shared" si="5"/>
        <v>--</v>
      </c>
      <c r="N20" s="25" t="str">
        <f t="shared" si="5"/>
        <v>--</v>
      </c>
      <c r="O20" s="26">
        <f t="shared" si="5"/>
        <v>0</v>
      </c>
      <c r="Q20">
        <v>51</v>
      </c>
      <c r="R20">
        <v>68</v>
      </c>
      <c r="S20">
        <v>27</v>
      </c>
      <c r="T20">
        <v>10</v>
      </c>
      <c r="U20">
        <f t="shared" si="6"/>
        <v>18</v>
      </c>
      <c r="V20">
        <f t="shared" si="7"/>
        <v>40</v>
      </c>
      <c r="W20">
        <f t="shared" si="8"/>
        <v>62</v>
      </c>
    </row>
    <row r="21" spans="1:30" ht="12.75" customHeight="1" x14ac:dyDescent="0.6">
      <c r="A21" s="30" t="s">
        <v>92</v>
      </c>
      <c r="B21" s="22">
        <v>6059.1260303318832</v>
      </c>
      <c r="C21" s="22">
        <v>0</v>
      </c>
      <c r="D21" s="22">
        <v>0</v>
      </c>
      <c r="E21" s="22">
        <f t="shared" si="3"/>
        <v>6059.1260303318832</v>
      </c>
      <c r="F21" s="16"/>
      <c r="G21" s="62">
        <v>-108.34939494046183</v>
      </c>
      <c r="H21" s="62">
        <v>0</v>
      </c>
      <c r="I21" s="62">
        <v>0</v>
      </c>
      <c r="J21" s="24">
        <f t="shared" si="4"/>
        <v>-108.34939494046183</v>
      </c>
      <c r="K21" s="16"/>
      <c r="L21" s="25">
        <f t="shared" si="5"/>
        <v>-1.7882017043063074E-2</v>
      </c>
      <c r="M21" s="25" t="str">
        <f t="shared" si="5"/>
        <v>--</v>
      </c>
      <c r="N21" s="25" t="str">
        <f t="shared" si="5"/>
        <v>--</v>
      </c>
      <c r="O21" s="26">
        <f t="shared" si="5"/>
        <v>-1.7882017043063074E-2</v>
      </c>
      <c r="Q21">
        <v>52</v>
      </c>
      <c r="R21">
        <v>70</v>
      </c>
      <c r="S21">
        <v>27</v>
      </c>
      <c r="T21">
        <v>10</v>
      </c>
      <c r="U21">
        <f t="shared" si="6"/>
        <v>18</v>
      </c>
      <c r="V21">
        <f t="shared" si="7"/>
        <v>40</v>
      </c>
      <c r="W21">
        <f t="shared" si="8"/>
        <v>62</v>
      </c>
    </row>
    <row r="22" spans="1:30" ht="12.75" customHeight="1" x14ac:dyDescent="0.6">
      <c r="A22" s="30" t="s">
        <v>104</v>
      </c>
      <c r="B22" s="22">
        <v>531.35894226407254</v>
      </c>
      <c r="C22" s="22">
        <v>0</v>
      </c>
      <c r="D22" s="22">
        <v>0</v>
      </c>
      <c r="E22" s="22">
        <f t="shared" si="3"/>
        <v>531.35894226407254</v>
      </c>
      <c r="F22" s="16"/>
      <c r="G22" s="62">
        <v>69.370240061927106</v>
      </c>
      <c r="H22" s="62">
        <v>0</v>
      </c>
      <c r="I22" s="62">
        <v>0</v>
      </c>
      <c r="J22" s="24">
        <f t="shared" si="4"/>
        <v>69.370240061927106</v>
      </c>
      <c r="K22" s="16"/>
      <c r="L22" s="25">
        <f t="shared" si="5"/>
        <v>0.13055250329720014</v>
      </c>
      <c r="M22" s="25" t="str">
        <f t="shared" si="5"/>
        <v>--</v>
      </c>
      <c r="N22" s="25" t="str">
        <f t="shared" si="5"/>
        <v>--</v>
      </c>
      <c r="O22" s="26">
        <f t="shared" si="5"/>
        <v>0.13055250329720014</v>
      </c>
      <c r="Q22">
        <v>55</v>
      </c>
      <c r="R22">
        <v>72</v>
      </c>
      <c r="S22">
        <v>27</v>
      </c>
      <c r="T22">
        <v>10</v>
      </c>
      <c r="U22">
        <f t="shared" si="6"/>
        <v>18</v>
      </c>
      <c r="V22">
        <f t="shared" si="7"/>
        <v>40</v>
      </c>
      <c r="W22">
        <f t="shared" si="8"/>
        <v>62</v>
      </c>
      <c r="AA22" s="24">
        <v>69.370240061927106</v>
      </c>
      <c r="AB22" s="24">
        <v>0</v>
      </c>
      <c r="AC22" s="24">
        <v>0</v>
      </c>
      <c r="AD22" t="s">
        <v>178</v>
      </c>
    </row>
    <row r="23" spans="1:30" ht="12.75" customHeight="1" x14ac:dyDescent="0.6">
      <c r="A23" s="21" t="s">
        <v>17</v>
      </c>
      <c r="B23" s="22">
        <f>B19</f>
        <v>10627.178845281451</v>
      </c>
      <c r="C23" s="22">
        <f>C19</f>
        <v>0</v>
      </c>
      <c r="D23" s="22">
        <f>D19</f>
        <v>0</v>
      </c>
      <c r="E23" s="22">
        <f>E19</f>
        <v>10627.178845281451</v>
      </c>
      <c r="F23" s="16"/>
      <c r="G23" s="24">
        <f>SUM(G17:G22)</f>
        <v>519.93230027692744</v>
      </c>
      <c r="H23" s="24">
        <f>SUM(H17:H22)</f>
        <v>0</v>
      </c>
      <c r="I23" s="24">
        <f>SUM(I17:I22)</f>
        <v>0</v>
      </c>
      <c r="J23" s="24">
        <f>SUM(J17:J22)</f>
        <v>519.93230027692744</v>
      </c>
      <c r="K23" s="16"/>
      <c r="L23" s="25">
        <f t="shared" si="5"/>
        <v>4.8924771837050747E-2</v>
      </c>
      <c r="M23" s="25" t="str">
        <f t="shared" si="5"/>
        <v>--</v>
      </c>
      <c r="N23" s="25" t="str">
        <f t="shared" si="5"/>
        <v>--</v>
      </c>
      <c r="O23" s="26">
        <f t="shared" si="5"/>
        <v>4.8924771837050747E-2</v>
      </c>
      <c r="AA23" s="24">
        <v>0</v>
      </c>
      <c r="AB23" s="24">
        <v>0</v>
      </c>
      <c r="AC23" s="24">
        <v>0</v>
      </c>
      <c r="AD23" s="56" t="s">
        <v>179</v>
      </c>
    </row>
    <row r="24" spans="1:30" ht="5.15" customHeight="1" x14ac:dyDescent="0.6">
      <c r="A24" s="21"/>
      <c r="B24" s="22"/>
      <c r="C24" s="22"/>
      <c r="D24" s="22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20"/>
    </row>
    <row r="25" spans="1:30" ht="12.75" customHeight="1" x14ac:dyDescent="0.6">
      <c r="A25" s="31" t="s">
        <v>28</v>
      </c>
      <c r="B25" s="22"/>
      <c r="C25" s="22"/>
      <c r="D25" s="22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20"/>
    </row>
    <row r="26" spans="1:30" ht="12.75" customHeight="1" x14ac:dyDescent="0.6">
      <c r="A26" s="30" t="s">
        <v>29</v>
      </c>
      <c r="B26" s="65">
        <f>B14+B23</f>
        <v>10627.178845281451</v>
      </c>
      <c r="C26" s="65">
        <f>C14+C23</f>
        <v>0</v>
      </c>
      <c r="D26" s="65">
        <f>D14+D23</f>
        <v>0</v>
      </c>
      <c r="E26" s="22">
        <f>SUM(B26:D26)</f>
        <v>10627.178845281451</v>
      </c>
      <c r="F26" s="16"/>
      <c r="G26" s="62">
        <v>4209.5631312734495</v>
      </c>
      <c r="H26" s="62">
        <v>0</v>
      </c>
      <c r="I26" s="62">
        <v>0</v>
      </c>
      <c r="J26" s="24">
        <f>SUM(G26:I26)</f>
        <v>4209.5631312734495</v>
      </c>
      <c r="K26" s="16"/>
      <c r="L26" s="25">
        <f t="shared" ref="L26:O28" si="9">IF(B26&lt;&gt;0,G26/B26,"--")</f>
        <v>0.39611294705391431</v>
      </c>
      <c r="M26" s="25" t="str">
        <f t="shared" si="9"/>
        <v>--</v>
      </c>
      <c r="N26" s="25" t="str">
        <f t="shared" si="9"/>
        <v>--</v>
      </c>
      <c r="O26" s="26">
        <f t="shared" si="9"/>
        <v>0.39611294705391431</v>
      </c>
      <c r="Q26">
        <v>75</v>
      </c>
      <c r="U26">
        <f>$U$8</f>
        <v>18</v>
      </c>
      <c r="V26">
        <f>$V$8</f>
        <v>40</v>
      </c>
      <c r="W26">
        <f>$W$8</f>
        <v>62</v>
      </c>
    </row>
    <row r="27" spans="1:30" ht="12.75" customHeight="1" x14ac:dyDescent="0.6">
      <c r="A27" s="30" t="s">
        <v>30</v>
      </c>
      <c r="B27" s="22">
        <v>0</v>
      </c>
      <c r="C27" s="22">
        <v>0</v>
      </c>
      <c r="D27" s="22">
        <v>0</v>
      </c>
      <c r="E27" s="22">
        <f>SUM(B27:D27)</f>
        <v>0</v>
      </c>
      <c r="F27" s="16"/>
      <c r="G27" s="62">
        <v>0</v>
      </c>
      <c r="H27" s="62">
        <v>0</v>
      </c>
      <c r="I27" s="62">
        <v>0</v>
      </c>
      <c r="J27" s="24">
        <f>SUM(G27:I27)</f>
        <v>0</v>
      </c>
      <c r="K27" s="16"/>
      <c r="L27" s="25" t="str">
        <f t="shared" si="9"/>
        <v>--</v>
      </c>
      <c r="M27" s="25" t="str">
        <f t="shared" si="9"/>
        <v>--</v>
      </c>
      <c r="N27" s="25" t="str">
        <f t="shared" si="9"/>
        <v>--</v>
      </c>
      <c r="O27" s="26" t="str">
        <f t="shared" si="9"/>
        <v>--</v>
      </c>
      <c r="Q27">
        <v>76</v>
      </c>
      <c r="U27">
        <f>$U$8</f>
        <v>18</v>
      </c>
      <c r="V27">
        <f>$V$8</f>
        <v>40</v>
      </c>
      <c r="W27">
        <f>$W$8</f>
        <v>62</v>
      </c>
    </row>
    <row r="28" spans="1:30" ht="12.75" customHeight="1" x14ac:dyDescent="0.6">
      <c r="A28" s="21" t="s">
        <v>17</v>
      </c>
      <c r="B28" s="22">
        <f>B26</f>
        <v>10627.178845281451</v>
      </c>
      <c r="C28" s="22">
        <f>C26</f>
        <v>0</v>
      </c>
      <c r="D28" s="22">
        <f>D26</f>
        <v>0</v>
      </c>
      <c r="E28" s="22">
        <f>E26</f>
        <v>10627.178845281451</v>
      </c>
      <c r="F28" s="16"/>
      <c r="G28" s="24">
        <f>SUM(G26:G27)</f>
        <v>4209.5631312734495</v>
      </c>
      <c r="H28" s="24">
        <f>SUM(H26:H27)</f>
        <v>0</v>
      </c>
      <c r="I28" s="24">
        <f>SUM(I26:I27)</f>
        <v>0</v>
      </c>
      <c r="J28" s="24">
        <f>SUM(J26:J27)</f>
        <v>4209.5631312734495</v>
      </c>
      <c r="K28" s="16"/>
      <c r="L28" s="25">
        <f t="shared" si="9"/>
        <v>0.39611294705391431</v>
      </c>
      <c r="M28" s="25" t="str">
        <f t="shared" si="9"/>
        <v>--</v>
      </c>
      <c r="N28" s="25" t="str">
        <f t="shared" si="9"/>
        <v>--</v>
      </c>
      <c r="O28" s="26">
        <f t="shared" si="9"/>
        <v>0.39611294705391431</v>
      </c>
    </row>
    <row r="29" spans="1:30" ht="5.15" customHeight="1" x14ac:dyDescent="0.6">
      <c r="A29" s="21"/>
      <c r="B29" s="22"/>
      <c r="C29" s="22"/>
      <c r="D29" s="22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20"/>
    </row>
    <row r="30" spans="1:30" ht="12.75" customHeight="1" x14ac:dyDescent="0.6">
      <c r="A30" s="21" t="s">
        <v>31</v>
      </c>
      <c r="B30" s="22">
        <f>B28</f>
        <v>10627.178845281451</v>
      </c>
      <c r="C30" s="22">
        <f>C28</f>
        <v>0</v>
      </c>
      <c r="D30" s="22">
        <f>D28</f>
        <v>0</v>
      </c>
      <c r="E30" s="22">
        <f>E28</f>
        <v>10627.178845281451</v>
      </c>
      <c r="F30" s="16"/>
      <c r="G30" s="24">
        <f>SUM(G14,G23,G28)</f>
        <v>4729.4954315503765</v>
      </c>
      <c r="H30" s="24">
        <f>SUM(H14,H23,H28)</f>
        <v>0</v>
      </c>
      <c r="I30" s="24">
        <f>SUM(I14,I23,I28)</f>
        <v>0</v>
      </c>
      <c r="J30" s="24">
        <f>SUM(J14,J23,J28)</f>
        <v>4729.4954315503765</v>
      </c>
      <c r="K30" s="16"/>
      <c r="L30" s="25">
        <f>IF(B30&lt;&gt;0,G30/B30,"--")</f>
        <v>0.445037718890965</v>
      </c>
      <c r="M30" s="25" t="str">
        <f>IF(C30&lt;&gt;0,H30/C30,"--")</f>
        <v>--</v>
      </c>
      <c r="N30" s="25" t="str">
        <f>IF(D30&lt;&gt;0,I30/D30,"--")</f>
        <v>--</v>
      </c>
      <c r="O30" s="26">
        <f>IF(E30&lt;&gt;0,J30/E30,"--")</f>
        <v>0.445037718890965</v>
      </c>
    </row>
    <row r="31" spans="1:30" ht="5.15" customHeight="1" x14ac:dyDescent="0.6">
      <c r="A31" s="21"/>
      <c r="B31" s="22"/>
      <c r="C31" s="22"/>
      <c r="D31" s="22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20"/>
    </row>
    <row r="32" spans="1:30" ht="12.75" customHeight="1" x14ac:dyDescent="0.6">
      <c r="A32" s="95" t="s">
        <v>32</v>
      </c>
      <c r="B32" s="22"/>
      <c r="C32" s="22"/>
      <c r="D32" s="22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20"/>
    </row>
    <row r="33" spans="1:23" ht="12.75" customHeight="1" x14ac:dyDescent="0.6">
      <c r="A33" s="31" t="s">
        <v>106</v>
      </c>
      <c r="B33" s="22"/>
      <c r="C33" s="22"/>
      <c r="D33" s="22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20"/>
    </row>
    <row r="34" spans="1:23" ht="12.75" customHeight="1" x14ac:dyDescent="0.6">
      <c r="A34" s="21" t="s">
        <v>13</v>
      </c>
      <c r="B34" s="22">
        <v>209.3024319975882</v>
      </c>
      <c r="C34" s="22">
        <v>0</v>
      </c>
      <c r="D34" s="22">
        <v>0</v>
      </c>
      <c r="E34" s="22">
        <f>SUM(B34:D34)</f>
        <v>209.3024319975882</v>
      </c>
      <c r="F34" s="16"/>
      <c r="G34" s="62">
        <v>17.108279489798282</v>
      </c>
      <c r="H34" s="62">
        <v>0</v>
      </c>
      <c r="I34" s="62">
        <v>0</v>
      </c>
      <c r="J34" s="24">
        <f>SUM(G34:I34)</f>
        <v>17.108279489798282</v>
      </c>
      <c r="K34" s="16"/>
      <c r="L34" s="25">
        <f t="shared" ref="L34:O37" si="10">IF(B34&lt;&gt;0,G34/B34,"--")</f>
        <v>8.1739516003308657E-2</v>
      </c>
      <c r="M34" s="25" t="str">
        <f t="shared" si="10"/>
        <v>--</v>
      </c>
      <c r="N34" s="25" t="str">
        <f t="shared" si="10"/>
        <v>--</v>
      </c>
      <c r="O34" s="26">
        <f t="shared" si="10"/>
        <v>8.1739516003308657E-2</v>
      </c>
      <c r="Q34">
        <v>0</v>
      </c>
      <c r="U34">
        <f>$U$8</f>
        <v>18</v>
      </c>
      <c r="V34">
        <f>$V$8</f>
        <v>40</v>
      </c>
      <c r="W34">
        <f>$W$8</f>
        <v>62</v>
      </c>
    </row>
    <row r="35" spans="1:23" ht="12.75" customHeight="1" x14ac:dyDescent="0.6">
      <c r="A35" s="30" t="s">
        <v>111</v>
      </c>
      <c r="B35" s="22">
        <v>209.30243199758823</v>
      </c>
      <c r="C35" s="22">
        <v>0</v>
      </c>
      <c r="D35" s="22">
        <v>0</v>
      </c>
      <c r="E35" s="22">
        <f>SUM(B35:D35)</f>
        <v>209.30243199758823</v>
      </c>
      <c r="F35" s="16"/>
      <c r="G35" s="62">
        <v>26.743159678911358</v>
      </c>
      <c r="H35" s="62">
        <v>0</v>
      </c>
      <c r="I35" s="62">
        <v>0</v>
      </c>
      <c r="J35" s="24">
        <f>SUM(G35:I35)</f>
        <v>26.743159678911358</v>
      </c>
      <c r="K35" s="16"/>
      <c r="L35" s="25">
        <f t="shared" si="10"/>
        <v>0.12777280905756278</v>
      </c>
      <c r="M35" s="25" t="str">
        <f t="shared" si="10"/>
        <v>--</v>
      </c>
      <c r="N35" s="25" t="str">
        <f t="shared" si="10"/>
        <v>--</v>
      </c>
      <c r="O35" s="26">
        <f t="shared" si="10"/>
        <v>0.12777280905756278</v>
      </c>
      <c r="Q35">
        <v>3</v>
      </c>
      <c r="U35">
        <f>$U$8</f>
        <v>18</v>
      </c>
      <c r="V35">
        <f>$V$8</f>
        <v>40</v>
      </c>
      <c r="W35">
        <f>$W$8</f>
        <v>62</v>
      </c>
    </row>
    <row r="36" spans="1:23" ht="12.75" customHeight="1" x14ac:dyDescent="0.6">
      <c r="A36" s="21" t="s">
        <v>14</v>
      </c>
      <c r="B36" s="22">
        <v>0</v>
      </c>
      <c r="C36" s="22">
        <v>0</v>
      </c>
      <c r="D36" s="22">
        <v>0</v>
      </c>
      <c r="E36" s="22">
        <f>SUM(B36:D36)</f>
        <v>0</v>
      </c>
      <c r="F36" s="16"/>
      <c r="G36" s="62">
        <v>0</v>
      </c>
      <c r="H36" s="62">
        <v>0</v>
      </c>
      <c r="I36" s="62">
        <v>0</v>
      </c>
      <c r="J36" s="24">
        <f>SUM(G36:I36)</f>
        <v>0</v>
      </c>
      <c r="K36" s="16"/>
      <c r="L36" s="25" t="str">
        <f t="shared" si="10"/>
        <v>--</v>
      </c>
      <c r="M36" s="25" t="str">
        <f t="shared" si="10"/>
        <v>--</v>
      </c>
      <c r="N36" s="25" t="str">
        <f t="shared" si="10"/>
        <v>--</v>
      </c>
      <c r="O36" s="26" t="str">
        <f t="shared" si="10"/>
        <v>--</v>
      </c>
      <c r="Q36">
        <v>9</v>
      </c>
      <c r="U36">
        <f>$U$8</f>
        <v>18</v>
      </c>
      <c r="V36">
        <f>$V$8</f>
        <v>40</v>
      </c>
      <c r="W36">
        <f>$W$8</f>
        <v>62</v>
      </c>
    </row>
    <row r="37" spans="1:23" ht="12.75" customHeight="1" x14ac:dyDescent="0.6">
      <c r="A37" s="21" t="s">
        <v>17</v>
      </c>
      <c r="B37" s="22">
        <f>B34</f>
        <v>209.3024319975882</v>
      </c>
      <c r="C37" s="22">
        <f>C34</f>
        <v>0</v>
      </c>
      <c r="D37" s="22">
        <f>D34</f>
        <v>0</v>
      </c>
      <c r="E37" s="22">
        <f>E34</f>
        <v>209.3024319975882</v>
      </c>
      <c r="F37" s="16"/>
      <c r="G37" s="24">
        <f>SUM(G34:G36)</f>
        <v>43.851439168709639</v>
      </c>
      <c r="H37" s="24">
        <f>SUM(H34:H36)</f>
        <v>0</v>
      </c>
      <c r="I37" s="24">
        <f>SUM(I34:I36)</f>
        <v>0</v>
      </c>
      <c r="J37" s="24">
        <f>SUM(J34:J36)</f>
        <v>43.851439168709639</v>
      </c>
      <c r="K37" s="16"/>
      <c r="L37" s="25">
        <f t="shared" si="10"/>
        <v>0.20951232506087145</v>
      </c>
      <c r="M37" s="25" t="str">
        <f t="shared" si="10"/>
        <v>--</v>
      </c>
      <c r="N37" s="25" t="str">
        <f t="shared" si="10"/>
        <v>--</v>
      </c>
      <c r="O37" s="26">
        <f t="shared" si="10"/>
        <v>0.20951232506087145</v>
      </c>
    </row>
    <row r="38" spans="1:23" ht="5.15" customHeight="1" x14ac:dyDescent="0.6">
      <c r="A38" s="21"/>
      <c r="B38" s="22"/>
      <c r="C38" s="22"/>
      <c r="D38" s="22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20"/>
    </row>
    <row r="39" spans="1:23" ht="12.75" customHeight="1" x14ac:dyDescent="0.6">
      <c r="A39" s="31" t="s">
        <v>112</v>
      </c>
      <c r="B39" s="22"/>
      <c r="C39" s="22"/>
      <c r="D39" s="22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20"/>
    </row>
    <row r="40" spans="1:23" ht="12.75" customHeight="1" x14ac:dyDescent="0.6">
      <c r="A40" s="21" t="s">
        <v>13</v>
      </c>
      <c r="B40" s="22">
        <v>0</v>
      </c>
      <c r="C40" s="22">
        <v>0</v>
      </c>
      <c r="D40" s="22">
        <v>0</v>
      </c>
      <c r="E40" s="22">
        <f>SUM(B40:D40)</f>
        <v>0</v>
      </c>
      <c r="F40" s="16"/>
      <c r="G40" s="62">
        <v>0</v>
      </c>
      <c r="H40" s="62">
        <v>0</v>
      </c>
      <c r="I40" s="62">
        <v>0</v>
      </c>
      <c r="J40" s="24">
        <f>SUM(G40:I40)</f>
        <v>0</v>
      </c>
      <c r="K40" s="16"/>
      <c r="L40" s="25" t="str">
        <f t="shared" ref="L40:O43" si="11">IF(B40&lt;&gt;0,G40/B40,"--")</f>
        <v>--</v>
      </c>
      <c r="M40" s="25" t="str">
        <f t="shared" si="11"/>
        <v>--</v>
      </c>
      <c r="N40" s="25" t="str">
        <f t="shared" si="11"/>
        <v>--</v>
      </c>
      <c r="O40" s="26" t="str">
        <f t="shared" si="11"/>
        <v>--</v>
      </c>
      <c r="Q40">
        <v>1</v>
      </c>
      <c r="R40">
        <v>2</v>
      </c>
      <c r="U40">
        <f>$U$8</f>
        <v>18</v>
      </c>
      <c r="V40">
        <f>$V$8</f>
        <v>40</v>
      </c>
      <c r="W40">
        <f>$W$8</f>
        <v>62</v>
      </c>
    </row>
    <row r="41" spans="1:23" ht="12.75" customHeight="1" x14ac:dyDescent="0.6">
      <c r="A41" s="30" t="s">
        <v>97</v>
      </c>
      <c r="B41" s="22">
        <v>0</v>
      </c>
      <c r="C41" s="22">
        <v>0</v>
      </c>
      <c r="D41" s="22">
        <v>0</v>
      </c>
      <c r="E41" s="22">
        <f>SUM(B41:D41)</f>
        <v>0</v>
      </c>
      <c r="F41" s="16"/>
      <c r="G41" s="62">
        <v>0</v>
      </c>
      <c r="H41" s="62">
        <v>0</v>
      </c>
      <c r="I41" s="62">
        <v>0</v>
      </c>
      <c r="J41" s="24">
        <f>SUM(G41:I41)</f>
        <v>0</v>
      </c>
      <c r="K41" s="16"/>
      <c r="L41" s="25" t="str">
        <f t="shared" si="11"/>
        <v>--</v>
      </c>
      <c r="M41" s="25" t="str">
        <f t="shared" si="11"/>
        <v>--</v>
      </c>
      <c r="N41" s="25" t="str">
        <f t="shared" si="11"/>
        <v>--</v>
      </c>
      <c r="O41" s="26" t="str">
        <f t="shared" si="11"/>
        <v>--</v>
      </c>
      <c r="Q41">
        <v>5</v>
      </c>
      <c r="R41">
        <v>7</v>
      </c>
      <c r="U41">
        <f>$U$8</f>
        <v>18</v>
      </c>
      <c r="V41">
        <f>$V$8</f>
        <v>40</v>
      </c>
      <c r="W41">
        <f>$W$8</f>
        <v>62</v>
      </c>
    </row>
    <row r="42" spans="1:23" ht="12.75" customHeight="1" x14ac:dyDescent="0.6">
      <c r="A42" s="21" t="s">
        <v>16</v>
      </c>
      <c r="B42" s="22">
        <v>0</v>
      </c>
      <c r="C42" s="22">
        <v>0</v>
      </c>
      <c r="D42" s="22">
        <v>0</v>
      </c>
      <c r="E42" s="22">
        <f>SUM(B42:D42)</f>
        <v>0</v>
      </c>
      <c r="F42" s="16"/>
      <c r="G42" s="62">
        <v>0</v>
      </c>
      <c r="H42" s="62">
        <v>0</v>
      </c>
      <c r="I42" s="62">
        <v>0</v>
      </c>
      <c r="J42" s="24">
        <f>SUM(G42:I42)</f>
        <v>0</v>
      </c>
      <c r="K42" s="16"/>
      <c r="L42" s="25" t="str">
        <f t="shared" si="11"/>
        <v>--</v>
      </c>
      <c r="M42" s="25" t="str">
        <f t="shared" si="11"/>
        <v>--</v>
      </c>
      <c r="N42" s="25" t="str">
        <f t="shared" si="11"/>
        <v>--</v>
      </c>
      <c r="O42" s="26" t="str">
        <f t="shared" si="11"/>
        <v>--</v>
      </c>
      <c r="Q42">
        <v>10</v>
      </c>
      <c r="U42">
        <f>$U$8</f>
        <v>18</v>
      </c>
      <c r="V42">
        <f>$V$8</f>
        <v>40</v>
      </c>
      <c r="W42">
        <f>$W$8</f>
        <v>62</v>
      </c>
    </row>
    <row r="43" spans="1:23" ht="12.75" customHeight="1" x14ac:dyDescent="0.6">
      <c r="A43" s="21" t="s">
        <v>17</v>
      </c>
      <c r="B43" s="22">
        <f>B40</f>
        <v>0</v>
      </c>
      <c r="C43" s="22">
        <f>C40</f>
        <v>0</v>
      </c>
      <c r="D43" s="22">
        <f>D40</f>
        <v>0</v>
      </c>
      <c r="E43" s="22">
        <f>E40</f>
        <v>0</v>
      </c>
      <c r="F43" s="16"/>
      <c r="G43" s="24">
        <f>SUM(G40:G42)</f>
        <v>0</v>
      </c>
      <c r="H43" s="24">
        <f>SUM(H40:H42)</f>
        <v>0</v>
      </c>
      <c r="I43" s="24">
        <f>SUM(I40:I42)</f>
        <v>0</v>
      </c>
      <c r="J43" s="24">
        <f>SUM(J40:J42)</f>
        <v>0</v>
      </c>
      <c r="K43" s="16"/>
      <c r="L43" s="25" t="str">
        <f t="shared" si="11"/>
        <v>--</v>
      </c>
      <c r="M43" s="25" t="str">
        <f t="shared" si="11"/>
        <v>--</v>
      </c>
      <c r="N43" s="25" t="str">
        <f t="shared" si="11"/>
        <v>--</v>
      </c>
      <c r="O43" s="26" t="str">
        <f t="shared" si="11"/>
        <v>--</v>
      </c>
    </row>
    <row r="44" spans="1:23" ht="5.15" customHeight="1" x14ac:dyDescent="0.6">
      <c r="A44" s="21"/>
      <c r="B44" s="22"/>
      <c r="C44" s="22"/>
      <c r="D44" s="22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20"/>
    </row>
    <row r="45" spans="1:23" ht="12.75" customHeight="1" x14ac:dyDescent="0.6">
      <c r="A45" s="31" t="s">
        <v>28</v>
      </c>
      <c r="B45" s="22"/>
      <c r="C45" s="22"/>
      <c r="D45" s="22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20"/>
    </row>
    <row r="46" spans="1:23" ht="12.75" customHeight="1" x14ac:dyDescent="0.6">
      <c r="A46" s="30" t="s">
        <v>29</v>
      </c>
      <c r="B46" s="76">
        <f>B37+B43</f>
        <v>209.3024319975882</v>
      </c>
      <c r="C46" s="76">
        <f>C37+C43</f>
        <v>0</v>
      </c>
      <c r="D46" s="76">
        <f>D37+D43</f>
        <v>0</v>
      </c>
      <c r="E46" s="22">
        <f>SUM(B46:D46)</f>
        <v>209.3024319975882</v>
      </c>
      <c r="F46" s="16"/>
      <c r="G46" s="62">
        <v>228.80823551518191</v>
      </c>
      <c r="H46" s="62">
        <v>0</v>
      </c>
      <c r="I46" s="62">
        <v>0</v>
      </c>
      <c r="J46" s="24">
        <f>SUM(G46:I46)</f>
        <v>228.80823551518191</v>
      </c>
      <c r="K46" s="16"/>
      <c r="L46" s="25">
        <f t="shared" ref="L46:O48" si="12">IF(B46&lt;&gt;0,G46/B46,"--")</f>
        <v>1.0931943472009846</v>
      </c>
      <c r="M46" s="25" t="str">
        <f t="shared" si="12"/>
        <v>--</v>
      </c>
      <c r="N46" s="25" t="str">
        <f t="shared" si="12"/>
        <v>--</v>
      </c>
      <c r="O46" s="26">
        <f t="shared" si="12"/>
        <v>1.0931943472009846</v>
      </c>
      <c r="Q46">
        <v>11</v>
      </c>
      <c r="U46">
        <f>$U$8</f>
        <v>18</v>
      </c>
      <c r="V46">
        <f>$V$8</f>
        <v>40</v>
      </c>
      <c r="W46">
        <f>$W$8</f>
        <v>62</v>
      </c>
    </row>
    <row r="47" spans="1:23" ht="12.75" customHeight="1" x14ac:dyDescent="0.6">
      <c r="A47" s="30" t="s">
        <v>30</v>
      </c>
      <c r="B47" s="22">
        <v>0</v>
      </c>
      <c r="C47" s="22">
        <v>0</v>
      </c>
      <c r="D47" s="22">
        <v>0</v>
      </c>
      <c r="E47" s="22">
        <f>SUM(B47:D47)</f>
        <v>0</v>
      </c>
      <c r="F47" s="16"/>
      <c r="G47" s="62">
        <v>0</v>
      </c>
      <c r="H47" s="62">
        <v>0</v>
      </c>
      <c r="I47" s="62">
        <v>0</v>
      </c>
      <c r="J47" s="24">
        <f>SUM(G47:I47)</f>
        <v>0</v>
      </c>
      <c r="K47" s="16"/>
      <c r="L47" s="25" t="str">
        <f t="shared" si="12"/>
        <v>--</v>
      </c>
      <c r="M47" s="25" t="str">
        <f t="shared" si="12"/>
        <v>--</v>
      </c>
      <c r="N47" s="25" t="str">
        <f t="shared" si="12"/>
        <v>--</v>
      </c>
      <c r="O47" s="26" t="str">
        <f t="shared" si="12"/>
        <v>--</v>
      </c>
      <c r="Q47">
        <v>12</v>
      </c>
      <c r="U47">
        <f>$U$8</f>
        <v>18</v>
      </c>
      <c r="V47">
        <f>$V$8</f>
        <v>40</v>
      </c>
      <c r="W47">
        <f>$W$8</f>
        <v>62</v>
      </c>
    </row>
    <row r="48" spans="1:23" ht="12.75" customHeight="1" x14ac:dyDescent="0.6">
      <c r="A48" s="21" t="s">
        <v>17</v>
      </c>
      <c r="B48" s="22">
        <f>B46</f>
        <v>209.3024319975882</v>
      </c>
      <c r="C48" s="22">
        <f>C46</f>
        <v>0</v>
      </c>
      <c r="D48" s="22">
        <f>D46</f>
        <v>0</v>
      </c>
      <c r="E48" s="22">
        <f>E46</f>
        <v>209.3024319975882</v>
      </c>
      <c r="F48" s="16"/>
      <c r="G48" s="24">
        <f>SUM(G46:G47)</f>
        <v>228.80823551518191</v>
      </c>
      <c r="H48" s="24">
        <f>SUM(H46:H47)</f>
        <v>0</v>
      </c>
      <c r="I48" s="24">
        <f>SUM(I46:I47)</f>
        <v>0</v>
      </c>
      <c r="J48" s="24">
        <f>SUM(J46:J47)</f>
        <v>228.80823551518191</v>
      </c>
      <c r="K48" s="16"/>
      <c r="L48" s="25">
        <f t="shared" si="12"/>
        <v>1.0931943472009846</v>
      </c>
      <c r="M48" s="25" t="str">
        <f t="shared" si="12"/>
        <v>--</v>
      </c>
      <c r="N48" s="25" t="str">
        <f t="shared" si="12"/>
        <v>--</v>
      </c>
      <c r="O48" s="26">
        <f t="shared" si="12"/>
        <v>1.0931943472009846</v>
      </c>
    </row>
    <row r="49" spans="1:23" ht="5.15" customHeight="1" x14ac:dyDescent="0.6">
      <c r="A49" s="21"/>
      <c r="B49" s="22"/>
      <c r="C49" s="22"/>
      <c r="D49" s="22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20"/>
    </row>
    <row r="50" spans="1:23" ht="12.75" customHeight="1" x14ac:dyDescent="0.6">
      <c r="A50" s="96" t="s">
        <v>33</v>
      </c>
      <c r="B50" s="32">
        <f>B48</f>
        <v>209.3024319975882</v>
      </c>
      <c r="C50" s="32">
        <f>C48</f>
        <v>0</v>
      </c>
      <c r="D50" s="32">
        <f>D48</f>
        <v>0</v>
      </c>
      <c r="E50" s="32">
        <f>E48</f>
        <v>209.3024319975882</v>
      </c>
      <c r="F50" s="33"/>
      <c r="G50" s="34">
        <f>SUM(G37,G43,G48)</f>
        <v>272.65967468389152</v>
      </c>
      <c r="H50" s="34">
        <f>SUM(H37,H43,H48)</f>
        <v>0</v>
      </c>
      <c r="I50" s="34">
        <f>SUM(I37,I43,I48)</f>
        <v>0</v>
      </c>
      <c r="J50" s="34">
        <f>SUM(J37,J43,J48)</f>
        <v>272.65967468389152</v>
      </c>
      <c r="K50" s="33"/>
      <c r="L50" s="35">
        <f t="shared" ref="L50:O51" si="13">IF(B50&lt;&gt;0,G50/B50,"--")</f>
        <v>1.3027066722618559</v>
      </c>
      <c r="M50" s="35" t="str">
        <f t="shared" si="13"/>
        <v>--</v>
      </c>
      <c r="N50" s="35" t="str">
        <f t="shared" si="13"/>
        <v>--</v>
      </c>
      <c r="O50" s="36">
        <f t="shared" si="13"/>
        <v>1.3027066722618559</v>
      </c>
    </row>
    <row r="51" spans="1:23" ht="12.75" customHeight="1" thickBot="1" x14ac:dyDescent="0.75">
      <c r="A51" s="37" t="s">
        <v>17</v>
      </c>
      <c r="B51" s="101">
        <f>SUM(B30,B50)</f>
        <v>10836.481277279039</v>
      </c>
      <c r="C51" s="101">
        <f>SUM(C30,C50)</f>
        <v>0</v>
      </c>
      <c r="D51" s="101">
        <f>SUM(D30,D50)</f>
        <v>0</v>
      </c>
      <c r="E51" s="101">
        <f>SUM(E30,E50)</f>
        <v>10836.481277279039</v>
      </c>
      <c r="F51" s="102"/>
      <c r="G51" s="46">
        <f>SUM(G30,G50)</f>
        <v>5002.1551062342678</v>
      </c>
      <c r="H51" s="46">
        <f>SUM(H30,H50)</f>
        <v>0</v>
      </c>
      <c r="I51" s="46">
        <f>SUM(I30,I50)</f>
        <v>0</v>
      </c>
      <c r="J51" s="46">
        <f>SUM(J30,J50)</f>
        <v>5002.1551062342678</v>
      </c>
      <c r="K51" s="102"/>
      <c r="L51" s="47">
        <f t="shared" si="13"/>
        <v>0.46160326200372231</v>
      </c>
      <c r="M51" s="47" t="str">
        <f t="shared" si="13"/>
        <v>--</v>
      </c>
      <c r="N51" s="47" t="str">
        <f t="shared" si="13"/>
        <v>--</v>
      </c>
      <c r="O51" s="48">
        <f t="shared" si="13"/>
        <v>0.46160326200372231</v>
      </c>
    </row>
    <row r="52" spans="1:23" ht="5.15" customHeight="1" thickBot="1" x14ac:dyDescent="0.75">
      <c r="A52" s="16"/>
      <c r="B52" s="50"/>
      <c r="C52" s="50"/>
      <c r="D52" s="50"/>
    </row>
    <row r="53" spans="1:23" ht="15.5" x14ac:dyDescent="0.7">
      <c r="A53" s="4" t="s">
        <v>18</v>
      </c>
      <c r="B53" s="121" t="s">
        <v>1</v>
      </c>
      <c r="C53" s="128"/>
      <c r="D53" s="128"/>
      <c r="E53" s="128"/>
      <c r="F53" s="6"/>
      <c r="G53" s="121" t="s">
        <v>2</v>
      </c>
      <c r="H53" s="122"/>
      <c r="I53" s="122"/>
      <c r="J53" s="122"/>
      <c r="K53" s="6"/>
      <c r="L53" s="121" t="s">
        <v>3</v>
      </c>
      <c r="M53" s="122"/>
      <c r="N53" s="122"/>
      <c r="O53" s="123"/>
    </row>
    <row r="54" spans="1:23" ht="12.75" customHeight="1" x14ac:dyDescent="0.6">
      <c r="A54" s="94" t="s">
        <v>23</v>
      </c>
      <c r="B54" s="15" t="s">
        <v>4</v>
      </c>
      <c r="C54" s="15" t="s">
        <v>5</v>
      </c>
      <c r="D54" s="15" t="s">
        <v>6</v>
      </c>
      <c r="E54" s="15" t="s">
        <v>173</v>
      </c>
      <c r="F54" s="16"/>
      <c r="G54" s="15" t="s">
        <v>4</v>
      </c>
      <c r="H54" s="15" t="s">
        <v>5</v>
      </c>
      <c r="I54" s="15" t="s">
        <v>6</v>
      </c>
      <c r="J54" s="15" t="s">
        <v>173</v>
      </c>
      <c r="K54" s="16"/>
      <c r="L54" s="15" t="s">
        <v>4</v>
      </c>
      <c r="M54" s="15" t="s">
        <v>5</v>
      </c>
      <c r="N54" s="15" t="s">
        <v>6</v>
      </c>
      <c r="O54" s="17" t="s">
        <v>173</v>
      </c>
    </row>
    <row r="55" spans="1:23" x14ac:dyDescent="0.6">
      <c r="A55" s="21" t="s">
        <v>19</v>
      </c>
      <c r="B55" s="22">
        <v>0</v>
      </c>
      <c r="C55" s="22">
        <v>0</v>
      </c>
      <c r="D55" s="22">
        <v>0</v>
      </c>
      <c r="E55" s="22">
        <f>SUM(B55:D55)</f>
        <v>0</v>
      </c>
      <c r="F55" s="16"/>
      <c r="G55" s="62">
        <v>0</v>
      </c>
      <c r="H55" s="62">
        <v>0</v>
      </c>
      <c r="I55" s="62">
        <v>0</v>
      </c>
      <c r="J55" s="24">
        <f>SUM(G55:I55)</f>
        <v>0</v>
      </c>
      <c r="K55" s="16"/>
      <c r="L55" s="25" t="str">
        <f t="shared" ref="L55:O57" si="14">IF(B55&lt;&gt;0,G55/B55,"--")</f>
        <v>--</v>
      </c>
      <c r="M55" s="25" t="str">
        <f t="shared" si="14"/>
        <v>--</v>
      </c>
      <c r="N55" s="25" t="str">
        <f t="shared" si="14"/>
        <v>--</v>
      </c>
      <c r="O55" s="26" t="str">
        <f t="shared" si="14"/>
        <v>--</v>
      </c>
      <c r="Q55">
        <v>158</v>
      </c>
      <c r="U55">
        <f>$U$8</f>
        <v>18</v>
      </c>
      <c r="V55">
        <f>$V$8</f>
        <v>40</v>
      </c>
      <c r="W55">
        <f>$W$8</f>
        <v>62</v>
      </c>
    </row>
    <row r="56" spans="1:23" x14ac:dyDescent="0.6">
      <c r="A56" s="21" t="s">
        <v>20</v>
      </c>
      <c r="B56" s="22">
        <v>0</v>
      </c>
      <c r="C56" s="22">
        <v>0</v>
      </c>
      <c r="D56" s="22">
        <v>0</v>
      </c>
      <c r="E56" s="22">
        <f>SUM(B56:D56)</f>
        <v>0</v>
      </c>
      <c r="F56" s="16"/>
      <c r="G56" s="62">
        <v>0</v>
      </c>
      <c r="H56" s="62">
        <v>0</v>
      </c>
      <c r="I56" s="62">
        <v>0</v>
      </c>
      <c r="J56" s="24">
        <f>SUM(G56:I56)</f>
        <v>0</v>
      </c>
      <c r="K56" s="16"/>
      <c r="L56" s="25" t="str">
        <f t="shared" si="14"/>
        <v>--</v>
      </c>
      <c r="M56" s="25" t="str">
        <f t="shared" si="14"/>
        <v>--</v>
      </c>
      <c r="N56" s="25" t="str">
        <f t="shared" si="14"/>
        <v>--</v>
      </c>
      <c r="O56" s="26" t="str">
        <f t="shared" si="14"/>
        <v>--</v>
      </c>
      <c r="Q56">
        <v>160</v>
      </c>
      <c r="U56">
        <f>$U$8</f>
        <v>18</v>
      </c>
      <c r="V56">
        <f>$V$8</f>
        <v>40</v>
      </c>
      <c r="W56">
        <f>$W$8</f>
        <v>62</v>
      </c>
    </row>
    <row r="57" spans="1:23" ht="12.75" customHeight="1" x14ac:dyDescent="0.6">
      <c r="A57" s="21" t="s">
        <v>31</v>
      </c>
      <c r="B57" s="22">
        <f>SUM(B55:B56)</f>
        <v>0</v>
      </c>
      <c r="C57" s="22">
        <f>SUM(C55:C56)</f>
        <v>0</v>
      </c>
      <c r="D57" s="22">
        <f>SUM(D55:D56)</f>
        <v>0</v>
      </c>
      <c r="E57" s="22">
        <f>SUM(E55:E56)</f>
        <v>0</v>
      </c>
      <c r="F57" s="16"/>
      <c r="G57" s="24">
        <f>SUM(G55:G56)</f>
        <v>0</v>
      </c>
      <c r="H57" s="24">
        <f>SUM(H55:H56)</f>
        <v>0</v>
      </c>
      <c r="I57" s="24">
        <f>SUM(I55:I56)</f>
        <v>0</v>
      </c>
      <c r="J57" s="24">
        <f>SUM(J55:J56)</f>
        <v>0</v>
      </c>
      <c r="K57" s="16"/>
      <c r="L57" s="25" t="str">
        <f t="shared" si="14"/>
        <v>--</v>
      </c>
      <c r="M57" s="25" t="str">
        <f t="shared" si="14"/>
        <v>--</v>
      </c>
      <c r="N57" s="25" t="str">
        <f t="shared" si="14"/>
        <v>--</v>
      </c>
      <c r="O57" s="26" t="str">
        <f t="shared" si="14"/>
        <v>--</v>
      </c>
    </row>
    <row r="58" spans="1:23" ht="12.75" customHeight="1" x14ac:dyDescent="0.6">
      <c r="A58" s="95" t="s">
        <v>32</v>
      </c>
      <c r="B58" s="22"/>
      <c r="C58" s="22"/>
      <c r="D58" s="22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0"/>
    </row>
    <row r="59" spans="1:23" x14ac:dyDescent="0.6">
      <c r="A59" s="21" t="s">
        <v>19</v>
      </c>
      <c r="B59" s="22">
        <v>0</v>
      </c>
      <c r="C59" s="22">
        <v>0</v>
      </c>
      <c r="D59" s="22">
        <v>0</v>
      </c>
      <c r="E59" s="22">
        <f>SUM(B59:D59)</f>
        <v>0</v>
      </c>
      <c r="F59" s="16"/>
      <c r="G59" s="62">
        <v>0</v>
      </c>
      <c r="H59" s="62">
        <v>0</v>
      </c>
      <c r="I59" s="62">
        <v>0</v>
      </c>
      <c r="J59" s="24">
        <f>SUM(G59:I59)</f>
        <v>0</v>
      </c>
      <c r="K59" s="16"/>
      <c r="L59" s="25" t="str">
        <f t="shared" ref="L59:O62" si="15">IF(B59&lt;&gt;0,G59/B59,"--")</f>
        <v>--</v>
      </c>
      <c r="M59" s="25" t="str">
        <f t="shared" si="15"/>
        <v>--</v>
      </c>
      <c r="N59" s="25" t="str">
        <f t="shared" si="15"/>
        <v>--</v>
      </c>
      <c r="O59" s="26" t="str">
        <f t="shared" si="15"/>
        <v>--</v>
      </c>
      <c r="Q59">
        <v>135</v>
      </c>
      <c r="U59">
        <f>$U$8</f>
        <v>18</v>
      </c>
      <c r="V59">
        <f>$V$8</f>
        <v>40</v>
      </c>
      <c r="W59">
        <f>$W$8</f>
        <v>62</v>
      </c>
    </row>
    <row r="60" spans="1:23" x14ac:dyDescent="0.6">
      <c r="A60" s="21" t="s">
        <v>20</v>
      </c>
      <c r="B60" s="22">
        <v>0</v>
      </c>
      <c r="C60" s="22">
        <v>0</v>
      </c>
      <c r="D60" s="22">
        <v>0</v>
      </c>
      <c r="E60" s="22">
        <f>SUM(B60:D60)</f>
        <v>0</v>
      </c>
      <c r="F60" s="16"/>
      <c r="G60" s="62">
        <v>0</v>
      </c>
      <c r="H60" s="62">
        <v>0</v>
      </c>
      <c r="I60" s="62">
        <v>0</v>
      </c>
      <c r="J60" s="24">
        <f>SUM(G60:I60)</f>
        <v>0</v>
      </c>
      <c r="K60" s="16"/>
      <c r="L60" s="25" t="str">
        <f t="shared" si="15"/>
        <v>--</v>
      </c>
      <c r="M60" s="25" t="str">
        <f t="shared" si="15"/>
        <v>--</v>
      </c>
      <c r="N60" s="25" t="str">
        <f t="shared" si="15"/>
        <v>--</v>
      </c>
      <c r="O60" s="26" t="str">
        <f t="shared" si="15"/>
        <v>--</v>
      </c>
      <c r="Q60">
        <v>137</v>
      </c>
      <c r="U60">
        <f>$U$8</f>
        <v>18</v>
      </c>
      <c r="V60">
        <f>$V$8</f>
        <v>40</v>
      </c>
      <c r="W60">
        <f>$W$8</f>
        <v>62</v>
      </c>
    </row>
    <row r="61" spans="1:23" x14ac:dyDescent="0.6">
      <c r="A61" s="96" t="s">
        <v>33</v>
      </c>
      <c r="B61" s="32">
        <f>SUM(B59:B60)</f>
        <v>0</v>
      </c>
      <c r="C61" s="32">
        <f>SUM(C59:C60)</f>
        <v>0</v>
      </c>
      <c r="D61" s="32">
        <f>SUM(D59:D60)</f>
        <v>0</v>
      </c>
      <c r="E61" s="32">
        <f>SUM(E59:E60)</f>
        <v>0</v>
      </c>
      <c r="F61" s="33"/>
      <c r="G61" s="84">
        <f>SUM(G59:G60)</f>
        <v>0</v>
      </c>
      <c r="H61" s="84">
        <f>SUM(H59:H60)</f>
        <v>0</v>
      </c>
      <c r="I61" s="84">
        <f>SUM(I59:I60)</f>
        <v>0</v>
      </c>
      <c r="J61" s="34">
        <f>SUM(J59:J60)</f>
        <v>0</v>
      </c>
      <c r="K61" s="33"/>
      <c r="L61" s="35" t="str">
        <f t="shared" si="15"/>
        <v>--</v>
      </c>
      <c r="M61" s="35" t="str">
        <f t="shared" si="15"/>
        <v>--</v>
      </c>
      <c r="N61" s="35" t="str">
        <f t="shared" si="15"/>
        <v>--</v>
      </c>
      <c r="O61" s="36" t="str">
        <f t="shared" si="15"/>
        <v>--</v>
      </c>
    </row>
    <row r="62" spans="1:23" ht="13.75" thickBot="1" x14ac:dyDescent="0.75">
      <c r="A62" s="43" t="s">
        <v>17</v>
      </c>
      <c r="B62" s="101">
        <f>SUM(B57,B61)</f>
        <v>0</v>
      </c>
      <c r="C62" s="101">
        <f>SUM(C57,C61)</f>
        <v>0</v>
      </c>
      <c r="D62" s="101">
        <f>SUM(D57,D61)</f>
        <v>0</v>
      </c>
      <c r="E62" s="101">
        <f>SUM(E57,E61)</f>
        <v>0</v>
      </c>
      <c r="F62" s="102"/>
      <c r="G62" s="46">
        <f>SUM(G57,G61)</f>
        <v>0</v>
      </c>
      <c r="H62" s="46">
        <f>SUM(H57,H61)</f>
        <v>0</v>
      </c>
      <c r="I62" s="46">
        <f>SUM(I57,I61)</f>
        <v>0</v>
      </c>
      <c r="J62" s="46">
        <f>SUM(J57,J61)</f>
        <v>0</v>
      </c>
      <c r="K62" s="102"/>
      <c r="L62" s="47" t="str">
        <f t="shared" si="15"/>
        <v>--</v>
      </c>
      <c r="M62" s="47" t="str">
        <f t="shared" si="15"/>
        <v>--</v>
      </c>
      <c r="N62" s="47" t="str">
        <f t="shared" si="15"/>
        <v>--</v>
      </c>
      <c r="O62" s="48" t="str">
        <f t="shared" si="15"/>
        <v>--</v>
      </c>
    </row>
    <row r="63" spans="1:23" ht="5.15" customHeight="1" x14ac:dyDescent="0.6">
      <c r="A63" s="49"/>
    </row>
    <row r="64" spans="1:23" x14ac:dyDescent="0.6">
      <c r="A64" s="49" t="s">
        <v>21</v>
      </c>
      <c r="B64" s="50">
        <f>B51</f>
        <v>10836.481277279039</v>
      </c>
      <c r="C64" s="50">
        <f>C51</f>
        <v>0</v>
      </c>
      <c r="D64" s="50">
        <f>D51</f>
        <v>0</v>
      </c>
      <c r="E64" s="50">
        <f>E51</f>
        <v>10836.481277279039</v>
      </c>
      <c r="G64" s="82">
        <f>SUM(G51,G62)</f>
        <v>5002.1551062342678</v>
      </c>
      <c r="H64" s="82">
        <f>SUM(H51,H62)</f>
        <v>0</v>
      </c>
      <c r="I64" s="82">
        <f>SUM(I51,I62)</f>
        <v>0</v>
      </c>
      <c r="J64" s="82">
        <f>SUM(J51,J62)</f>
        <v>5002.1551062342678</v>
      </c>
      <c r="L64" s="25">
        <f>IF(B64&lt;&gt;0,G64/B64,"--")</f>
        <v>0.46160326200372231</v>
      </c>
      <c r="M64" s="25" t="str">
        <f>IF(C64&lt;&gt;0,H64/C64,"--")</f>
        <v>--</v>
      </c>
      <c r="N64" s="25" t="str">
        <f>IF(D64&lt;&gt;0,I64/D64,"--")</f>
        <v>--</v>
      </c>
      <c r="O64" s="25">
        <f>IF(E64&lt;&gt;0,J64/E64,"--")</f>
        <v>0.46160326200372231</v>
      </c>
    </row>
    <row r="65" spans="1:23" hidden="1" x14ac:dyDescent="0.6">
      <c r="A65" s="49"/>
      <c r="B65" s="50"/>
      <c r="C65" s="50"/>
      <c r="D65" s="50"/>
      <c r="E65" s="50"/>
      <c r="G65" s="82"/>
      <c r="H65" s="82"/>
      <c r="I65" s="82"/>
      <c r="J65" s="82"/>
      <c r="L65" s="25"/>
      <c r="M65" s="25"/>
      <c r="N65" s="25"/>
      <c r="O65" s="25"/>
    </row>
    <row r="66" spans="1:23" hidden="1" x14ac:dyDescent="0.6">
      <c r="A66" s="107" t="s">
        <v>115</v>
      </c>
      <c r="B66" s="85">
        <f>B10-SUM(B11:B13)</f>
        <v>0</v>
      </c>
      <c r="C66" s="85">
        <f>C10-SUM(C11:C13)</f>
        <v>0</v>
      </c>
      <c r="D66" s="85">
        <f>D10-SUM(D11:D13)</f>
        <v>0</v>
      </c>
      <c r="G66" s="85">
        <v>0</v>
      </c>
      <c r="H66" s="85">
        <v>0</v>
      </c>
      <c r="I66" s="85">
        <v>0</v>
      </c>
      <c r="J66" s="86"/>
      <c r="L66" s="85">
        <v>5.5511151231257827E-17</v>
      </c>
      <c r="M66" s="85">
        <v>0</v>
      </c>
      <c r="N66" s="85">
        <v>0</v>
      </c>
      <c r="O66" s="86"/>
      <c r="Q66">
        <v>157</v>
      </c>
      <c r="U66">
        <f>$U$8</f>
        <v>18</v>
      </c>
      <c r="V66">
        <f>$V$8</f>
        <v>40</v>
      </c>
      <c r="W66">
        <f>$W$8</f>
        <v>62</v>
      </c>
    </row>
    <row r="67" spans="1:23" hidden="1" x14ac:dyDescent="0.6">
      <c r="A67" s="16"/>
      <c r="B67" s="85">
        <f>B19-SUM(B20:B22)</f>
        <v>0</v>
      </c>
      <c r="C67" s="85">
        <f>C19-SUM(C20:C22)</f>
        <v>0</v>
      </c>
      <c r="D67" s="85">
        <f>D19-SUM(D20:D22)</f>
        <v>0</v>
      </c>
      <c r="G67" s="85">
        <v>0</v>
      </c>
      <c r="H67" s="85">
        <v>0</v>
      </c>
      <c r="I67" s="85">
        <v>0</v>
      </c>
      <c r="J67" s="86"/>
      <c r="L67" s="85">
        <v>0</v>
      </c>
      <c r="M67" s="85">
        <v>0</v>
      </c>
      <c r="N67" s="85">
        <v>0</v>
      </c>
      <c r="Q67">
        <v>134</v>
      </c>
      <c r="U67">
        <f>$U$8</f>
        <v>18</v>
      </c>
      <c r="V67">
        <f>$V$8</f>
        <v>40</v>
      </c>
      <c r="W67">
        <f>$W$8</f>
        <v>62</v>
      </c>
    </row>
    <row r="68" spans="1:23" hidden="1" x14ac:dyDescent="0.6">
      <c r="A68" s="16"/>
      <c r="B68" s="16"/>
      <c r="C68" s="16"/>
      <c r="D68" s="16"/>
      <c r="E68" s="16"/>
      <c r="G68" s="85">
        <v>0</v>
      </c>
      <c r="H68" s="85">
        <v>0</v>
      </c>
      <c r="I68" s="85">
        <v>0</v>
      </c>
      <c r="J68" s="86"/>
      <c r="K68" s="108"/>
      <c r="L68" s="85">
        <v>5.5511151231257827E-17</v>
      </c>
      <c r="M68" s="85">
        <v>0</v>
      </c>
      <c r="N68" s="85">
        <v>0</v>
      </c>
      <c r="Q68">
        <v>84</v>
      </c>
      <c r="R68">
        <v>19</v>
      </c>
      <c r="U68">
        <f>$U$8</f>
        <v>18</v>
      </c>
      <c r="V68">
        <f>$V$8</f>
        <v>40</v>
      </c>
      <c r="W68">
        <f>$W$8</f>
        <v>62</v>
      </c>
    </row>
    <row r="69" spans="1:23" x14ac:dyDescent="0.6">
      <c r="A69" s="33"/>
      <c r="B69" s="33"/>
      <c r="C69" s="33"/>
      <c r="D69" s="33"/>
      <c r="E69" s="33"/>
      <c r="G69" s="86"/>
      <c r="H69" s="86"/>
      <c r="I69" s="86"/>
      <c r="J69" s="86"/>
      <c r="K69" s="108"/>
      <c r="L69" s="86"/>
      <c r="M69" s="86"/>
      <c r="N69" s="86"/>
    </row>
    <row r="70" spans="1:23" x14ac:dyDescent="0.6">
      <c r="A70" s="54" t="s">
        <v>22</v>
      </c>
    </row>
    <row r="71" spans="1:23" x14ac:dyDescent="0.6">
      <c r="A71" s="109" t="s">
        <v>264</v>
      </c>
    </row>
    <row r="72" spans="1:23" x14ac:dyDescent="0.6">
      <c r="A72" s="56" t="s">
        <v>108</v>
      </c>
    </row>
    <row r="73" spans="1:23" x14ac:dyDescent="0.6">
      <c r="A73" s="55" t="s">
        <v>98</v>
      </c>
    </row>
    <row r="74" spans="1:23" x14ac:dyDescent="0.6">
      <c r="A74" s="56" t="s">
        <v>109</v>
      </c>
    </row>
    <row r="75" spans="1:23" x14ac:dyDescent="0.6">
      <c r="A75" s="55" t="s">
        <v>113</v>
      </c>
    </row>
    <row r="76" spans="1:23" x14ac:dyDescent="0.6">
      <c r="A76" s="56" t="s">
        <v>110</v>
      </c>
      <c r="B76" s="41"/>
      <c r="C76" s="41"/>
      <c r="D76" s="41"/>
      <c r="E76" s="41"/>
    </row>
    <row r="77" spans="1:23" x14ac:dyDescent="0.6">
      <c r="A77" s="55" t="s">
        <v>114</v>
      </c>
      <c r="B77" s="41"/>
      <c r="C77" s="41"/>
      <c r="D77" s="41"/>
      <c r="E77" s="41"/>
    </row>
    <row r="78" spans="1:23" x14ac:dyDescent="0.6">
      <c r="A78" s="56"/>
    </row>
    <row r="79" spans="1:23" x14ac:dyDescent="0.6">
      <c r="A79" s="55"/>
    </row>
    <row r="80" spans="1:23" x14ac:dyDescent="0.6">
      <c r="A80" s="55"/>
    </row>
    <row r="81" spans="1:1" x14ac:dyDescent="0.6">
      <c r="A81" s="55"/>
    </row>
    <row r="82" spans="1:1" x14ac:dyDescent="0.6">
      <c r="A82" s="16"/>
    </row>
    <row r="83" spans="1:1" x14ac:dyDescent="0.6">
      <c r="A83" s="16"/>
    </row>
    <row r="84" spans="1:1" x14ac:dyDescent="0.6">
      <c r="A84" s="16"/>
    </row>
    <row r="85" spans="1:1" x14ac:dyDescent="0.6">
      <c r="A85" s="16"/>
    </row>
    <row r="86" spans="1:1" x14ac:dyDescent="0.6">
      <c r="A86" s="16"/>
    </row>
    <row r="87" spans="1:1" x14ac:dyDescent="0.6">
      <c r="A87" s="16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52" max="14" man="1"/>
  </rowBreak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55"/>
  <dimension ref="A1:Y85"/>
  <sheetViews>
    <sheetView zoomScale="70" zoomScaleNormal="70" workbookViewId="0"/>
  </sheetViews>
  <sheetFormatPr defaultRowHeight="13" x14ac:dyDescent="0.6"/>
  <cols>
    <col min="1" max="1" width="36.86328125" customWidth="1"/>
    <col min="2" max="5" width="10.6796875" customWidth="1"/>
    <col min="6" max="6" width="2.6796875" customWidth="1"/>
    <col min="7" max="10" width="10.6796875" customWidth="1"/>
    <col min="11" max="11" width="2.6796875" customWidth="1"/>
    <col min="12" max="15" width="8.6796875" customWidth="1"/>
    <col min="17" max="25" width="0" hidden="1" customWidth="1"/>
  </cols>
  <sheetData>
    <row r="1" spans="1:25" s="3" customFormat="1" ht="15.5" x14ac:dyDescent="0.7">
      <c r="A1" s="1" t="str">
        <f>VLOOKUP(Y6,TabName,5,FALSE)</f>
        <v>Table 4.53 - Cost of Wasted UAA Mail -- All Other Classes, USPS Mail (1), PARS Environment, FY 21</v>
      </c>
    </row>
    <row r="2" spans="1:25" ht="8.15" customHeight="1" thickBot="1" x14ac:dyDescent="0.75"/>
    <row r="3" spans="1:25" ht="15.5" x14ac:dyDescent="0.7">
      <c r="A3" s="4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39"/>
    </row>
    <row r="4" spans="1:25" ht="12.75" customHeight="1" x14ac:dyDescent="0.6">
      <c r="A4" s="14"/>
      <c r="B4" s="9" t="s">
        <v>1</v>
      </c>
      <c r="C4" s="10"/>
      <c r="D4" s="10"/>
      <c r="E4" s="10"/>
      <c r="F4" s="11"/>
      <c r="G4" s="9" t="s">
        <v>2</v>
      </c>
      <c r="H4" s="12"/>
      <c r="I4" s="12"/>
      <c r="J4" s="12"/>
      <c r="K4" s="11"/>
      <c r="L4" s="9" t="s">
        <v>3</v>
      </c>
      <c r="M4" s="12"/>
      <c r="N4" s="12"/>
      <c r="O4" s="13"/>
      <c r="S4" t="s">
        <v>37</v>
      </c>
      <c r="T4" t="s">
        <v>37</v>
      </c>
      <c r="U4" s="18" t="s">
        <v>8</v>
      </c>
      <c r="V4" s="18" t="s">
        <v>9</v>
      </c>
      <c r="W4" s="18" t="s">
        <v>10</v>
      </c>
      <c r="Y4" s="3"/>
    </row>
    <row r="5" spans="1:25" ht="25.5" customHeight="1" x14ac:dyDescent="0.6">
      <c r="A5" s="14"/>
      <c r="B5" s="15" t="s">
        <v>4</v>
      </c>
      <c r="C5" s="15" t="s">
        <v>5</v>
      </c>
      <c r="D5" s="15" t="s">
        <v>6</v>
      </c>
      <c r="E5" s="15" t="s">
        <v>7</v>
      </c>
      <c r="F5" s="16"/>
      <c r="G5" s="15" t="s">
        <v>4</v>
      </c>
      <c r="H5" s="15" t="s">
        <v>5</v>
      </c>
      <c r="I5" s="15" t="s">
        <v>6</v>
      </c>
      <c r="J5" s="15" t="s">
        <v>7</v>
      </c>
      <c r="K5" s="16"/>
      <c r="L5" s="15" t="s">
        <v>4</v>
      </c>
      <c r="M5" s="15" t="s">
        <v>5</v>
      </c>
      <c r="N5" s="15" t="s">
        <v>6</v>
      </c>
      <c r="O5" s="17" t="s">
        <v>7</v>
      </c>
      <c r="Q5" s="56" t="s">
        <v>35</v>
      </c>
      <c r="R5" s="56" t="s">
        <v>36</v>
      </c>
      <c r="S5" s="56" t="s">
        <v>35</v>
      </c>
      <c r="T5" s="56" t="s">
        <v>36</v>
      </c>
      <c r="U5" t="s">
        <v>12</v>
      </c>
      <c r="V5" t="s">
        <v>12</v>
      </c>
      <c r="W5" t="s">
        <v>12</v>
      </c>
      <c r="Y5" s="18" t="s">
        <v>11</v>
      </c>
    </row>
    <row r="6" spans="1:25" ht="12.75" customHeight="1" x14ac:dyDescent="0.6">
      <c r="A6" s="94" t="s">
        <v>23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20"/>
      <c r="Y6">
        <v>53</v>
      </c>
    </row>
    <row r="7" spans="1:25" ht="12.75" customHeight="1" x14ac:dyDescent="0.6">
      <c r="A7" s="31" t="s">
        <v>116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20"/>
    </row>
    <row r="8" spans="1:25" ht="12.75" customHeight="1" x14ac:dyDescent="0.6">
      <c r="A8" s="21" t="s">
        <v>13</v>
      </c>
      <c r="B8" s="22">
        <v>0</v>
      </c>
      <c r="C8" s="22">
        <v>0</v>
      </c>
      <c r="D8" s="22">
        <v>0</v>
      </c>
      <c r="E8" s="22">
        <f t="shared" ref="E8:E13" si="0">SUM(B8:D8)</f>
        <v>0</v>
      </c>
      <c r="F8" s="16"/>
      <c r="G8" s="62">
        <v>0</v>
      </c>
      <c r="H8" s="62">
        <v>0</v>
      </c>
      <c r="I8" s="62">
        <v>0</v>
      </c>
      <c r="J8" s="62">
        <f t="shared" ref="J8:J13" si="1">SUM(G8:I8)</f>
        <v>0</v>
      </c>
      <c r="K8" s="16"/>
      <c r="L8" s="25" t="str">
        <f t="shared" ref="L8:O14" si="2">IF(B8&lt;&gt;0,G8/B8,"--")</f>
        <v>--</v>
      </c>
      <c r="M8" s="25" t="str">
        <f t="shared" si="2"/>
        <v>--</v>
      </c>
      <c r="N8" s="25" t="str">
        <f t="shared" si="2"/>
        <v>--</v>
      </c>
      <c r="O8" s="26" t="str">
        <f t="shared" si="2"/>
        <v>--</v>
      </c>
      <c r="Q8">
        <v>32</v>
      </c>
      <c r="U8" s="27">
        <f>VLOOKUP($Y$6,WMap,3,FALSE)</f>
        <v>18</v>
      </c>
      <c r="V8" s="28">
        <f>VLOOKUP($Y$6,WMap,4,FALSE)</f>
        <v>40</v>
      </c>
      <c r="W8" s="29">
        <f>VLOOKUP($Y$6,WMap,5,FALSE)</f>
        <v>62</v>
      </c>
    </row>
    <row r="9" spans="1:25" ht="12.75" customHeight="1" x14ac:dyDescent="0.6">
      <c r="A9" s="30" t="s">
        <v>24</v>
      </c>
      <c r="B9" s="22">
        <v>0</v>
      </c>
      <c r="C9" s="22">
        <v>0</v>
      </c>
      <c r="D9" s="22">
        <v>0</v>
      </c>
      <c r="E9" s="22">
        <f t="shared" si="0"/>
        <v>0</v>
      </c>
      <c r="F9" s="16"/>
      <c r="G9" s="62">
        <v>0</v>
      </c>
      <c r="H9" s="62">
        <v>0</v>
      </c>
      <c r="I9" s="62">
        <v>0</v>
      </c>
      <c r="J9" s="62">
        <f t="shared" si="1"/>
        <v>0</v>
      </c>
      <c r="K9" s="16"/>
      <c r="L9" s="25" t="str">
        <f t="shared" si="2"/>
        <v>--</v>
      </c>
      <c r="M9" s="25" t="str">
        <f t="shared" si="2"/>
        <v>--</v>
      </c>
      <c r="N9" s="25" t="str">
        <f t="shared" si="2"/>
        <v>--</v>
      </c>
      <c r="O9" s="26" t="str">
        <f t="shared" si="2"/>
        <v>--</v>
      </c>
      <c r="Q9">
        <v>33</v>
      </c>
      <c r="U9">
        <f>$U$8</f>
        <v>18</v>
      </c>
      <c r="V9">
        <f>$V$8</f>
        <v>40</v>
      </c>
      <c r="W9">
        <f>$W$8</f>
        <v>62</v>
      </c>
    </row>
    <row r="10" spans="1:25" ht="12.75" customHeight="1" x14ac:dyDescent="0.6">
      <c r="A10" s="21" t="s">
        <v>25</v>
      </c>
      <c r="B10" s="22">
        <v>0</v>
      </c>
      <c r="C10" s="22">
        <v>0</v>
      </c>
      <c r="D10" s="22">
        <v>0</v>
      </c>
      <c r="E10" s="22">
        <f t="shared" si="0"/>
        <v>0</v>
      </c>
      <c r="F10" s="16"/>
      <c r="G10" s="62">
        <v>0</v>
      </c>
      <c r="H10" s="62">
        <v>0</v>
      </c>
      <c r="I10" s="62">
        <v>0</v>
      </c>
      <c r="J10" s="62">
        <f t="shared" si="1"/>
        <v>0</v>
      </c>
      <c r="K10" s="16"/>
      <c r="L10" s="25" t="str">
        <f t="shared" si="2"/>
        <v>--</v>
      </c>
      <c r="M10" s="25" t="str">
        <f t="shared" si="2"/>
        <v>--</v>
      </c>
      <c r="N10" s="25" t="str">
        <f t="shared" si="2"/>
        <v>--</v>
      </c>
      <c r="O10" s="26" t="str">
        <f t="shared" si="2"/>
        <v>--</v>
      </c>
      <c r="Q10">
        <v>34</v>
      </c>
      <c r="S10">
        <v>10</v>
      </c>
      <c r="U10">
        <f>$U$8</f>
        <v>18</v>
      </c>
      <c r="V10">
        <f>$V$8</f>
        <v>40</v>
      </c>
      <c r="W10">
        <f>$W$8</f>
        <v>62</v>
      </c>
    </row>
    <row r="11" spans="1:25" ht="12.75" customHeight="1" x14ac:dyDescent="0.6">
      <c r="A11" s="21" t="s">
        <v>26</v>
      </c>
      <c r="B11" s="22">
        <v>0</v>
      </c>
      <c r="C11" s="22">
        <v>0</v>
      </c>
      <c r="D11" s="22">
        <v>0</v>
      </c>
      <c r="E11" s="22">
        <f t="shared" si="0"/>
        <v>0</v>
      </c>
      <c r="F11" s="16"/>
      <c r="G11" s="62">
        <v>0</v>
      </c>
      <c r="H11" s="62">
        <v>0</v>
      </c>
      <c r="I11" s="62">
        <v>0</v>
      </c>
      <c r="J11" s="62">
        <f t="shared" si="1"/>
        <v>0</v>
      </c>
      <c r="K11" s="16"/>
      <c r="L11" s="25" t="str">
        <f t="shared" si="2"/>
        <v>--</v>
      </c>
      <c r="M11" s="25" t="str">
        <f t="shared" si="2"/>
        <v>--</v>
      </c>
      <c r="N11" s="25" t="str">
        <f t="shared" si="2"/>
        <v>--</v>
      </c>
      <c r="O11" s="26" t="str">
        <f t="shared" si="2"/>
        <v>--</v>
      </c>
      <c r="Q11">
        <v>35</v>
      </c>
      <c r="S11">
        <v>10</v>
      </c>
      <c r="U11">
        <f>$U$8</f>
        <v>18</v>
      </c>
      <c r="V11">
        <f>$V$8</f>
        <v>40</v>
      </c>
      <c r="W11">
        <f>$W$8</f>
        <v>62</v>
      </c>
    </row>
    <row r="12" spans="1:25" ht="12.75" customHeight="1" x14ac:dyDescent="0.6">
      <c r="A12" s="30" t="s">
        <v>92</v>
      </c>
      <c r="B12" s="22">
        <v>0</v>
      </c>
      <c r="C12" s="22">
        <v>0</v>
      </c>
      <c r="D12" s="22">
        <v>0</v>
      </c>
      <c r="E12" s="22">
        <f t="shared" si="0"/>
        <v>0</v>
      </c>
      <c r="F12" s="16"/>
      <c r="G12" s="62">
        <v>0</v>
      </c>
      <c r="H12" s="62">
        <v>0</v>
      </c>
      <c r="I12" s="62">
        <v>0</v>
      </c>
      <c r="J12" s="62">
        <f t="shared" si="1"/>
        <v>0</v>
      </c>
      <c r="K12" s="16"/>
      <c r="L12" s="25" t="str">
        <f t="shared" si="2"/>
        <v>--</v>
      </c>
      <c r="M12" s="25" t="str">
        <f t="shared" si="2"/>
        <v>--</v>
      </c>
      <c r="N12" s="25" t="str">
        <f t="shared" si="2"/>
        <v>--</v>
      </c>
      <c r="O12" s="26" t="str">
        <f t="shared" si="2"/>
        <v>--</v>
      </c>
      <c r="Q12">
        <v>36</v>
      </c>
      <c r="R12">
        <v>37</v>
      </c>
      <c r="S12">
        <v>10</v>
      </c>
      <c r="U12">
        <f>$U$8</f>
        <v>18</v>
      </c>
      <c r="V12">
        <f>$V$8</f>
        <v>40</v>
      </c>
      <c r="W12">
        <f>$W$8</f>
        <v>62</v>
      </c>
    </row>
    <row r="13" spans="1:25" ht="12.75" customHeight="1" x14ac:dyDescent="0.6">
      <c r="A13" s="30" t="s">
        <v>104</v>
      </c>
      <c r="B13" s="22">
        <v>0</v>
      </c>
      <c r="C13" s="22">
        <v>0</v>
      </c>
      <c r="D13" s="22">
        <v>0</v>
      </c>
      <c r="E13" s="22">
        <f t="shared" si="0"/>
        <v>0</v>
      </c>
      <c r="F13" s="16"/>
      <c r="G13" s="62">
        <v>0</v>
      </c>
      <c r="H13" s="62">
        <v>0</v>
      </c>
      <c r="I13" s="62">
        <v>0</v>
      </c>
      <c r="J13" s="62">
        <f t="shared" si="1"/>
        <v>0</v>
      </c>
      <c r="K13" s="16"/>
      <c r="L13" s="25" t="str">
        <f t="shared" si="2"/>
        <v>--</v>
      </c>
      <c r="M13" s="25" t="str">
        <f t="shared" si="2"/>
        <v>--</v>
      </c>
      <c r="N13" s="25" t="str">
        <f t="shared" si="2"/>
        <v>--</v>
      </c>
      <c r="O13" s="26" t="str">
        <f t="shared" si="2"/>
        <v>--</v>
      </c>
      <c r="Q13">
        <v>39</v>
      </c>
      <c r="S13">
        <v>10</v>
      </c>
      <c r="U13">
        <f>$U$8</f>
        <v>18</v>
      </c>
      <c r="V13">
        <f>$V$8</f>
        <v>40</v>
      </c>
      <c r="W13">
        <f>$W$8</f>
        <v>62</v>
      </c>
    </row>
    <row r="14" spans="1:25" ht="12.75" customHeight="1" x14ac:dyDescent="0.6">
      <c r="A14" s="21" t="s">
        <v>17</v>
      </c>
      <c r="B14" s="22">
        <f>B10</f>
        <v>0</v>
      </c>
      <c r="C14" s="22">
        <f>C10</f>
        <v>0</v>
      </c>
      <c r="D14" s="22">
        <f>D10</f>
        <v>0</v>
      </c>
      <c r="E14" s="22">
        <f>E10</f>
        <v>0</v>
      </c>
      <c r="F14" s="16"/>
      <c r="G14" s="62">
        <f>SUM(G8:G13)</f>
        <v>0</v>
      </c>
      <c r="H14" s="62">
        <f>SUM(H8:H13)</f>
        <v>0</v>
      </c>
      <c r="I14" s="62">
        <f>SUM(I8:I13)</f>
        <v>0</v>
      </c>
      <c r="J14" s="62">
        <f>SUM(J8:J13)</f>
        <v>0</v>
      </c>
      <c r="K14" s="16"/>
      <c r="L14" s="25" t="str">
        <f t="shared" si="2"/>
        <v>--</v>
      </c>
      <c r="M14" s="25" t="str">
        <f t="shared" si="2"/>
        <v>--</v>
      </c>
      <c r="N14" s="25" t="str">
        <f t="shared" si="2"/>
        <v>--</v>
      </c>
      <c r="O14" s="26" t="str">
        <f t="shared" si="2"/>
        <v>--</v>
      </c>
    </row>
    <row r="15" spans="1:25" ht="5.15" customHeight="1" x14ac:dyDescent="0.6">
      <c r="A15" s="21"/>
      <c r="B15" s="22"/>
      <c r="C15" s="22"/>
      <c r="D15" s="22"/>
      <c r="E15" s="22"/>
      <c r="F15" s="16"/>
      <c r="G15" s="62"/>
      <c r="H15" s="62"/>
      <c r="I15" s="62"/>
      <c r="J15" s="62"/>
      <c r="K15" s="16"/>
      <c r="L15" s="16"/>
      <c r="M15" s="16"/>
      <c r="N15" s="16"/>
      <c r="O15" s="20"/>
    </row>
    <row r="16" spans="1:25" ht="12.75" customHeight="1" x14ac:dyDescent="0.6">
      <c r="A16" s="31" t="s">
        <v>117</v>
      </c>
      <c r="B16" s="22"/>
      <c r="C16" s="22"/>
      <c r="D16" s="22"/>
      <c r="E16" s="22"/>
      <c r="F16" s="16"/>
      <c r="G16" s="62"/>
      <c r="H16" s="62"/>
      <c r="I16" s="62"/>
      <c r="J16" s="62"/>
      <c r="K16" s="16"/>
      <c r="L16" s="16"/>
      <c r="M16" s="16"/>
      <c r="N16" s="16"/>
      <c r="O16" s="20"/>
    </row>
    <row r="17" spans="1:23" ht="12.75" customHeight="1" x14ac:dyDescent="0.6">
      <c r="A17" s="21" t="s">
        <v>25</v>
      </c>
      <c r="B17" s="22">
        <v>0</v>
      </c>
      <c r="C17" s="22">
        <v>0</v>
      </c>
      <c r="D17" s="22">
        <v>0</v>
      </c>
      <c r="E17" s="22">
        <f>SUM(B17:D17)</f>
        <v>0</v>
      </c>
      <c r="F17" s="16"/>
      <c r="G17" s="62">
        <v>0</v>
      </c>
      <c r="H17" s="62">
        <v>0</v>
      </c>
      <c r="I17" s="62">
        <v>0</v>
      </c>
      <c r="J17" s="62">
        <f>SUM(G17:I17)</f>
        <v>0</v>
      </c>
      <c r="K17" s="16"/>
      <c r="L17" s="25" t="str">
        <f t="shared" ref="L17:O21" si="3">IF(B17&lt;&gt;0,G17/B17,"--")</f>
        <v>--</v>
      </c>
      <c r="M17" s="25" t="str">
        <f t="shared" si="3"/>
        <v>--</v>
      </c>
      <c r="N17" s="25" t="str">
        <f t="shared" si="3"/>
        <v>--</v>
      </c>
      <c r="O17" s="26" t="str">
        <f t="shared" si="3"/>
        <v>--</v>
      </c>
      <c r="Q17">
        <v>17</v>
      </c>
      <c r="U17">
        <f>$U$8</f>
        <v>18</v>
      </c>
      <c r="V17">
        <f>$V$8</f>
        <v>40</v>
      </c>
      <c r="W17">
        <f>$W$8</f>
        <v>62</v>
      </c>
    </row>
    <row r="18" spans="1:23" ht="12.75" customHeight="1" x14ac:dyDescent="0.6">
      <c r="A18" s="21" t="s">
        <v>26</v>
      </c>
      <c r="B18" s="22">
        <v>0</v>
      </c>
      <c r="C18" s="22">
        <v>0</v>
      </c>
      <c r="D18" s="22">
        <v>0</v>
      </c>
      <c r="E18" s="22">
        <f>SUM(B18:D18)</f>
        <v>0</v>
      </c>
      <c r="F18" s="16"/>
      <c r="G18" s="62">
        <v>0</v>
      </c>
      <c r="H18" s="62">
        <v>0</v>
      </c>
      <c r="I18" s="62">
        <v>0</v>
      </c>
      <c r="J18" s="62">
        <f>SUM(G18:I18)</f>
        <v>0</v>
      </c>
      <c r="K18" s="16"/>
      <c r="L18" s="25" t="str">
        <f t="shared" si="3"/>
        <v>--</v>
      </c>
      <c r="M18" s="25" t="str">
        <f t="shared" si="3"/>
        <v>--</v>
      </c>
      <c r="N18" s="25" t="str">
        <f t="shared" si="3"/>
        <v>--</v>
      </c>
      <c r="O18" s="26" t="str">
        <f t="shared" si="3"/>
        <v>--</v>
      </c>
      <c r="Q18">
        <v>18</v>
      </c>
      <c r="U18">
        <f>$U$8</f>
        <v>18</v>
      </c>
      <c r="V18">
        <f>$V$8</f>
        <v>40</v>
      </c>
      <c r="W18">
        <f>$W$8</f>
        <v>62</v>
      </c>
    </row>
    <row r="19" spans="1:23" ht="12.75" customHeight="1" x14ac:dyDescent="0.6">
      <c r="A19" s="30" t="s">
        <v>27</v>
      </c>
      <c r="B19" s="22">
        <v>0</v>
      </c>
      <c r="C19" s="22">
        <v>0</v>
      </c>
      <c r="D19" s="22">
        <v>0</v>
      </c>
      <c r="E19" s="22">
        <f>SUM(B19:D19)</f>
        <v>0</v>
      </c>
      <c r="F19" s="16"/>
      <c r="G19" s="62">
        <v>0</v>
      </c>
      <c r="H19" s="62">
        <v>0</v>
      </c>
      <c r="I19" s="62">
        <v>0</v>
      </c>
      <c r="J19" s="62">
        <f>SUM(G19:I19)</f>
        <v>0</v>
      </c>
      <c r="K19" s="16"/>
      <c r="L19" s="25" t="str">
        <f t="shared" si="3"/>
        <v>--</v>
      </c>
      <c r="M19" s="25" t="str">
        <f t="shared" si="3"/>
        <v>--</v>
      </c>
      <c r="N19" s="25" t="str">
        <f t="shared" si="3"/>
        <v>--</v>
      </c>
      <c r="O19" s="26" t="str">
        <f t="shared" si="3"/>
        <v>--</v>
      </c>
      <c r="Q19">
        <v>19</v>
      </c>
      <c r="U19">
        <f>$U$8</f>
        <v>18</v>
      </c>
      <c r="V19">
        <f>$V$8</f>
        <v>40</v>
      </c>
      <c r="W19">
        <f>$W$8</f>
        <v>62</v>
      </c>
    </row>
    <row r="20" spans="1:23" ht="12.75" customHeight="1" x14ac:dyDescent="0.6">
      <c r="A20" s="30" t="s">
        <v>34</v>
      </c>
      <c r="B20" s="22">
        <v>0</v>
      </c>
      <c r="C20" s="22">
        <v>0</v>
      </c>
      <c r="D20" s="22">
        <v>0</v>
      </c>
      <c r="E20" s="22">
        <f>SUM(B20:D20)</f>
        <v>0</v>
      </c>
      <c r="F20" s="16"/>
      <c r="G20" s="62">
        <v>0</v>
      </c>
      <c r="H20" s="62">
        <v>0</v>
      </c>
      <c r="I20" s="62">
        <v>0</v>
      </c>
      <c r="J20" s="62">
        <f>SUM(G20:I20)</f>
        <v>0</v>
      </c>
      <c r="K20" s="16"/>
      <c r="L20" s="25" t="str">
        <f t="shared" si="3"/>
        <v>--</v>
      </c>
      <c r="M20" s="25" t="str">
        <f t="shared" si="3"/>
        <v>--</v>
      </c>
      <c r="N20" s="25" t="str">
        <f t="shared" si="3"/>
        <v>--</v>
      </c>
      <c r="O20" s="26" t="str">
        <f t="shared" si="3"/>
        <v>--</v>
      </c>
      <c r="Q20">
        <v>22</v>
      </c>
      <c r="U20">
        <f>$U$8</f>
        <v>18</v>
      </c>
      <c r="V20">
        <f>$V$8</f>
        <v>40</v>
      </c>
      <c r="W20">
        <f>$W$8</f>
        <v>62</v>
      </c>
    </row>
    <row r="21" spans="1:23" ht="12.75" customHeight="1" x14ac:dyDescent="0.6">
      <c r="A21" s="21" t="s">
        <v>17</v>
      </c>
      <c r="B21" s="22">
        <f>B17</f>
        <v>0</v>
      </c>
      <c r="C21" s="22">
        <f>C17</f>
        <v>0</v>
      </c>
      <c r="D21" s="22">
        <f>D17</f>
        <v>0</v>
      </c>
      <c r="E21" s="22">
        <f>E17</f>
        <v>0</v>
      </c>
      <c r="F21" s="16"/>
      <c r="G21" s="62">
        <f>SUM(G17:G20)</f>
        <v>0</v>
      </c>
      <c r="H21" s="62">
        <f>SUM(H17:H20)</f>
        <v>0</v>
      </c>
      <c r="I21" s="62">
        <f>SUM(I17:I20)</f>
        <v>0</v>
      </c>
      <c r="J21" s="62">
        <f>SUM(J17:J20)</f>
        <v>0</v>
      </c>
      <c r="K21" s="16"/>
      <c r="L21" s="25" t="str">
        <f t="shared" si="3"/>
        <v>--</v>
      </c>
      <c r="M21" s="25" t="str">
        <f t="shared" si="3"/>
        <v>--</v>
      </c>
      <c r="N21" s="25" t="str">
        <f t="shared" si="3"/>
        <v>--</v>
      </c>
      <c r="O21" s="26" t="str">
        <f t="shared" si="3"/>
        <v>--</v>
      </c>
    </row>
    <row r="22" spans="1:23" ht="5.15" customHeight="1" x14ac:dyDescent="0.6">
      <c r="A22" s="21"/>
      <c r="B22" s="22"/>
      <c r="C22" s="22"/>
      <c r="D22" s="22"/>
      <c r="E22" s="22"/>
      <c r="F22" s="16"/>
      <c r="G22" s="62"/>
      <c r="H22" s="62"/>
      <c r="I22" s="62"/>
      <c r="J22" s="62"/>
      <c r="K22" s="16"/>
      <c r="L22" s="16"/>
      <c r="M22" s="16"/>
      <c r="N22" s="16"/>
      <c r="O22" s="20"/>
    </row>
    <row r="23" spans="1:23" ht="12.75" customHeight="1" x14ac:dyDescent="0.6">
      <c r="A23" s="31" t="s">
        <v>118</v>
      </c>
      <c r="B23" s="22"/>
      <c r="C23" s="22"/>
      <c r="D23" s="22"/>
      <c r="E23" s="22"/>
      <c r="F23" s="16"/>
      <c r="G23" s="62"/>
      <c r="H23" s="62"/>
      <c r="I23" s="62"/>
      <c r="J23" s="62"/>
      <c r="K23" s="16"/>
      <c r="L23" s="16"/>
      <c r="M23" s="16"/>
      <c r="N23" s="16"/>
      <c r="O23" s="20"/>
    </row>
    <row r="24" spans="1:23" ht="12.75" customHeight="1" x14ac:dyDescent="0.6">
      <c r="A24" s="21" t="s">
        <v>13</v>
      </c>
      <c r="B24" s="22">
        <v>1278.8562384136244</v>
      </c>
      <c r="C24" s="22">
        <v>0</v>
      </c>
      <c r="D24" s="22">
        <v>0</v>
      </c>
      <c r="E24" s="22">
        <f t="shared" ref="E24:E29" si="4">SUM(B24:D24)</f>
        <v>1278.8562384136244</v>
      </c>
      <c r="F24" s="16"/>
      <c r="G24" s="62">
        <v>100.54876729278554</v>
      </c>
      <c r="H24" s="62">
        <v>0</v>
      </c>
      <c r="I24" s="62">
        <v>0</v>
      </c>
      <c r="J24" s="62">
        <f t="shared" ref="J24:J29" si="5">SUM(G24:I24)</f>
        <v>100.54876729278554</v>
      </c>
      <c r="K24" s="16"/>
      <c r="L24" s="25">
        <f t="shared" ref="L24:O30" si="6">IF(B24&lt;&gt;0,G24/B24,"--")</f>
        <v>7.8623979985047193E-2</v>
      </c>
      <c r="M24" s="25" t="str">
        <f t="shared" si="6"/>
        <v>--</v>
      </c>
      <c r="N24" s="25" t="str">
        <f t="shared" si="6"/>
        <v>--</v>
      </c>
      <c r="O24" s="26">
        <f t="shared" si="6"/>
        <v>7.8623979985047193E-2</v>
      </c>
      <c r="Q24">
        <v>50</v>
      </c>
      <c r="U24">
        <f t="shared" ref="U24:U29" si="7">$U$8</f>
        <v>18</v>
      </c>
      <c r="V24">
        <f t="shared" ref="V24:V29" si="8">$V$8</f>
        <v>40</v>
      </c>
      <c r="W24">
        <f t="shared" ref="W24:W29" si="9">$W$8</f>
        <v>62</v>
      </c>
    </row>
    <row r="25" spans="1:23" ht="12.75" customHeight="1" x14ac:dyDescent="0.6">
      <c r="A25" s="30" t="s">
        <v>24</v>
      </c>
      <c r="B25" s="22">
        <v>1278.8562384136244</v>
      </c>
      <c r="C25" s="22">
        <v>0</v>
      </c>
      <c r="D25" s="22">
        <v>0</v>
      </c>
      <c r="E25" s="22">
        <f t="shared" si="4"/>
        <v>1278.8562384136244</v>
      </c>
      <c r="F25" s="16"/>
      <c r="G25" s="62">
        <v>8.4757882071112487</v>
      </c>
      <c r="H25" s="62">
        <v>0</v>
      </c>
      <c r="I25" s="62">
        <v>0</v>
      </c>
      <c r="J25" s="62">
        <f t="shared" si="5"/>
        <v>8.4757882071112487</v>
      </c>
      <c r="K25" s="16"/>
      <c r="L25" s="25">
        <f t="shared" si="6"/>
        <v>6.6276317482136709E-3</v>
      </c>
      <c r="M25" s="25" t="str">
        <f t="shared" si="6"/>
        <v>--</v>
      </c>
      <c r="N25" s="25" t="str">
        <f t="shared" si="6"/>
        <v>--</v>
      </c>
      <c r="O25" s="26">
        <f t="shared" si="6"/>
        <v>6.6276317482136709E-3</v>
      </c>
      <c r="Q25">
        <v>51</v>
      </c>
      <c r="U25">
        <f t="shared" si="7"/>
        <v>18</v>
      </c>
      <c r="V25">
        <f t="shared" si="8"/>
        <v>40</v>
      </c>
      <c r="W25">
        <f t="shared" si="9"/>
        <v>62</v>
      </c>
    </row>
    <row r="26" spans="1:23" ht="12.75" customHeight="1" x14ac:dyDescent="0.6">
      <c r="A26" s="21" t="s">
        <v>25</v>
      </c>
      <c r="B26" s="22">
        <v>1302.4169666213775</v>
      </c>
      <c r="C26" s="22">
        <v>0</v>
      </c>
      <c r="D26" s="22">
        <v>0</v>
      </c>
      <c r="E26" s="22">
        <f t="shared" si="4"/>
        <v>1302.4169666213775</v>
      </c>
      <c r="F26" s="16"/>
      <c r="G26" s="62">
        <v>41.829197826641973</v>
      </c>
      <c r="H26" s="62">
        <v>0</v>
      </c>
      <c r="I26" s="62">
        <v>0</v>
      </c>
      <c r="J26" s="62">
        <f t="shared" si="5"/>
        <v>41.829197826641973</v>
      </c>
      <c r="K26" s="16"/>
      <c r="L26" s="25">
        <f t="shared" si="6"/>
        <v>3.2116594684075579E-2</v>
      </c>
      <c r="M26" s="25" t="str">
        <f t="shared" si="6"/>
        <v>--</v>
      </c>
      <c r="N26" s="25" t="str">
        <f t="shared" si="6"/>
        <v>--</v>
      </c>
      <c r="O26" s="26">
        <f t="shared" si="6"/>
        <v>3.2116594684075579E-2</v>
      </c>
      <c r="Q26">
        <v>52</v>
      </c>
      <c r="S26">
        <v>10</v>
      </c>
      <c r="U26">
        <f t="shared" si="7"/>
        <v>18</v>
      </c>
      <c r="V26">
        <f t="shared" si="8"/>
        <v>40</v>
      </c>
      <c r="W26">
        <f t="shared" si="9"/>
        <v>62</v>
      </c>
    </row>
    <row r="27" spans="1:23" ht="12.75" customHeight="1" x14ac:dyDescent="0.6">
      <c r="A27" s="21" t="s">
        <v>26</v>
      </c>
      <c r="B27" s="22">
        <v>512.94464043101266</v>
      </c>
      <c r="C27" s="22">
        <v>0</v>
      </c>
      <c r="D27" s="22">
        <v>0</v>
      </c>
      <c r="E27" s="22">
        <f t="shared" si="4"/>
        <v>512.94464043101266</v>
      </c>
      <c r="F27" s="16"/>
      <c r="G27" s="62">
        <v>0</v>
      </c>
      <c r="H27" s="62">
        <v>0</v>
      </c>
      <c r="I27" s="62">
        <v>0</v>
      </c>
      <c r="J27" s="62">
        <f t="shared" si="5"/>
        <v>0</v>
      </c>
      <c r="K27" s="16"/>
      <c r="L27" s="25">
        <f t="shared" si="6"/>
        <v>0</v>
      </c>
      <c r="M27" s="25" t="str">
        <f t="shared" si="6"/>
        <v>--</v>
      </c>
      <c r="N27" s="25" t="str">
        <f t="shared" si="6"/>
        <v>--</v>
      </c>
      <c r="O27" s="26">
        <f t="shared" si="6"/>
        <v>0</v>
      </c>
      <c r="Q27">
        <v>53</v>
      </c>
      <c r="S27">
        <v>10</v>
      </c>
      <c r="U27">
        <f t="shared" si="7"/>
        <v>18</v>
      </c>
      <c r="V27">
        <f t="shared" si="8"/>
        <v>40</v>
      </c>
      <c r="W27">
        <f t="shared" si="9"/>
        <v>62</v>
      </c>
    </row>
    <row r="28" spans="1:23" ht="12.75" customHeight="1" x14ac:dyDescent="0.6">
      <c r="A28" s="30" t="s">
        <v>92</v>
      </c>
      <c r="B28" s="22">
        <v>769.93607169104405</v>
      </c>
      <c r="C28" s="22">
        <v>0</v>
      </c>
      <c r="D28" s="22">
        <v>0</v>
      </c>
      <c r="E28" s="22">
        <f t="shared" si="4"/>
        <v>769.93607169104405</v>
      </c>
      <c r="F28" s="16"/>
      <c r="G28" s="62">
        <v>32.140957671693954</v>
      </c>
      <c r="H28" s="62">
        <v>0</v>
      </c>
      <c r="I28" s="62">
        <v>0</v>
      </c>
      <c r="J28" s="62">
        <f t="shared" si="5"/>
        <v>32.140957671693954</v>
      </c>
      <c r="K28" s="16"/>
      <c r="L28" s="25">
        <f t="shared" si="6"/>
        <v>4.1744969294790116E-2</v>
      </c>
      <c r="M28" s="25" t="str">
        <f t="shared" si="6"/>
        <v>--</v>
      </c>
      <c r="N28" s="25" t="str">
        <f t="shared" si="6"/>
        <v>--</v>
      </c>
      <c r="O28" s="26">
        <f t="shared" si="6"/>
        <v>4.1744969294790116E-2</v>
      </c>
      <c r="Q28">
        <v>55</v>
      </c>
      <c r="S28">
        <v>10</v>
      </c>
      <c r="U28">
        <f t="shared" si="7"/>
        <v>18</v>
      </c>
      <c r="V28">
        <f t="shared" si="8"/>
        <v>40</v>
      </c>
      <c r="W28">
        <f t="shared" si="9"/>
        <v>62</v>
      </c>
    </row>
    <row r="29" spans="1:23" ht="12.75" customHeight="1" x14ac:dyDescent="0.6">
      <c r="A29" s="30" t="s">
        <v>104</v>
      </c>
      <c r="B29" s="22">
        <v>19.536254499320666</v>
      </c>
      <c r="C29" s="22">
        <v>0</v>
      </c>
      <c r="D29" s="22">
        <v>0</v>
      </c>
      <c r="E29" s="22">
        <f t="shared" si="4"/>
        <v>19.536254499320666</v>
      </c>
      <c r="F29" s="16"/>
      <c r="G29" s="62">
        <v>0.44586705924657416</v>
      </c>
      <c r="H29" s="62">
        <v>0</v>
      </c>
      <c r="I29" s="62">
        <v>0</v>
      </c>
      <c r="J29" s="62">
        <f t="shared" si="5"/>
        <v>0.44586705924657416</v>
      </c>
      <c r="K29" s="16"/>
      <c r="L29" s="25">
        <f t="shared" si="6"/>
        <v>2.2822545604229218E-2</v>
      </c>
      <c r="M29" s="25" t="str">
        <f t="shared" si="6"/>
        <v>--</v>
      </c>
      <c r="N29" s="25" t="str">
        <f t="shared" si="6"/>
        <v>--</v>
      </c>
      <c r="O29" s="26">
        <f t="shared" si="6"/>
        <v>2.2822545604229218E-2</v>
      </c>
      <c r="Q29">
        <v>57</v>
      </c>
      <c r="S29">
        <v>10</v>
      </c>
      <c r="U29">
        <f t="shared" si="7"/>
        <v>18</v>
      </c>
      <c r="V29">
        <f t="shared" si="8"/>
        <v>40</v>
      </c>
      <c r="W29">
        <f t="shared" si="9"/>
        <v>62</v>
      </c>
    </row>
    <row r="30" spans="1:23" ht="12.75" customHeight="1" x14ac:dyDescent="0.6">
      <c r="A30" s="21" t="s">
        <v>17</v>
      </c>
      <c r="B30" s="22">
        <f>B26</f>
        <v>1302.4169666213775</v>
      </c>
      <c r="C30" s="22">
        <f>C26</f>
        <v>0</v>
      </c>
      <c r="D30" s="22">
        <f>D26</f>
        <v>0</v>
      </c>
      <c r="E30" s="22">
        <f>E26</f>
        <v>1302.4169666213775</v>
      </c>
      <c r="F30" s="16"/>
      <c r="G30" s="62">
        <f>SUM(G24:G29)</f>
        <v>183.44057805747931</v>
      </c>
      <c r="H30" s="62">
        <f>SUM(H24:H29)</f>
        <v>0</v>
      </c>
      <c r="I30" s="62">
        <f>SUM(I24:I29)</f>
        <v>0</v>
      </c>
      <c r="J30" s="62">
        <f>SUM(J24:J29)</f>
        <v>183.44057805747931</v>
      </c>
      <c r="K30" s="16"/>
      <c r="L30" s="25">
        <f t="shared" si="6"/>
        <v>0.14084627485569826</v>
      </c>
      <c r="M30" s="25" t="str">
        <f t="shared" si="6"/>
        <v>--</v>
      </c>
      <c r="N30" s="25" t="str">
        <f t="shared" si="6"/>
        <v>--</v>
      </c>
      <c r="O30" s="26">
        <f t="shared" si="6"/>
        <v>0.14084627485569826</v>
      </c>
    </row>
    <row r="31" spans="1:23" ht="5.15" customHeight="1" x14ac:dyDescent="0.6">
      <c r="A31" s="21"/>
      <c r="B31" s="22"/>
      <c r="C31" s="22"/>
      <c r="D31" s="22"/>
      <c r="E31" s="22"/>
      <c r="F31" s="16"/>
      <c r="G31" s="62"/>
      <c r="H31" s="62"/>
      <c r="I31" s="62"/>
      <c r="J31" s="62"/>
      <c r="K31" s="16"/>
      <c r="L31" s="16"/>
      <c r="M31" s="16"/>
      <c r="N31" s="16"/>
      <c r="O31" s="20"/>
    </row>
    <row r="32" spans="1:23" ht="12.75" customHeight="1" x14ac:dyDescent="0.6">
      <c r="A32" s="21" t="s">
        <v>31</v>
      </c>
      <c r="B32" s="22">
        <f>SUM(B14,B21,B30)</f>
        <v>1302.4169666213775</v>
      </c>
      <c r="C32" s="22">
        <f>SUM(C14,C21,C30)</f>
        <v>0</v>
      </c>
      <c r="D32" s="22">
        <f>SUM(D14,D21,D30)</f>
        <v>0</v>
      </c>
      <c r="E32" s="22">
        <f>SUM(E14,E21,E30)</f>
        <v>1302.4169666213775</v>
      </c>
      <c r="F32" s="16"/>
      <c r="G32" s="62">
        <f>SUM(G14,G21,G30)</f>
        <v>183.44057805747931</v>
      </c>
      <c r="H32" s="62">
        <f>SUM(H14,H21,H30)</f>
        <v>0</v>
      </c>
      <c r="I32" s="62">
        <f>SUM(I14,I21,I30)</f>
        <v>0</v>
      </c>
      <c r="J32" s="62">
        <f>SUM(J14,J21,J30)</f>
        <v>183.44057805747931</v>
      </c>
      <c r="K32" s="16"/>
      <c r="L32" s="25">
        <f>IF(B32&lt;&gt;0,G32/B32,"--")</f>
        <v>0.14084627485569826</v>
      </c>
      <c r="M32" s="25" t="str">
        <f>IF(C32&lt;&gt;0,H32/C32,"--")</f>
        <v>--</v>
      </c>
      <c r="N32" s="25" t="str">
        <f>IF(D32&lt;&gt;0,I32/D32,"--")</f>
        <v>--</v>
      </c>
      <c r="O32" s="26">
        <f>IF(E32&lt;&gt;0,J32/E32,"--")</f>
        <v>0.14084627485569826</v>
      </c>
    </row>
    <row r="33" spans="1:23" ht="5.15" customHeight="1" x14ac:dyDescent="0.6">
      <c r="A33" s="21"/>
      <c r="B33" s="22"/>
      <c r="C33" s="22"/>
      <c r="D33" s="22"/>
      <c r="E33" s="22"/>
      <c r="F33" s="16"/>
      <c r="G33" s="62"/>
      <c r="H33" s="62"/>
      <c r="I33" s="62"/>
      <c r="J33" s="62"/>
      <c r="K33" s="16"/>
      <c r="L33" s="16"/>
      <c r="M33" s="16"/>
      <c r="N33" s="16"/>
      <c r="O33" s="20"/>
    </row>
    <row r="34" spans="1:23" ht="12.75" customHeight="1" x14ac:dyDescent="0.6">
      <c r="A34" s="95" t="s">
        <v>32</v>
      </c>
      <c r="B34" s="22"/>
      <c r="C34" s="22"/>
      <c r="D34" s="22"/>
      <c r="E34" s="22"/>
      <c r="F34" s="16"/>
      <c r="G34" s="62"/>
      <c r="H34" s="62"/>
      <c r="I34" s="62"/>
      <c r="J34" s="62"/>
      <c r="K34" s="16"/>
      <c r="L34" s="16"/>
      <c r="M34" s="16"/>
      <c r="N34" s="16"/>
      <c r="O34" s="20"/>
    </row>
    <row r="35" spans="1:23" ht="12.75" customHeight="1" x14ac:dyDescent="0.6">
      <c r="A35" s="31" t="s">
        <v>119</v>
      </c>
      <c r="B35" s="22"/>
      <c r="C35" s="22"/>
      <c r="D35" s="22"/>
      <c r="E35" s="22"/>
      <c r="F35" s="16"/>
      <c r="G35" s="62"/>
      <c r="H35" s="62"/>
      <c r="I35" s="62"/>
      <c r="J35" s="62"/>
      <c r="K35" s="16"/>
      <c r="L35" s="16"/>
      <c r="M35" s="16"/>
      <c r="N35" s="16"/>
      <c r="O35" s="20"/>
    </row>
    <row r="36" spans="1:23" ht="12.75" customHeight="1" x14ac:dyDescent="0.6">
      <c r="A36" s="21" t="s">
        <v>13</v>
      </c>
      <c r="B36" s="22">
        <v>0</v>
      </c>
      <c r="C36" s="22">
        <v>0</v>
      </c>
      <c r="D36" s="22">
        <v>0</v>
      </c>
      <c r="E36" s="22">
        <f>SUM(B36:D36)</f>
        <v>0</v>
      </c>
      <c r="F36" s="16"/>
      <c r="G36" s="62">
        <v>0</v>
      </c>
      <c r="H36" s="62">
        <v>0</v>
      </c>
      <c r="I36" s="62">
        <v>0</v>
      </c>
      <c r="J36" s="62">
        <f>SUM(G36:I36)</f>
        <v>0</v>
      </c>
      <c r="K36" s="16"/>
      <c r="L36" s="25" t="str">
        <f t="shared" ref="L36:O38" si="10">IF(B36&lt;&gt;0,G36/B36,"--")</f>
        <v>--</v>
      </c>
      <c r="M36" s="25" t="str">
        <f t="shared" si="10"/>
        <v>--</v>
      </c>
      <c r="N36" s="25" t="str">
        <f t="shared" si="10"/>
        <v>--</v>
      </c>
      <c r="O36" s="26" t="str">
        <f t="shared" si="10"/>
        <v>--</v>
      </c>
      <c r="Q36">
        <v>0</v>
      </c>
      <c r="U36">
        <f>$U$8</f>
        <v>18</v>
      </c>
      <c r="V36">
        <f>$V$8</f>
        <v>40</v>
      </c>
      <c r="W36">
        <f>$W$8</f>
        <v>62</v>
      </c>
    </row>
    <row r="37" spans="1:23" ht="12.75" customHeight="1" x14ac:dyDescent="0.6">
      <c r="A37" s="30" t="s">
        <v>120</v>
      </c>
      <c r="B37" s="22">
        <v>0</v>
      </c>
      <c r="C37" s="22">
        <v>0</v>
      </c>
      <c r="D37" s="22">
        <v>0</v>
      </c>
      <c r="E37" s="22">
        <f>SUM(B37:D37)</f>
        <v>0</v>
      </c>
      <c r="F37" s="16"/>
      <c r="G37" s="62">
        <v>0</v>
      </c>
      <c r="H37" s="62">
        <v>0</v>
      </c>
      <c r="I37" s="62">
        <v>0</v>
      </c>
      <c r="J37" s="62">
        <f>SUM(G37:I37)</f>
        <v>0</v>
      </c>
      <c r="K37" s="16"/>
      <c r="L37" s="25" t="str">
        <f t="shared" si="10"/>
        <v>--</v>
      </c>
      <c r="M37" s="25" t="str">
        <f t="shared" si="10"/>
        <v>--</v>
      </c>
      <c r="N37" s="25" t="str">
        <f t="shared" si="10"/>
        <v>--</v>
      </c>
      <c r="O37" s="26" t="str">
        <f t="shared" si="10"/>
        <v>--</v>
      </c>
      <c r="Q37">
        <v>3</v>
      </c>
      <c r="U37">
        <f>$U$8</f>
        <v>18</v>
      </c>
      <c r="V37">
        <f>$V$8</f>
        <v>40</v>
      </c>
      <c r="W37">
        <f>$W$8</f>
        <v>62</v>
      </c>
    </row>
    <row r="38" spans="1:23" ht="12.75" customHeight="1" x14ac:dyDescent="0.6">
      <c r="A38" s="21" t="s">
        <v>17</v>
      </c>
      <c r="B38" s="22">
        <f>B36</f>
        <v>0</v>
      </c>
      <c r="C38" s="22">
        <f>C36</f>
        <v>0</v>
      </c>
      <c r="D38" s="22">
        <f>D36</f>
        <v>0</v>
      </c>
      <c r="E38" s="22">
        <f>E36</f>
        <v>0</v>
      </c>
      <c r="F38" s="16"/>
      <c r="G38" s="62">
        <f>SUM(G36:G37)</f>
        <v>0</v>
      </c>
      <c r="H38" s="62">
        <f>SUM(H36:H37)</f>
        <v>0</v>
      </c>
      <c r="I38" s="62">
        <f>SUM(I36:I37)</f>
        <v>0</v>
      </c>
      <c r="J38" s="62">
        <f>SUM(J36:J37)</f>
        <v>0</v>
      </c>
      <c r="K38" s="16"/>
      <c r="L38" s="25" t="str">
        <f t="shared" si="10"/>
        <v>--</v>
      </c>
      <c r="M38" s="25" t="str">
        <f t="shared" si="10"/>
        <v>--</v>
      </c>
      <c r="N38" s="25" t="str">
        <f t="shared" si="10"/>
        <v>--</v>
      </c>
      <c r="O38" s="26" t="str">
        <f t="shared" si="10"/>
        <v>--</v>
      </c>
    </row>
    <row r="39" spans="1:23" ht="5.15" customHeight="1" x14ac:dyDescent="0.6">
      <c r="A39" s="21"/>
      <c r="B39" s="22"/>
      <c r="C39" s="22"/>
      <c r="D39" s="22"/>
      <c r="E39" s="22"/>
      <c r="F39" s="16"/>
      <c r="G39" s="62"/>
      <c r="H39" s="62"/>
      <c r="I39" s="62"/>
      <c r="J39" s="62"/>
      <c r="K39" s="16"/>
      <c r="L39" s="16"/>
      <c r="M39" s="16"/>
      <c r="N39" s="16"/>
      <c r="O39" s="20"/>
    </row>
    <row r="40" spans="1:23" ht="12.75" customHeight="1" x14ac:dyDescent="0.6">
      <c r="A40" s="31" t="s">
        <v>121</v>
      </c>
      <c r="B40" s="22"/>
      <c r="C40" s="22"/>
      <c r="D40" s="22"/>
      <c r="E40" s="22"/>
      <c r="F40" s="16"/>
      <c r="G40" s="62"/>
      <c r="H40" s="62"/>
      <c r="I40" s="62"/>
      <c r="J40" s="62"/>
      <c r="K40" s="16"/>
      <c r="L40" s="16"/>
      <c r="M40" s="16"/>
      <c r="N40" s="16"/>
      <c r="O40" s="20"/>
    </row>
    <row r="41" spans="1:23" ht="12.75" customHeight="1" x14ac:dyDescent="0.6">
      <c r="A41" s="21" t="s">
        <v>13</v>
      </c>
      <c r="B41" s="22">
        <v>0</v>
      </c>
      <c r="C41" s="22">
        <v>0</v>
      </c>
      <c r="D41" s="22">
        <v>0</v>
      </c>
      <c r="E41" s="22">
        <f>SUM(B41:D41)</f>
        <v>0</v>
      </c>
      <c r="F41" s="16"/>
      <c r="G41" s="62">
        <v>0</v>
      </c>
      <c r="H41" s="62">
        <v>0</v>
      </c>
      <c r="I41" s="62">
        <v>0</v>
      </c>
      <c r="J41" s="62">
        <f>SUM(G41:I41)</f>
        <v>0</v>
      </c>
      <c r="K41" s="16"/>
      <c r="L41" s="25" t="str">
        <f t="shared" ref="L41:O43" si="11">IF(B41&lt;&gt;0,G41/B41,"--")</f>
        <v>--</v>
      </c>
      <c r="M41" s="25" t="str">
        <f t="shared" si="11"/>
        <v>--</v>
      </c>
      <c r="N41" s="25" t="str">
        <f t="shared" si="11"/>
        <v>--</v>
      </c>
      <c r="O41" s="26" t="str">
        <f t="shared" si="11"/>
        <v>--</v>
      </c>
      <c r="Q41">
        <v>1</v>
      </c>
      <c r="R41">
        <v>2</v>
      </c>
      <c r="U41">
        <f>$U$8</f>
        <v>18</v>
      </c>
      <c r="V41">
        <f>$V$8</f>
        <v>40</v>
      </c>
      <c r="W41">
        <f>$W$8</f>
        <v>62</v>
      </c>
    </row>
    <row r="42" spans="1:23" ht="12.75" customHeight="1" x14ac:dyDescent="0.6">
      <c r="A42" s="30" t="s">
        <v>97</v>
      </c>
      <c r="B42" s="22">
        <v>0</v>
      </c>
      <c r="C42" s="22">
        <v>0</v>
      </c>
      <c r="D42" s="22">
        <v>0</v>
      </c>
      <c r="E42" s="22">
        <f>SUM(B42:D42)</f>
        <v>0</v>
      </c>
      <c r="F42" s="16"/>
      <c r="G42" s="62">
        <v>0</v>
      </c>
      <c r="H42" s="62">
        <v>0</v>
      </c>
      <c r="I42" s="62">
        <v>0</v>
      </c>
      <c r="J42" s="62">
        <f>SUM(G42:I42)</f>
        <v>0</v>
      </c>
      <c r="K42" s="16"/>
      <c r="L42" s="25" t="str">
        <f t="shared" si="11"/>
        <v>--</v>
      </c>
      <c r="M42" s="25" t="str">
        <f t="shared" si="11"/>
        <v>--</v>
      </c>
      <c r="N42" s="25" t="str">
        <f t="shared" si="11"/>
        <v>--</v>
      </c>
      <c r="O42" s="26" t="str">
        <f t="shared" si="11"/>
        <v>--</v>
      </c>
      <c r="Q42">
        <v>5</v>
      </c>
      <c r="R42">
        <v>7</v>
      </c>
      <c r="U42">
        <f>$U$8</f>
        <v>18</v>
      </c>
      <c r="V42">
        <f>$V$8</f>
        <v>40</v>
      </c>
      <c r="W42">
        <f>$W$8</f>
        <v>62</v>
      </c>
    </row>
    <row r="43" spans="1:23" ht="12.75" customHeight="1" x14ac:dyDescent="0.6">
      <c r="A43" s="21" t="s">
        <v>17</v>
      </c>
      <c r="B43" s="22">
        <f>B41</f>
        <v>0</v>
      </c>
      <c r="C43" s="22">
        <f>C41</f>
        <v>0</v>
      </c>
      <c r="D43" s="22">
        <f>D41</f>
        <v>0</v>
      </c>
      <c r="E43" s="22">
        <f>E41</f>
        <v>0</v>
      </c>
      <c r="F43" s="16"/>
      <c r="G43" s="62">
        <f>SUM(G41:G42)</f>
        <v>0</v>
      </c>
      <c r="H43" s="62">
        <f>SUM(H41:H42)</f>
        <v>0</v>
      </c>
      <c r="I43" s="62">
        <f>SUM(I41:I42)</f>
        <v>0</v>
      </c>
      <c r="J43" s="62">
        <f>SUM(J41:J42)</f>
        <v>0</v>
      </c>
      <c r="K43" s="16"/>
      <c r="L43" s="25" t="str">
        <f t="shared" si="11"/>
        <v>--</v>
      </c>
      <c r="M43" s="25" t="str">
        <f t="shared" si="11"/>
        <v>--</v>
      </c>
      <c r="N43" s="25" t="str">
        <f t="shared" si="11"/>
        <v>--</v>
      </c>
      <c r="O43" s="26" t="str">
        <f t="shared" si="11"/>
        <v>--</v>
      </c>
    </row>
    <row r="44" spans="1:23" ht="5.15" customHeight="1" x14ac:dyDescent="0.6">
      <c r="A44" s="21"/>
      <c r="B44" s="22"/>
      <c r="C44" s="22"/>
      <c r="D44" s="22"/>
      <c r="E44" s="22"/>
      <c r="F44" s="16"/>
      <c r="G44" s="62"/>
      <c r="H44" s="62"/>
      <c r="I44" s="62"/>
      <c r="J44" s="62"/>
      <c r="K44" s="16"/>
      <c r="L44" s="16"/>
      <c r="M44" s="16"/>
      <c r="N44" s="16"/>
      <c r="O44" s="20"/>
    </row>
    <row r="45" spans="1:23" ht="12.75" customHeight="1" x14ac:dyDescent="0.6">
      <c r="A45" s="103" t="s">
        <v>33</v>
      </c>
      <c r="B45" s="32">
        <f>SUM(B38,B43)</f>
        <v>0</v>
      </c>
      <c r="C45" s="32">
        <f>SUM(C38,C43)</f>
        <v>0</v>
      </c>
      <c r="D45" s="32">
        <f>SUM(D38,D43)</f>
        <v>0</v>
      </c>
      <c r="E45" s="32">
        <f>SUM(E38,E43)</f>
        <v>0</v>
      </c>
      <c r="F45" s="33"/>
      <c r="G45" s="84">
        <f>SUM(G38,G43)</f>
        <v>0</v>
      </c>
      <c r="H45" s="84">
        <f>SUM(H38,H43)</f>
        <v>0</v>
      </c>
      <c r="I45" s="84">
        <f>SUM(I38,I43)</f>
        <v>0</v>
      </c>
      <c r="J45" s="84">
        <f>SUM(J38,J43)</f>
        <v>0</v>
      </c>
      <c r="K45" s="33"/>
      <c r="L45" s="35" t="str">
        <f t="shared" ref="L45:O46" si="12">IF(B45&lt;&gt;0,G45/B45,"--")</f>
        <v>--</v>
      </c>
      <c r="M45" s="35" t="str">
        <f t="shared" si="12"/>
        <v>--</v>
      </c>
      <c r="N45" s="35" t="str">
        <f t="shared" si="12"/>
        <v>--</v>
      </c>
      <c r="O45" s="36" t="str">
        <f t="shared" si="12"/>
        <v>--</v>
      </c>
    </row>
    <row r="46" spans="1:23" ht="12.75" customHeight="1" x14ac:dyDescent="0.6">
      <c r="A46" s="104" t="s">
        <v>17</v>
      </c>
      <c r="B46" s="22">
        <f>SUM(B32,B45)</f>
        <v>1302.4169666213775</v>
      </c>
      <c r="C46" s="22">
        <f>SUM(C32,C45)</f>
        <v>0</v>
      </c>
      <c r="D46" s="22">
        <f>SUM(D32,D45)</f>
        <v>0</v>
      </c>
      <c r="E46" s="22">
        <f>SUM(E32,E45)</f>
        <v>1302.4169666213775</v>
      </c>
      <c r="F46" s="16"/>
      <c r="G46" s="62">
        <f>SUM(G32,G45)</f>
        <v>183.44057805747931</v>
      </c>
      <c r="H46" s="62">
        <f>SUM(H32,H45)</f>
        <v>0</v>
      </c>
      <c r="I46" s="62">
        <f>SUM(I32,I45)</f>
        <v>0</v>
      </c>
      <c r="J46" s="62">
        <f>SUM(J32,J45)</f>
        <v>183.44057805747931</v>
      </c>
      <c r="K46" s="16"/>
      <c r="L46" s="25">
        <f t="shared" si="12"/>
        <v>0.14084627485569826</v>
      </c>
      <c r="M46" s="25" t="str">
        <f t="shared" si="12"/>
        <v>--</v>
      </c>
      <c r="N46" s="25" t="str">
        <f t="shared" si="12"/>
        <v>--</v>
      </c>
      <c r="O46" s="26">
        <f t="shared" si="12"/>
        <v>0.14084627485569826</v>
      </c>
    </row>
    <row r="47" spans="1:23" ht="5.15" customHeight="1" thickBot="1" x14ac:dyDescent="0.75">
      <c r="A47" s="105"/>
      <c r="B47" s="101"/>
      <c r="C47" s="101"/>
      <c r="D47" s="101"/>
      <c r="E47" s="101"/>
      <c r="F47" s="102"/>
      <c r="G47" s="98"/>
      <c r="H47" s="98"/>
      <c r="I47" s="98"/>
      <c r="J47" s="98"/>
      <c r="K47" s="102"/>
      <c r="L47" s="102"/>
      <c r="M47" s="102"/>
      <c r="N47" s="102"/>
      <c r="O47" s="106"/>
    </row>
    <row r="48" spans="1:23" ht="15.5" x14ac:dyDescent="0.7">
      <c r="A48" s="4" t="s">
        <v>18</v>
      </c>
      <c r="B48" s="9" t="s">
        <v>1</v>
      </c>
      <c r="C48" s="10"/>
      <c r="D48" s="10"/>
      <c r="E48" s="10"/>
      <c r="F48" s="11"/>
      <c r="G48" s="9" t="s">
        <v>2</v>
      </c>
      <c r="H48" s="12"/>
      <c r="I48" s="12"/>
      <c r="J48" s="12"/>
      <c r="K48" s="11"/>
      <c r="L48" s="9" t="s">
        <v>3</v>
      </c>
      <c r="M48" s="12"/>
      <c r="N48" s="12"/>
      <c r="O48" s="13"/>
    </row>
    <row r="49" spans="1:23" ht="12.75" customHeight="1" x14ac:dyDescent="0.6">
      <c r="A49" s="94" t="s">
        <v>23</v>
      </c>
      <c r="B49" s="15" t="s">
        <v>4</v>
      </c>
      <c r="C49" s="15" t="s">
        <v>5</v>
      </c>
      <c r="D49" s="15" t="s">
        <v>6</v>
      </c>
      <c r="E49" s="15" t="s">
        <v>173</v>
      </c>
      <c r="F49" s="16"/>
      <c r="G49" s="15" t="s">
        <v>4</v>
      </c>
      <c r="H49" s="15" t="s">
        <v>5</v>
      </c>
      <c r="I49" s="15" t="s">
        <v>6</v>
      </c>
      <c r="J49" s="15" t="s">
        <v>173</v>
      </c>
      <c r="K49" s="16"/>
      <c r="L49" s="15" t="s">
        <v>4</v>
      </c>
      <c r="M49" s="15" t="s">
        <v>5</v>
      </c>
      <c r="N49" s="15" t="s">
        <v>6</v>
      </c>
      <c r="O49" s="17" t="s">
        <v>173</v>
      </c>
    </row>
    <row r="50" spans="1:23" x14ac:dyDescent="0.6">
      <c r="A50" s="21" t="s">
        <v>19</v>
      </c>
      <c r="B50" s="22">
        <v>1302.4169666213775</v>
      </c>
      <c r="C50" s="22">
        <v>0</v>
      </c>
      <c r="D50" s="22">
        <v>0</v>
      </c>
      <c r="E50" s="22">
        <f>SUM(B50:D50)</f>
        <v>1302.4169666213775</v>
      </c>
      <c r="F50" s="16"/>
      <c r="G50" s="62">
        <v>68.66778469761455</v>
      </c>
      <c r="H50" s="62">
        <v>0</v>
      </c>
      <c r="I50" s="62">
        <v>0</v>
      </c>
      <c r="J50" s="62">
        <f>SUM(G50:I50)</f>
        <v>68.66778469761455</v>
      </c>
      <c r="K50" s="16"/>
      <c r="L50" s="25">
        <f t="shared" ref="L50:O52" si="13">IF(B50&lt;&gt;0,G50/B50,"--")</f>
        <v>5.2723349324714994E-2</v>
      </c>
      <c r="M50" s="25" t="str">
        <f t="shared" si="13"/>
        <v>--</v>
      </c>
      <c r="N50" s="25" t="str">
        <f t="shared" si="13"/>
        <v>--</v>
      </c>
      <c r="O50" s="26">
        <f t="shared" si="13"/>
        <v>5.2723349324714994E-2</v>
      </c>
      <c r="Q50">
        <v>128</v>
      </c>
      <c r="U50">
        <f>$U$8</f>
        <v>18</v>
      </c>
      <c r="V50">
        <f>$V$8</f>
        <v>40</v>
      </c>
      <c r="W50">
        <f>$W$8</f>
        <v>62</v>
      </c>
    </row>
    <row r="51" spans="1:23" x14ac:dyDescent="0.6">
      <c r="A51" s="21" t="s">
        <v>20</v>
      </c>
      <c r="B51" s="22">
        <v>0</v>
      </c>
      <c r="C51" s="22">
        <v>0</v>
      </c>
      <c r="D51" s="22">
        <v>0</v>
      </c>
      <c r="E51" s="22">
        <f>SUM(B51:D51)</f>
        <v>0</v>
      </c>
      <c r="F51" s="16"/>
      <c r="G51" s="62">
        <v>0</v>
      </c>
      <c r="H51" s="62">
        <v>0</v>
      </c>
      <c r="I51" s="62">
        <v>0</v>
      </c>
      <c r="J51" s="62">
        <f>SUM(G51:I51)</f>
        <v>0</v>
      </c>
      <c r="K51" s="16"/>
      <c r="L51" s="25" t="str">
        <f t="shared" si="13"/>
        <v>--</v>
      </c>
      <c r="M51" s="25" t="str">
        <f t="shared" si="13"/>
        <v>--</v>
      </c>
      <c r="N51" s="25" t="str">
        <f t="shared" si="13"/>
        <v>--</v>
      </c>
      <c r="O51" s="26" t="str">
        <f t="shared" si="13"/>
        <v>--</v>
      </c>
      <c r="Q51">
        <v>130</v>
      </c>
      <c r="U51">
        <f>$U$8</f>
        <v>18</v>
      </c>
      <c r="V51">
        <f>$V$8</f>
        <v>40</v>
      </c>
      <c r="W51">
        <f>$W$8</f>
        <v>62</v>
      </c>
    </row>
    <row r="52" spans="1:23" ht="12.75" customHeight="1" x14ac:dyDescent="0.6">
      <c r="A52" s="21" t="s">
        <v>31</v>
      </c>
      <c r="B52" s="22">
        <f>SUM(B50:B51)</f>
        <v>1302.4169666213775</v>
      </c>
      <c r="C52" s="22">
        <f>SUM(C50:C51)</f>
        <v>0</v>
      </c>
      <c r="D52" s="22">
        <f>SUM(D50:D51)</f>
        <v>0</v>
      </c>
      <c r="E52" s="22">
        <f>SUM(E50:E51)</f>
        <v>1302.4169666213775</v>
      </c>
      <c r="F52" s="16"/>
      <c r="G52" s="62">
        <f>SUM(G50:G51)</f>
        <v>68.66778469761455</v>
      </c>
      <c r="H52" s="62">
        <f>SUM(H50:H51)</f>
        <v>0</v>
      </c>
      <c r="I52" s="62">
        <f>SUM(I50:I51)</f>
        <v>0</v>
      </c>
      <c r="J52" s="62">
        <f>SUM(J50:J51)</f>
        <v>68.66778469761455</v>
      </c>
      <c r="K52" s="16"/>
      <c r="L52" s="25">
        <f t="shared" si="13"/>
        <v>5.2723349324714994E-2</v>
      </c>
      <c r="M52" s="25" t="str">
        <f t="shared" si="13"/>
        <v>--</v>
      </c>
      <c r="N52" s="25" t="str">
        <f t="shared" si="13"/>
        <v>--</v>
      </c>
      <c r="O52" s="26">
        <f t="shared" si="13"/>
        <v>5.2723349324714994E-2</v>
      </c>
    </row>
    <row r="53" spans="1:23" ht="12.75" customHeight="1" x14ac:dyDescent="0.6">
      <c r="A53" s="95" t="s">
        <v>32</v>
      </c>
      <c r="B53" s="22"/>
      <c r="C53" s="22"/>
      <c r="D53" s="22"/>
      <c r="E53" s="22"/>
      <c r="F53" s="16"/>
      <c r="G53" s="62"/>
      <c r="H53" s="62"/>
      <c r="I53" s="62"/>
      <c r="J53" s="62"/>
      <c r="K53" s="16"/>
      <c r="L53" s="16"/>
      <c r="M53" s="16"/>
      <c r="N53" s="16"/>
      <c r="O53" s="20"/>
    </row>
    <row r="54" spans="1:23" x14ac:dyDescent="0.6">
      <c r="A54" s="21" t="s">
        <v>19</v>
      </c>
      <c r="B54" s="22">
        <v>0</v>
      </c>
      <c r="C54" s="22">
        <v>0</v>
      </c>
      <c r="D54" s="22">
        <v>0</v>
      </c>
      <c r="E54" s="22">
        <f>SUM(B54:D54)</f>
        <v>0</v>
      </c>
      <c r="F54" s="16"/>
      <c r="G54" s="62">
        <v>0</v>
      </c>
      <c r="H54" s="62">
        <v>0</v>
      </c>
      <c r="I54" s="62">
        <v>0</v>
      </c>
      <c r="J54" s="62">
        <f>SUM(G54:I54)</f>
        <v>0</v>
      </c>
      <c r="K54" s="16"/>
      <c r="L54" s="25" t="str">
        <f t="shared" ref="L54:O57" si="14">IF(B54&lt;&gt;0,G54/B54,"--")</f>
        <v>--</v>
      </c>
      <c r="M54" s="25" t="str">
        <f t="shared" si="14"/>
        <v>--</v>
      </c>
      <c r="N54" s="25" t="str">
        <f t="shared" si="14"/>
        <v>--</v>
      </c>
      <c r="O54" s="26" t="str">
        <f t="shared" si="14"/>
        <v>--</v>
      </c>
      <c r="Q54">
        <v>105</v>
      </c>
      <c r="U54">
        <f>$U$8</f>
        <v>18</v>
      </c>
      <c r="V54">
        <f>$V$8</f>
        <v>40</v>
      </c>
      <c r="W54">
        <f>$W$8</f>
        <v>62</v>
      </c>
    </row>
    <row r="55" spans="1:23" x14ac:dyDescent="0.6">
      <c r="A55" s="21" t="s">
        <v>20</v>
      </c>
      <c r="B55" s="22">
        <v>0</v>
      </c>
      <c r="C55" s="22">
        <v>0</v>
      </c>
      <c r="D55" s="22">
        <v>0</v>
      </c>
      <c r="E55" s="22">
        <f>SUM(B55:D55)</f>
        <v>0</v>
      </c>
      <c r="F55" s="16"/>
      <c r="G55" s="62">
        <v>0</v>
      </c>
      <c r="H55" s="62">
        <v>0</v>
      </c>
      <c r="I55" s="62">
        <v>0</v>
      </c>
      <c r="J55" s="62">
        <f>SUM(G55:I55)</f>
        <v>0</v>
      </c>
      <c r="K55" s="16"/>
      <c r="L55" s="25" t="str">
        <f t="shared" si="14"/>
        <v>--</v>
      </c>
      <c r="M55" s="25" t="str">
        <f t="shared" si="14"/>
        <v>--</v>
      </c>
      <c r="N55" s="25" t="str">
        <f t="shared" si="14"/>
        <v>--</v>
      </c>
      <c r="O55" s="26" t="str">
        <f t="shared" si="14"/>
        <v>--</v>
      </c>
      <c r="Q55">
        <v>107</v>
      </c>
      <c r="U55">
        <f>$U$8</f>
        <v>18</v>
      </c>
      <c r="V55">
        <f>$V$8</f>
        <v>40</v>
      </c>
      <c r="W55">
        <f>$W$8</f>
        <v>62</v>
      </c>
    </row>
    <row r="56" spans="1:23" x14ac:dyDescent="0.6">
      <c r="A56" s="96" t="s">
        <v>33</v>
      </c>
      <c r="B56" s="32">
        <f>SUM(B54:B55)</f>
        <v>0</v>
      </c>
      <c r="C56" s="32">
        <f>SUM(C54:C55)</f>
        <v>0</v>
      </c>
      <c r="D56" s="32">
        <f>SUM(D54:D55)</f>
        <v>0</v>
      </c>
      <c r="E56" s="32">
        <f>SUM(E54:E55)</f>
        <v>0</v>
      </c>
      <c r="F56" s="33"/>
      <c r="G56" s="84">
        <f>SUM(G54:G55)</f>
        <v>0</v>
      </c>
      <c r="H56" s="84">
        <f>SUM(H54:H55)</f>
        <v>0</v>
      </c>
      <c r="I56" s="84">
        <f>SUM(I54:I55)</f>
        <v>0</v>
      </c>
      <c r="J56" s="84">
        <f>SUM(J54:J55)</f>
        <v>0</v>
      </c>
      <c r="K56" s="33"/>
      <c r="L56" s="35" t="str">
        <f t="shared" si="14"/>
        <v>--</v>
      </c>
      <c r="M56" s="35" t="str">
        <f t="shared" si="14"/>
        <v>--</v>
      </c>
      <c r="N56" s="35" t="str">
        <f t="shared" si="14"/>
        <v>--</v>
      </c>
      <c r="O56" s="36" t="str">
        <f t="shared" si="14"/>
        <v>--</v>
      </c>
    </row>
    <row r="57" spans="1:23" ht="13.75" thickBot="1" x14ac:dyDescent="0.75">
      <c r="A57" s="43" t="s">
        <v>17</v>
      </c>
      <c r="B57" s="127">
        <f>SUM(B52,B56)</f>
        <v>1302.4169666213775</v>
      </c>
      <c r="C57" s="127">
        <f>SUM(C52,C56)</f>
        <v>0</v>
      </c>
      <c r="D57" s="127">
        <f>SUM(D52,D56)</f>
        <v>0</v>
      </c>
      <c r="E57" s="127">
        <f>SUM(E52,E56)</f>
        <v>1302.4169666213775</v>
      </c>
      <c r="F57" s="102"/>
      <c r="G57" s="98">
        <f>SUM(G52,G56)</f>
        <v>68.66778469761455</v>
      </c>
      <c r="H57" s="98">
        <f>SUM(H52,H56)</f>
        <v>0</v>
      </c>
      <c r="I57" s="98">
        <f>SUM(I52,I56)</f>
        <v>0</v>
      </c>
      <c r="J57" s="98">
        <f>SUM(J52,J56)</f>
        <v>68.66778469761455</v>
      </c>
      <c r="K57" s="102"/>
      <c r="L57" s="47">
        <f t="shared" si="14"/>
        <v>5.2723349324714994E-2</v>
      </c>
      <c r="M57" s="47" t="str">
        <f t="shared" si="14"/>
        <v>--</v>
      </c>
      <c r="N57" s="47" t="str">
        <f t="shared" si="14"/>
        <v>--</v>
      </c>
      <c r="O57" s="48">
        <f t="shared" si="14"/>
        <v>5.2723349324714994E-2</v>
      </c>
    </row>
    <row r="58" spans="1:23" ht="5.15" customHeight="1" x14ac:dyDescent="0.6">
      <c r="A58" s="49"/>
      <c r="B58" s="50"/>
      <c r="C58" s="50"/>
      <c r="D58" s="50"/>
      <c r="E58" s="50"/>
      <c r="G58" s="62"/>
      <c r="H58" s="62"/>
      <c r="I58" s="62"/>
      <c r="J58" s="62"/>
    </row>
    <row r="59" spans="1:23" x14ac:dyDescent="0.6">
      <c r="A59" s="49" t="s">
        <v>21</v>
      </c>
      <c r="B59" s="50">
        <f>B46</f>
        <v>1302.4169666213775</v>
      </c>
      <c r="C59" s="50">
        <f>C46</f>
        <v>0</v>
      </c>
      <c r="D59" s="50">
        <f>D46</f>
        <v>0</v>
      </c>
      <c r="E59" s="50">
        <f>E46</f>
        <v>1302.4169666213775</v>
      </c>
      <c r="G59" s="62">
        <f>SUM(G46,G57)</f>
        <v>252.10836275509388</v>
      </c>
      <c r="H59" s="62">
        <f>SUM(H46,H57)</f>
        <v>0</v>
      </c>
      <c r="I59" s="62">
        <f>SUM(I46,I57)</f>
        <v>0</v>
      </c>
      <c r="J59" s="62">
        <f>SUM(J46,J57)</f>
        <v>252.10836275509388</v>
      </c>
      <c r="L59" s="25">
        <f>IF(B59&lt;&gt;0,G59/B59,"--")</f>
        <v>0.19356962418041326</v>
      </c>
      <c r="M59" s="25" t="str">
        <f>IF(C59&lt;&gt;0,H59/C59,"--")</f>
        <v>--</v>
      </c>
      <c r="N59" s="25" t="str">
        <f>IF(D59&lt;&gt;0,I59/D59,"--")</f>
        <v>--</v>
      </c>
      <c r="O59" s="25">
        <f>IF(E59&lt;&gt;0,J59/E59,"--")</f>
        <v>0.19356962418041326</v>
      </c>
      <c r="U59">
        <f>$U$8</f>
        <v>18</v>
      </c>
      <c r="V59">
        <f>$V$8</f>
        <v>40</v>
      </c>
      <c r="W59">
        <f>$W$8</f>
        <v>62</v>
      </c>
    </row>
    <row r="60" spans="1:23" hidden="1" x14ac:dyDescent="0.6">
      <c r="A60" s="49"/>
      <c r="B60" s="50"/>
      <c r="C60" s="50"/>
      <c r="D60" s="50"/>
      <c r="E60" s="50"/>
      <c r="G60" s="62"/>
      <c r="H60" s="62"/>
      <c r="I60" s="62"/>
      <c r="J60" s="62"/>
      <c r="L60" s="25"/>
      <c r="M60" s="25"/>
      <c r="N60" s="25"/>
      <c r="O60" s="25"/>
    </row>
    <row r="61" spans="1:23" hidden="1" x14ac:dyDescent="0.6">
      <c r="A61" s="107" t="s">
        <v>115</v>
      </c>
      <c r="B61" s="85">
        <f>B10-SUM(B11:B13)</f>
        <v>0</v>
      </c>
      <c r="C61" s="85">
        <f>C10-SUM(C11:C13)</f>
        <v>0</v>
      </c>
      <c r="D61" s="85">
        <f>D10-SUM(D11:D13)</f>
        <v>0</v>
      </c>
      <c r="E61" s="50"/>
      <c r="G61" s="85">
        <v>0</v>
      </c>
      <c r="H61" s="85">
        <v>0</v>
      </c>
      <c r="I61" s="85">
        <v>0</v>
      </c>
      <c r="L61" s="85">
        <v>2.7755575615628914E-17</v>
      </c>
      <c r="M61" s="85">
        <v>0</v>
      </c>
      <c r="N61" s="85">
        <v>0</v>
      </c>
      <c r="Q61">
        <v>127</v>
      </c>
      <c r="U61">
        <f>$U$8</f>
        <v>18</v>
      </c>
      <c r="V61">
        <f>$V$8</f>
        <v>40</v>
      </c>
      <c r="W61">
        <f>$W$8</f>
        <v>62</v>
      </c>
    </row>
    <row r="62" spans="1:23" hidden="1" x14ac:dyDescent="0.6">
      <c r="A62" s="16"/>
      <c r="B62" s="85">
        <f>B17-SUM(B18:B20)</f>
        <v>0</v>
      </c>
      <c r="C62" s="85">
        <f>C17-SUM(C18:C20)</f>
        <v>0</v>
      </c>
      <c r="D62" s="85">
        <f>D17-SUM(D18:D20)</f>
        <v>0</v>
      </c>
      <c r="E62" s="50"/>
      <c r="G62" s="85">
        <v>0</v>
      </c>
      <c r="H62" s="85">
        <v>0</v>
      </c>
      <c r="I62" s="85">
        <v>0</v>
      </c>
      <c r="L62" s="85">
        <v>0</v>
      </c>
      <c r="M62" s="85">
        <v>0</v>
      </c>
      <c r="N62" s="85">
        <v>0</v>
      </c>
      <c r="Q62">
        <v>104</v>
      </c>
      <c r="U62">
        <f>$U$8</f>
        <v>18</v>
      </c>
      <c r="V62">
        <f>$V$8</f>
        <v>40</v>
      </c>
      <c r="W62">
        <f>$W$8</f>
        <v>62</v>
      </c>
    </row>
    <row r="63" spans="1:23" hidden="1" x14ac:dyDescent="0.6">
      <c r="A63" s="16"/>
      <c r="B63" s="85">
        <f>B26-SUM(B27:B29)</f>
        <v>0</v>
      </c>
      <c r="C63" s="85">
        <f>C26-SUM(C27:C29)</f>
        <v>0</v>
      </c>
      <c r="D63" s="85">
        <f>D26-SUM(D27:D29)</f>
        <v>0</v>
      </c>
      <c r="E63" s="50"/>
      <c r="G63" s="85">
        <v>0</v>
      </c>
      <c r="H63" s="85">
        <v>0</v>
      </c>
      <c r="I63" s="85">
        <v>0</v>
      </c>
      <c r="L63" s="85">
        <v>2.7755575615628914E-17</v>
      </c>
      <c r="M63" s="85">
        <v>0</v>
      </c>
      <c r="N63" s="85">
        <v>0</v>
      </c>
      <c r="Q63">
        <v>64</v>
      </c>
      <c r="R63">
        <v>13</v>
      </c>
      <c r="U63">
        <f>$U$8</f>
        <v>18</v>
      </c>
      <c r="V63">
        <f>$V$8</f>
        <v>40</v>
      </c>
      <c r="W63">
        <f>$W$8</f>
        <v>62</v>
      </c>
    </row>
    <row r="64" spans="1:23" x14ac:dyDescent="0.6">
      <c r="A64" s="33"/>
      <c r="B64" s="33"/>
      <c r="C64" s="33"/>
      <c r="D64" s="33"/>
      <c r="E64" s="33"/>
    </row>
    <row r="65" spans="1:5" x14ac:dyDescent="0.6">
      <c r="A65" s="54" t="s">
        <v>22</v>
      </c>
    </row>
    <row r="66" spans="1:5" x14ac:dyDescent="0.6">
      <c r="A66" s="109" t="s">
        <v>264</v>
      </c>
    </row>
    <row r="67" spans="1:5" x14ac:dyDescent="0.6">
      <c r="A67" s="56" t="s">
        <v>122</v>
      </c>
    </row>
    <row r="68" spans="1:5" x14ac:dyDescent="0.6">
      <c r="A68" s="55" t="s">
        <v>98</v>
      </c>
    </row>
    <row r="69" spans="1:5" x14ac:dyDescent="0.6">
      <c r="A69" s="55" t="s">
        <v>123</v>
      </c>
    </row>
    <row r="70" spans="1:5" x14ac:dyDescent="0.6">
      <c r="A70" s="56" t="s">
        <v>124</v>
      </c>
    </row>
    <row r="71" spans="1:5" x14ac:dyDescent="0.6">
      <c r="A71" s="55" t="s">
        <v>125</v>
      </c>
      <c r="B71" s="41"/>
      <c r="C71" s="41"/>
      <c r="D71" s="41"/>
      <c r="E71" s="41"/>
    </row>
    <row r="72" spans="1:5" x14ac:dyDescent="0.6">
      <c r="A72" s="55" t="s">
        <v>126</v>
      </c>
      <c r="B72" s="50"/>
      <c r="C72" s="50"/>
      <c r="D72" s="50"/>
      <c r="E72" s="50"/>
    </row>
    <row r="73" spans="1:5" x14ac:dyDescent="0.6">
      <c r="A73" s="55" t="s">
        <v>127</v>
      </c>
      <c r="B73" s="50"/>
      <c r="C73" s="50"/>
      <c r="D73" s="50"/>
      <c r="E73" s="50"/>
    </row>
    <row r="74" spans="1:5" x14ac:dyDescent="0.6">
      <c r="A74" s="55"/>
      <c r="B74" s="50"/>
      <c r="C74" s="50"/>
      <c r="D74" s="50"/>
      <c r="E74" s="50"/>
    </row>
    <row r="75" spans="1:5" x14ac:dyDescent="0.6">
      <c r="A75" s="55"/>
      <c r="B75" s="50"/>
      <c r="C75" s="50"/>
      <c r="D75" s="50"/>
      <c r="E75" s="50"/>
    </row>
    <row r="76" spans="1:5" x14ac:dyDescent="0.6">
      <c r="A76" s="55"/>
      <c r="B76" s="50"/>
      <c r="C76" s="50"/>
      <c r="D76" s="50"/>
      <c r="E76" s="50"/>
    </row>
    <row r="77" spans="1:5" x14ac:dyDescent="0.6">
      <c r="A77" s="55"/>
      <c r="B77" s="50"/>
      <c r="C77" s="50"/>
      <c r="D77" s="50"/>
      <c r="E77" s="50"/>
    </row>
    <row r="78" spans="1:5" x14ac:dyDescent="0.6">
      <c r="A78" s="16"/>
      <c r="B78" s="50"/>
      <c r="C78" s="50"/>
      <c r="D78" s="50"/>
      <c r="E78" s="50"/>
    </row>
    <row r="79" spans="1:5" x14ac:dyDescent="0.6">
      <c r="A79" s="16"/>
      <c r="B79" s="50"/>
      <c r="C79" s="50"/>
      <c r="D79" s="50"/>
      <c r="E79" s="50"/>
    </row>
    <row r="80" spans="1:5" x14ac:dyDescent="0.6">
      <c r="A80" s="16"/>
      <c r="B80" s="50"/>
      <c r="C80" s="50"/>
      <c r="D80" s="50"/>
      <c r="E80" s="50"/>
    </row>
    <row r="81" spans="2:5" x14ac:dyDescent="0.6">
      <c r="B81" s="50"/>
      <c r="C81" s="50"/>
      <c r="D81" s="50"/>
      <c r="E81" s="50"/>
    </row>
    <row r="82" spans="2:5" x14ac:dyDescent="0.6">
      <c r="B82" s="50"/>
      <c r="C82" s="50"/>
      <c r="D82" s="50"/>
      <c r="E82" s="50"/>
    </row>
    <row r="83" spans="2:5" x14ac:dyDescent="0.6">
      <c r="B83" s="50"/>
      <c r="C83" s="50"/>
      <c r="D83" s="50"/>
      <c r="E83" s="50"/>
    </row>
    <row r="84" spans="2:5" x14ac:dyDescent="0.6">
      <c r="B84" s="50"/>
      <c r="C84" s="50"/>
      <c r="D84" s="50"/>
      <c r="E84" s="50"/>
    </row>
    <row r="85" spans="2:5" x14ac:dyDescent="0.6">
      <c r="B85" s="50"/>
      <c r="C85" s="50"/>
      <c r="D85" s="50"/>
      <c r="E85" s="50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47" max="14" man="1"/>
  </rowBreak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56"/>
  <dimension ref="A1:Y75"/>
  <sheetViews>
    <sheetView zoomScale="70" zoomScaleNormal="70" workbookViewId="0"/>
  </sheetViews>
  <sheetFormatPr defaultRowHeight="13" x14ac:dyDescent="0.6"/>
  <cols>
    <col min="1" max="1" width="36.86328125" customWidth="1"/>
    <col min="2" max="5" width="10.6796875" customWidth="1"/>
    <col min="6" max="6" width="2.6796875" customWidth="1"/>
    <col min="7" max="10" width="10.6796875" customWidth="1"/>
    <col min="11" max="11" width="2.6796875" customWidth="1"/>
    <col min="12" max="15" width="8.6796875" customWidth="1"/>
    <col min="17" max="23" width="0" hidden="1" customWidth="1"/>
    <col min="24" max="24" width="3.6796875" hidden="1" customWidth="1"/>
    <col min="25" max="25" width="0" hidden="1" customWidth="1"/>
  </cols>
  <sheetData>
    <row r="1" spans="1:25" s="3" customFormat="1" ht="15.5" x14ac:dyDescent="0.7">
      <c r="A1" s="1" t="str">
        <f>VLOOKUP(Y6,TabName,5,FALSE)</f>
        <v>Table 4.54 - Cost of Forwarded UAA Mail -- All Other Classes, Free Matter for the Blind (1), PARS Environment, FY 21</v>
      </c>
      <c r="B1" s="2"/>
      <c r="C1" s="2"/>
      <c r="D1" s="2"/>
      <c r="E1" s="2"/>
    </row>
    <row r="2" spans="1:25" s="3" customFormat="1" ht="8.15" customHeight="1" thickBot="1" x14ac:dyDescent="0.85">
      <c r="A2" s="1"/>
      <c r="B2" s="2"/>
      <c r="C2" s="2"/>
      <c r="D2" s="2"/>
      <c r="E2" s="2"/>
    </row>
    <row r="3" spans="1:25" s="3" customFormat="1" ht="15.5" x14ac:dyDescent="0.7">
      <c r="A3" s="4" t="s">
        <v>0</v>
      </c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7"/>
    </row>
    <row r="4" spans="1:25" s="3" customFormat="1" ht="12.75" customHeight="1" x14ac:dyDescent="0.6">
      <c r="A4" s="8"/>
      <c r="B4" s="9" t="s">
        <v>1</v>
      </c>
      <c r="C4" s="10"/>
      <c r="D4" s="10"/>
      <c r="E4" s="10"/>
      <c r="F4" s="11"/>
      <c r="G4" s="9" t="s">
        <v>2</v>
      </c>
      <c r="H4" s="12"/>
      <c r="I4" s="12"/>
      <c r="J4" s="12"/>
      <c r="K4" s="11"/>
      <c r="L4" s="9" t="s">
        <v>3</v>
      </c>
      <c r="M4" s="12"/>
      <c r="N4" s="12"/>
      <c r="O4" s="13"/>
      <c r="Q4"/>
      <c r="R4"/>
      <c r="S4" t="s">
        <v>37</v>
      </c>
      <c r="T4" t="s">
        <v>37</v>
      </c>
      <c r="U4" s="18" t="s">
        <v>8</v>
      </c>
      <c r="V4" s="18" t="s">
        <v>9</v>
      </c>
      <c r="W4" s="18" t="s">
        <v>10</v>
      </c>
      <c r="X4"/>
    </row>
    <row r="5" spans="1:25" ht="25.5" customHeight="1" x14ac:dyDescent="0.6">
      <c r="A5" s="14"/>
      <c r="B5" s="15" t="s">
        <v>4</v>
      </c>
      <c r="C5" s="15" t="s">
        <v>5</v>
      </c>
      <c r="D5" s="15" t="s">
        <v>6</v>
      </c>
      <c r="E5" s="15" t="s">
        <v>7</v>
      </c>
      <c r="F5" s="16"/>
      <c r="G5" s="15" t="s">
        <v>4</v>
      </c>
      <c r="H5" s="15" t="s">
        <v>5</v>
      </c>
      <c r="I5" s="15" t="s">
        <v>6</v>
      </c>
      <c r="J5" s="15" t="s">
        <v>7</v>
      </c>
      <c r="K5" s="16"/>
      <c r="L5" s="15" t="s">
        <v>4</v>
      </c>
      <c r="M5" s="15" t="s">
        <v>5</v>
      </c>
      <c r="N5" s="15" t="s">
        <v>6</v>
      </c>
      <c r="O5" s="17" t="s">
        <v>7</v>
      </c>
      <c r="Q5" s="56" t="s">
        <v>35</v>
      </c>
      <c r="R5" s="56" t="s">
        <v>36</v>
      </c>
      <c r="S5" s="56" t="s">
        <v>35</v>
      </c>
      <c r="T5" s="56" t="s">
        <v>36</v>
      </c>
      <c r="U5" t="s">
        <v>12</v>
      </c>
      <c r="V5" t="s">
        <v>12</v>
      </c>
      <c r="W5" t="s">
        <v>12</v>
      </c>
      <c r="Y5" s="18" t="s">
        <v>11</v>
      </c>
    </row>
    <row r="6" spans="1:25" x14ac:dyDescent="0.6">
      <c r="A6" s="94" t="s">
        <v>23</v>
      </c>
      <c r="B6" s="15"/>
      <c r="C6" s="15"/>
      <c r="D6" s="15"/>
      <c r="E6" s="15"/>
      <c r="F6" s="16"/>
      <c r="G6" s="15"/>
      <c r="H6" s="15"/>
      <c r="I6" s="15"/>
      <c r="J6" s="15"/>
      <c r="K6" s="16"/>
      <c r="L6" s="15"/>
      <c r="M6" s="15"/>
      <c r="N6" s="15"/>
      <c r="O6" s="17"/>
      <c r="Y6">
        <v>54</v>
      </c>
    </row>
    <row r="7" spans="1:25" x14ac:dyDescent="0.6">
      <c r="A7" s="31" t="s">
        <v>102</v>
      </c>
      <c r="B7" s="15"/>
      <c r="C7" s="15"/>
      <c r="D7" s="15"/>
      <c r="E7" s="15"/>
      <c r="F7" s="16"/>
      <c r="G7" s="15"/>
      <c r="H7" s="15"/>
      <c r="I7" s="15"/>
      <c r="J7" s="15"/>
      <c r="K7" s="16"/>
      <c r="L7" s="15"/>
      <c r="M7" s="15"/>
      <c r="N7" s="15"/>
      <c r="O7" s="17"/>
    </row>
    <row r="8" spans="1:25" x14ac:dyDescent="0.6">
      <c r="A8" s="21" t="s">
        <v>13</v>
      </c>
      <c r="B8" s="76">
        <v>2.5276708736569735</v>
      </c>
      <c r="C8" s="76">
        <v>0</v>
      </c>
      <c r="D8" s="76">
        <v>0</v>
      </c>
      <c r="E8" s="65">
        <f t="shared" ref="E8:E13" si="0">SUM(B8:D8)</f>
        <v>2.5276708736569735</v>
      </c>
      <c r="F8" s="61"/>
      <c r="G8" s="62">
        <v>7.3764942358815255E-2</v>
      </c>
      <c r="H8" s="62">
        <v>0</v>
      </c>
      <c r="I8" s="62">
        <v>0</v>
      </c>
      <c r="J8" s="62">
        <f t="shared" ref="J8:J13" si="1">SUM(G8:I8)</f>
        <v>7.3764942358815255E-2</v>
      </c>
      <c r="K8" s="61"/>
      <c r="L8" s="25">
        <f t="shared" ref="L8:O14" si="2">IF(B8&lt;&gt;0,G8/B8,"--")</f>
        <v>2.9182969637219384E-2</v>
      </c>
      <c r="M8" s="25" t="str">
        <f t="shared" si="2"/>
        <v>--</v>
      </c>
      <c r="N8" s="25" t="str">
        <f t="shared" si="2"/>
        <v>--</v>
      </c>
      <c r="O8" s="26">
        <f t="shared" si="2"/>
        <v>2.9182969637219384E-2</v>
      </c>
      <c r="Q8">
        <v>28</v>
      </c>
      <c r="U8" s="27">
        <f>VLOOKUP($Y$6,FMap,5,FALSE)</f>
        <v>19</v>
      </c>
      <c r="V8" s="28">
        <f>VLOOKUP($Y$6,FMap,6,FALSE)</f>
        <v>41</v>
      </c>
      <c r="W8" s="29">
        <f>VLOOKUP($Y$6,FMap,7,FALSE)</f>
        <v>63</v>
      </c>
    </row>
    <row r="9" spans="1:25" x14ac:dyDescent="0.6">
      <c r="A9" s="30" t="s">
        <v>24</v>
      </c>
      <c r="B9" s="76">
        <v>2.5276708736569735</v>
      </c>
      <c r="C9" s="76">
        <v>0</v>
      </c>
      <c r="D9" s="76">
        <v>0</v>
      </c>
      <c r="E9" s="65">
        <f t="shared" si="0"/>
        <v>2.5276708736569735</v>
      </c>
      <c r="F9" s="61"/>
      <c r="G9" s="62">
        <v>1.6752471731283948E-2</v>
      </c>
      <c r="H9" s="62">
        <v>0</v>
      </c>
      <c r="I9" s="62">
        <v>0</v>
      </c>
      <c r="J9" s="62">
        <f t="shared" si="1"/>
        <v>1.6752471731283948E-2</v>
      </c>
      <c r="K9" s="61"/>
      <c r="L9" s="25">
        <f t="shared" si="2"/>
        <v>6.6276317482136726E-3</v>
      </c>
      <c r="M9" s="25" t="str">
        <f t="shared" si="2"/>
        <v>--</v>
      </c>
      <c r="N9" s="25" t="str">
        <f t="shared" si="2"/>
        <v>--</v>
      </c>
      <c r="O9" s="26">
        <f t="shared" si="2"/>
        <v>6.6276317482136726E-3</v>
      </c>
      <c r="Q9">
        <v>29</v>
      </c>
      <c r="U9">
        <f>$U$8</f>
        <v>19</v>
      </c>
      <c r="V9">
        <f>$V$8</f>
        <v>41</v>
      </c>
      <c r="W9">
        <f>$W$8</f>
        <v>63</v>
      </c>
    </row>
    <row r="10" spans="1:25" x14ac:dyDescent="0.6">
      <c r="A10" s="21" t="s">
        <v>25</v>
      </c>
      <c r="B10" s="65">
        <v>50.553417473139426</v>
      </c>
      <c r="C10" s="65">
        <v>0</v>
      </c>
      <c r="D10" s="65">
        <v>0</v>
      </c>
      <c r="E10" s="65">
        <f t="shared" si="0"/>
        <v>50.553417473139426</v>
      </c>
      <c r="F10" s="61"/>
      <c r="G10" s="62">
        <v>3.0906971207859621</v>
      </c>
      <c r="H10" s="62">
        <v>0</v>
      </c>
      <c r="I10" s="62">
        <v>0</v>
      </c>
      <c r="J10" s="62">
        <f t="shared" si="1"/>
        <v>3.0906971207859621</v>
      </c>
      <c r="K10" s="61"/>
      <c r="L10" s="25">
        <f t="shared" si="2"/>
        <v>6.1137253924092153E-2</v>
      </c>
      <c r="M10" s="25" t="str">
        <f t="shared" si="2"/>
        <v>--</v>
      </c>
      <c r="N10" s="25" t="str">
        <f t="shared" si="2"/>
        <v>--</v>
      </c>
      <c r="O10" s="26">
        <f t="shared" si="2"/>
        <v>6.1137253924092153E-2</v>
      </c>
      <c r="Q10">
        <v>30</v>
      </c>
      <c r="S10">
        <v>10</v>
      </c>
      <c r="U10">
        <f>$U$8</f>
        <v>19</v>
      </c>
      <c r="V10">
        <f>$V$8</f>
        <v>41</v>
      </c>
      <c r="W10">
        <f>$W$8</f>
        <v>63</v>
      </c>
    </row>
    <row r="11" spans="1:25" x14ac:dyDescent="0.6">
      <c r="A11" s="21" t="s">
        <v>26</v>
      </c>
      <c r="B11" s="65">
        <v>18.802079793697381</v>
      </c>
      <c r="C11" s="65">
        <v>0</v>
      </c>
      <c r="D11" s="65">
        <v>0</v>
      </c>
      <c r="E11" s="65">
        <f t="shared" si="0"/>
        <v>18.802079793697381</v>
      </c>
      <c r="F11" s="61"/>
      <c r="G11" s="62">
        <v>0</v>
      </c>
      <c r="H11" s="62">
        <v>0</v>
      </c>
      <c r="I11" s="62">
        <v>0</v>
      </c>
      <c r="J11" s="62">
        <f t="shared" si="1"/>
        <v>0</v>
      </c>
      <c r="K11" s="61"/>
      <c r="L11" s="25">
        <f t="shared" si="2"/>
        <v>0</v>
      </c>
      <c r="M11" s="25" t="str">
        <f t="shared" si="2"/>
        <v>--</v>
      </c>
      <c r="N11" s="25" t="str">
        <f t="shared" si="2"/>
        <v>--</v>
      </c>
      <c r="O11" s="26">
        <f t="shared" si="2"/>
        <v>0</v>
      </c>
      <c r="Q11">
        <v>31</v>
      </c>
      <c r="S11">
        <v>10</v>
      </c>
      <c r="U11">
        <f>$U$8</f>
        <v>19</v>
      </c>
      <c r="V11">
        <f>$V$8</f>
        <v>41</v>
      </c>
      <c r="W11">
        <f>$W$8</f>
        <v>63</v>
      </c>
    </row>
    <row r="12" spans="1:25" x14ac:dyDescent="0.6">
      <c r="A12" s="30" t="s">
        <v>92</v>
      </c>
      <c r="B12" s="65">
        <v>29.223666805785072</v>
      </c>
      <c r="C12" s="65">
        <v>0</v>
      </c>
      <c r="D12" s="65">
        <v>0</v>
      </c>
      <c r="E12" s="65">
        <f t="shared" si="0"/>
        <v>29.223666805785072</v>
      </c>
      <c r="F12" s="61"/>
      <c r="G12" s="62">
        <v>2.4398821469773502</v>
      </c>
      <c r="H12" s="62">
        <v>0</v>
      </c>
      <c r="I12" s="62">
        <v>0</v>
      </c>
      <c r="J12" s="62">
        <f t="shared" si="1"/>
        <v>2.4398821469773502</v>
      </c>
      <c r="K12" s="61"/>
      <c r="L12" s="25">
        <f t="shared" si="2"/>
        <v>8.3489938589580245E-2</v>
      </c>
      <c r="M12" s="25" t="str">
        <f t="shared" si="2"/>
        <v>--</v>
      </c>
      <c r="N12" s="25" t="str">
        <f t="shared" si="2"/>
        <v>--</v>
      </c>
      <c r="O12" s="26">
        <f t="shared" si="2"/>
        <v>8.3489938589580245E-2</v>
      </c>
      <c r="Q12">
        <f>Q11+1</f>
        <v>32</v>
      </c>
      <c r="R12">
        <v>33</v>
      </c>
      <c r="S12">
        <v>10</v>
      </c>
      <c r="U12">
        <f>$U$8</f>
        <v>19</v>
      </c>
      <c r="V12">
        <f>$V$8</f>
        <v>41</v>
      </c>
      <c r="W12">
        <f>$W$8</f>
        <v>63</v>
      </c>
    </row>
    <row r="13" spans="1:25" x14ac:dyDescent="0.6">
      <c r="A13" s="30" t="s">
        <v>93</v>
      </c>
      <c r="B13" s="65">
        <v>2.5276708736569713</v>
      </c>
      <c r="C13" s="65">
        <v>0</v>
      </c>
      <c r="D13" s="65">
        <v>0</v>
      </c>
      <c r="E13" s="65">
        <f t="shared" si="0"/>
        <v>2.5276708736569713</v>
      </c>
      <c r="F13" s="61"/>
      <c r="G13" s="62">
        <v>0.71623213594866275</v>
      </c>
      <c r="H13" s="62">
        <v>0</v>
      </c>
      <c r="I13" s="62">
        <v>0</v>
      </c>
      <c r="J13" s="62">
        <f t="shared" si="1"/>
        <v>0.71623213594866275</v>
      </c>
      <c r="K13" s="61"/>
      <c r="L13" s="25">
        <f t="shared" si="2"/>
        <v>0.28335656489661404</v>
      </c>
      <c r="M13" s="25" t="str">
        <f t="shared" si="2"/>
        <v>--</v>
      </c>
      <c r="N13" s="25" t="str">
        <f t="shared" si="2"/>
        <v>--</v>
      </c>
      <c r="O13" s="26">
        <f t="shared" si="2"/>
        <v>0.28335656489661404</v>
      </c>
      <c r="Q13">
        <v>35</v>
      </c>
      <c r="S13">
        <v>10</v>
      </c>
      <c r="U13">
        <f>$U$8</f>
        <v>19</v>
      </c>
      <c r="V13">
        <f>$V$8</f>
        <v>41</v>
      </c>
      <c r="W13">
        <f>$W$8</f>
        <v>63</v>
      </c>
    </row>
    <row r="14" spans="1:25" x14ac:dyDescent="0.6">
      <c r="A14" s="21" t="s">
        <v>17</v>
      </c>
      <c r="B14" s="65">
        <f>B10</f>
        <v>50.553417473139426</v>
      </c>
      <c r="C14" s="65">
        <f>C10</f>
        <v>0</v>
      </c>
      <c r="D14" s="65">
        <f>D10</f>
        <v>0</v>
      </c>
      <c r="E14" s="65">
        <f>E10</f>
        <v>50.553417473139426</v>
      </c>
      <c r="F14" s="61"/>
      <c r="G14" s="62">
        <f>SUM(G8:G13)</f>
        <v>6.3373288178020744</v>
      </c>
      <c r="H14" s="62">
        <f>SUM(H8:H13)</f>
        <v>0</v>
      </c>
      <c r="I14" s="62">
        <f>SUM(I8:I13)</f>
        <v>0</v>
      </c>
      <c r="J14" s="62">
        <f>SUM(J8:J13)</f>
        <v>6.3373288178020744</v>
      </c>
      <c r="K14" s="61"/>
      <c r="L14" s="25">
        <f t="shared" si="2"/>
        <v>0.12535905848836609</v>
      </c>
      <c r="M14" s="25" t="str">
        <f t="shared" si="2"/>
        <v>--</v>
      </c>
      <c r="N14" s="25" t="str">
        <f t="shared" si="2"/>
        <v>--</v>
      </c>
      <c r="O14" s="26">
        <f t="shared" si="2"/>
        <v>0.12535905848836609</v>
      </c>
    </row>
    <row r="15" spans="1:25" ht="5.15" customHeight="1" x14ac:dyDescent="0.6">
      <c r="A15" s="21"/>
      <c r="B15" s="65"/>
      <c r="C15" s="65"/>
      <c r="D15" s="65"/>
      <c r="E15" s="65"/>
      <c r="F15" s="61"/>
      <c r="G15" s="62"/>
      <c r="H15" s="62"/>
      <c r="I15" s="62"/>
      <c r="J15" s="62"/>
      <c r="K15" s="61"/>
      <c r="L15" s="60"/>
      <c r="M15" s="60"/>
      <c r="N15" s="60"/>
      <c r="O15" s="63"/>
    </row>
    <row r="16" spans="1:25" x14ac:dyDescent="0.6">
      <c r="A16" s="31" t="s">
        <v>28</v>
      </c>
      <c r="B16" s="65"/>
      <c r="C16" s="65"/>
      <c r="D16" s="65"/>
      <c r="E16" s="65"/>
      <c r="F16" s="61"/>
      <c r="G16" s="62"/>
      <c r="H16" s="62"/>
      <c r="I16" s="62"/>
      <c r="J16" s="62"/>
      <c r="K16" s="61"/>
      <c r="L16" s="60"/>
      <c r="M16" s="60"/>
      <c r="N16" s="60"/>
      <c r="O16" s="63"/>
    </row>
    <row r="17" spans="1:23" x14ac:dyDescent="0.6">
      <c r="A17" s="30" t="s">
        <v>29</v>
      </c>
      <c r="B17" s="65">
        <f>B14</f>
        <v>50.553417473139426</v>
      </c>
      <c r="C17" s="65">
        <f>C14</f>
        <v>0</v>
      </c>
      <c r="D17" s="65">
        <f>D14</f>
        <v>0</v>
      </c>
      <c r="E17" s="65">
        <f>SUM(B17:D17)</f>
        <v>50.553417473139426</v>
      </c>
      <c r="F17" s="61"/>
      <c r="G17" s="62">
        <v>5.5183006696704835</v>
      </c>
      <c r="H17" s="62">
        <v>0</v>
      </c>
      <c r="I17" s="62">
        <v>0</v>
      </c>
      <c r="J17" s="62">
        <f>SUM(G17:I17)</f>
        <v>5.5183006696704835</v>
      </c>
      <c r="K17" s="61"/>
      <c r="L17" s="25">
        <f t="shared" ref="L17:O19" si="3">IF(B17&lt;&gt;0,G17/B17,"--")</f>
        <v>0.1091578165334228</v>
      </c>
      <c r="M17" s="25" t="str">
        <f t="shared" si="3"/>
        <v>--</v>
      </c>
      <c r="N17" s="25" t="str">
        <f t="shared" si="3"/>
        <v>--</v>
      </c>
      <c r="O17" s="26">
        <f t="shared" si="3"/>
        <v>0.1091578165334228</v>
      </c>
      <c r="Q17">
        <v>38</v>
      </c>
      <c r="U17">
        <f>$U$8</f>
        <v>19</v>
      </c>
      <c r="V17">
        <f>$V$8</f>
        <v>41</v>
      </c>
      <c r="W17">
        <f>$W$8</f>
        <v>63</v>
      </c>
    </row>
    <row r="18" spans="1:23" x14ac:dyDescent="0.6">
      <c r="A18" s="30" t="s">
        <v>30</v>
      </c>
      <c r="B18" s="76">
        <v>0</v>
      </c>
      <c r="C18" s="76">
        <v>0</v>
      </c>
      <c r="D18" s="76">
        <v>0</v>
      </c>
      <c r="E18" s="65">
        <f>SUM(B18:D18)</f>
        <v>0</v>
      </c>
      <c r="F18" s="61"/>
      <c r="G18" s="62">
        <v>0</v>
      </c>
      <c r="H18" s="62">
        <v>0</v>
      </c>
      <c r="I18" s="62">
        <v>0</v>
      </c>
      <c r="J18" s="62">
        <f>SUM(G18:I18)</f>
        <v>0</v>
      </c>
      <c r="K18" s="61"/>
      <c r="L18" s="25" t="str">
        <f t="shared" si="3"/>
        <v>--</v>
      </c>
      <c r="M18" s="25" t="str">
        <f t="shared" si="3"/>
        <v>--</v>
      </c>
      <c r="N18" s="25" t="str">
        <f t="shared" si="3"/>
        <v>--</v>
      </c>
      <c r="O18" s="26" t="str">
        <f t="shared" si="3"/>
        <v>--</v>
      </c>
      <c r="Q18">
        <v>39</v>
      </c>
      <c r="U18">
        <f>$U$8</f>
        <v>19</v>
      </c>
      <c r="V18">
        <f>$V$8</f>
        <v>41</v>
      </c>
      <c r="W18">
        <f>$W$8</f>
        <v>63</v>
      </c>
    </row>
    <row r="19" spans="1:23" x14ac:dyDescent="0.6">
      <c r="A19" s="21" t="s">
        <v>17</v>
      </c>
      <c r="B19" s="65">
        <f>B17</f>
        <v>50.553417473139426</v>
      </c>
      <c r="C19" s="65">
        <f>C17</f>
        <v>0</v>
      </c>
      <c r="D19" s="65">
        <f>D17</f>
        <v>0</v>
      </c>
      <c r="E19" s="65">
        <f>E17</f>
        <v>50.553417473139426</v>
      </c>
      <c r="F19" s="61"/>
      <c r="G19" s="62">
        <f>SUM(G17:G18)</f>
        <v>5.5183006696704835</v>
      </c>
      <c r="H19" s="62">
        <f>SUM(H17:H18)</f>
        <v>0</v>
      </c>
      <c r="I19" s="62">
        <f>SUM(I17:I18)</f>
        <v>0</v>
      </c>
      <c r="J19" s="62">
        <f>SUM(J17:J18)</f>
        <v>5.5183006696704835</v>
      </c>
      <c r="K19" s="61"/>
      <c r="L19" s="25">
        <f t="shared" si="3"/>
        <v>0.1091578165334228</v>
      </c>
      <c r="M19" s="25" t="str">
        <f t="shared" si="3"/>
        <v>--</v>
      </c>
      <c r="N19" s="25" t="str">
        <f t="shared" si="3"/>
        <v>--</v>
      </c>
      <c r="O19" s="26">
        <f t="shared" si="3"/>
        <v>0.1091578165334228</v>
      </c>
    </row>
    <row r="20" spans="1:23" ht="5.15" customHeight="1" x14ac:dyDescent="0.6">
      <c r="A20" s="21"/>
      <c r="B20" s="65"/>
      <c r="C20" s="65"/>
      <c r="D20" s="65"/>
      <c r="E20" s="65"/>
      <c r="F20" s="61"/>
      <c r="G20" s="62"/>
      <c r="H20" s="62"/>
      <c r="I20" s="62"/>
      <c r="J20" s="62"/>
      <c r="K20" s="61"/>
      <c r="L20" s="60"/>
      <c r="M20" s="60"/>
      <c r="N20" s="60"/>
      <c r="O20" s="63"/>
    </row>
    <row r="21" spans="1:23" x14ac:dyDescent="0.6">
      <c r="A21" s="21" t="s">
        <v>31</v>
      </c>
      <c r="B21" s="65">
        <f>B19</f>
        <v>50.553417473139426</v>
      </c>
      <c r="C21" s="65">
        <f>C19</f>
        <v>0</v>
      </c>
      <c r="D21" s="65">
        <f>D19</f>
        <v>0</v>
      </c>
      <c r="E21" s="65">
        <f>E19</f>
        <v>50.553417473139426</v>
      </c>
      <c r="F21" s="61"/>
      <c r="G21" s="62">
        <f>SUM(G14,G19)</f>
        <v>11.855629487472559</v>
      </c>
      <c r="H21" s="62">
        <f>SUM(H14,H19)</f>
        <v>0</v>
      </c>
      <c r="I21" s="62">
        <f>SUM(I14,I19)</f>
        <v>0</v>
      </c>
      <c r="J21" s="62">
        <f>SUM(J14,J19)</f>
        <v>11.855629487472559</v>
      </c>
      <c r="K21" s="61"/>
      <c r="L21" s="25">
        <f>IF(B21&lt;&gt;0,G21/B21,"--")</f>
        <v>0.23451687502178892</v>
      </c>
      <c r="M21" s="25" t="str">
        <f>IF(C21&lt;&gt;0,H21/C21,"--")</f>
        <v>--</v>
      </c>
      <c r="N21" s="25" t="str">
        <f>IF(D21&lt;&gt;0,I21/D21,"--")</f>
        <v>--</v>
      </c>
      <c r="O21" s="26">
        <f>IF(E21&lt;&gt;0,J21/E21,"--")</f>
        <v>0.23451687502178892</v>
      </c>
    </row>
    <row r="22" spans="1:23" ht="5.15" customHeight="1" x14ac:dyDescent="0.6">
      <c r="A22" s="14"/>
      <c r="B22" s="65"/>
      <c r="C22" s="65"/>
      <c r="D22" s="65"/>
      <c r="E22" s="65"/>
      <c r="F22" s="61"/>
      <c r="G22" s="62"/>
      <c r="H22" s="62"/>
      <c r="I22" s="62"/>
      <c r="J22" s="62"/>
      <c r="K22" s="61"/>
      <c r="L22" s="60"/>
      <c r="M22" s="60"/>
      <c r="N22" s="60"/>
      <c r="O22" s="63"/>
    </row>
    <row r="23" spans="1:23" x14ac:dyDescent="0.6">
      <c r="A23" s="95" t="s">
        <v>32</v>
      </c>
      <c r="B23" s="65"/>
      <c r="C23" s="65"/>
      <c r="D23" s="65"/>
      <c r="E23" s="65"/>
      <c r="F23" s="61"/>
      <c r="G23" s="62"/>
      <c r="H23" s="62"/>
      <c r="I23" s="62"/>
      <c r="J23" s="62"/>
      <c r="K23" s="61"/>
      <c r="L23" s="60"/>
      <c r="M23" s="60"/>
      <c r="N23" s="60"/>
      <c r="O23" s="63"/>
    </row>
    <row r="24" spans="1:23" x14ac:dyDescent="0.6">
      <c r="A24" s="19" t="s">
        <v>94</v>
      </c>
      <c r="B24" s="76"/>
      <c r="C24" s="76"/>
      <c r="D24" s="76"/>
      <c r="E24" s="76"/>
      <c r="F24" s="61"/>
      <c r="G24" s="62"/>
      <c r="H24" s="62"/>
      <c r="I24" s="62"/>
      <c r="J24" s="62"/>
      <c r="K24" s="61"/>
      <c r="L24" s="61"/>
      <c r="M24" s="61"/>
      <c r="N24" s="61"/>
      <c r="O24" s="64"/>
    </row>
    <row r="25" spans="1:23" x14ac:dyDescent="0.6">
      <c r="A25" s="21" t="s">
        <v>13</v>
      </c>
      <c r="B25" s="76">
        <v>0</v>
      </c>
      <c r="C25" s="76">
        <v>0</v>
      </c>
      <c r="D25" s="76">
        <v>0</v>
      </c>
      <c r="E25" s="65">
        <f>SUM(B25:D25)</f>
        <v>0</v>
      </c>
      <c r="F25" s="61"/>
      <c r="G25" s="62">
        <v>0</v>
      </c>
      <c r="H25" s="62">
        <v>0</v>
      </c>
      <c r="I25" s="62">
        <v>0</v>
      </c>
      <c r="J25" s="62">
        <f>SUM(G25:I25)</f>
        <v>0</v>
      </c>
      <c r="K25" s="61"/>
      <c r="L25" s="25" t="str">
        <f t="shared" ref="L25:O28" si="4">IF(B25&lt;&gt;0,G25/B25,"--")</f>
        <v>--</v>
      </c>
      <c r="M25" s="25" t="str">
        <f t="shared" si="4"/>
        <v>--</v>
      </c>
      <c r="N25" s="25" t="str">
        <f t="shared" si="4"/>
        <v>--</v>
      </c>
      <c r="O25" s="26" t="str">
        <f t="shared" si="4"/>
        <v>--</v>
      </c>
      <c r="Q25">
        <v>1</v>
      </c>
      <c r="U25">
        <f>$U$8</f>
        <v>19</v>
      </c>
      <c r="V25">
        <f>$V$8</f>
        <v>41</v>
      </c>
      <c r="W25">
        <f>$W$8</f>
        <v>63</v>
      </c>
    </row>
    <row r="26" spans="1:23" x14ac:dyDescent="0.6">
      <c r="A26" s="30" t="s">
        <v>95</v>
      </c>
      <c r="B26" s="76">
        <v>0</v>
      </c>
      <c r="C26" s="76">
        <v>0</v>
      </c>
      <c r="D26" s="76">
        <v>0</v>
      </c>
      <c r="E26" s="65">
        <f>SUM(B26:D26)</f>
        <v>0</v>
      </c>
      <c r="F26" s="61"/>
      <c r="G26" s="62">
        <v>0</v>
      </c>
      <c r="H26" s="62">
        <v>0</v>
      </c>
      <c r="I26" s="62">
        <v>0</v>
      </c>
      <c r="J26" s="62">
        <f>SUM(G26:I26)</f>
        <v>0</v>
      </c>
      <c r="K26" s="61"/>
      <c r="L26" s="25" t="str">
        <f t="shared" si="4"/>
        <v>--</v>
      </c>
      <c r="M26" s="25" t="str">
        <f t="shared" si="4"/>
        <v>--</v>
      </c>
      <c r="N26" s="25" t="str">
        <f t="shared" si="4"/>
        <v>--</v>
      </c>
      <c r="O26" s="26" t="str">
        <f t="shared" si="4"/>
        <v>--</v>
      </c>
      <c r="Q26">
        <v>2</v>
      </c>
      <c r="U26">
        <f>$U$8</f>
        <v>19</v>
      </c>
      <c r="V26">
        <f>$V$8</f>
        <v>41</v>
      </c>
      <c r="W26">
        <f>$W$8</f>
        <v>63</v>
      </c>
    </row>
    <row r="27" spans="1:23" x14ac:dyDescent="0.6">
      <c r="A27" s="21" t="s">
        <v>14</v>
      </c>
      <c r="B27" s="76">
        <v>0</v>
      </c>
      <c r="C27" s="76">
        <v>0</v>
      </c>
      <c r="D27" s="76">
        <v>0</v>
      </c>
      <c r="E27" s="65">
        <f>SUM(B27:D27)</f>
        <v>0</v>
      </c>
      <c r="F27" s="61"/>
      <c r="G27" s="62">
        <v>0</v>
      </c>
      <c r="H27" s="62">
        <v>0</v>
      </c>
      <c r="I27" s="62">
        <v>0</v>
      </c>
      <c r="J27" s="62">
        <f>SUM(G27:I27)</f>
        <v>0</v>
      </c>
      <c r="K27" s="61"/>
      <c r="L27" s="25" t="str">
        <f t="shared" si="4"/>
        <v>--</v>
      </c>
      <c r="M27" s="25" t="str">
        <f t="shared" si="4"/>
        <v>--</v>
      </c>
      <c r="N27" s="25" t="str">
        <f t="shared" si="4"/>
        <v>--</v>
      </c>
      <c r="O27" s="26" t="str">
        <f t="shared" si="4"/>
        <v>--</v>
      </c>
      <c r="Q27">
        <v>5</v>
      </c>
      <c r="U27">
        <f>$U$8</f>
        <v>19</v>
      </c>
      <c r="V27">
        <f>$V$8</f>
        <v>41</v>
      </c>
      <c r="W27">
        <f>$W$8</f>
        <v>63</v>
      </c>
    </row>
    <row r="28" spans="1:23" x14ac:dyDescent="0.6">
      <c r="A28" s="21" t="s">
        <v>15</v>
      </c>
      <c r="B28" s="76">
        <f>B25</f>
        <v>0</v>
      </c>
      <c r="C28" s="76">
        <f>C25</f>
        <v>0</v>
      </c>
      <c r="D28" s="76">
        <f>D25</f>
        <v>0</v>
      </c>
      <c r="E28" s="76">
        <f>E25</f>
        <v>0</v>
      </c>
      <c r="F28" s="61"/>
      <c r="G28" s="62">
        <f>SUM(G25:G27)</f>
        <v>0</v>
      </c>
      <c r="H28" s="62">
        <f>SUM(H25:H27)</f>
        <v>0</v>
      </c>
      <c r="I28" s="62">
        <f>SUM(I25:I27)</f>
        <v>0</v>
      </c>
      <c r="J28" s="62">
        <f>SUM(J25:J27)</f>
        <v>0</v>
      </c>
      <c r="K28" s="61"/>
      <c r="L28" s="25" t="str">
        <f t="shared" si="4"/>
        <v>--</v>
      </c>
      <c r="M28" s="25" t="str">
        <f t="shared" si="4"/>
        <v>--</v>
      </c>
      <c r="N28" s="25" t="str">
        <f t="shared" si="4"/>
        <v>--</v>
      </c>
      <c r="O28" s="26" t="str">
        <f t="shared" si="4"/>
        <v>--</v>
      </c>
    </row>
    <row r="29" spans="1:23" ht="5.15" customHeight="1" x14ac:dyDescent="0.6">
      <c r="A29" s="14"/>
      <c r="B29" s="76"/>
      <c r="C29" s="76"/>
      <c r="D29" s="76"/>
      <c r="E29" s="76"/>
      <c r="F29" s="61"/>
      <c r="G29" s="62"/>
      <c r="H29" s="62"/>
      <c r="I29" s="62"/>
      <c r="J29" s="62"/>
      <c r="K29" s="61"/>
      <c r="L29" s="68"/>
      <c r="M29" s="68"/>
      <c r="N29" s="68"/>
      <c r="O29" s="69"/>
    </row>
    <row r="30" spans="1:23" x14ac:dyDescent="0.6">
      <c r="A30" s="31" t="s">
        <v>96</v>
      </c>
      <c r="B30" s="76"/>
      <c r="C30" s="76"/>
      <c r="D30" s="76"/>
      <c r="E30" s="76"/>
      <c r="F30" s="61"/>
      <c r="G30" s="62"/>
      <c r="H30" s="62"/>
      <c r="I30" s="62"/>
      <c r="J30" s="62"/>
      <c r="K30" s="61"/>
      <c r="L30" s="68"/>
      <c r="M30" s="68"/>
      <c r="N30" s="68"/>
      <c r="O30" s="69"/>
    </row>
    <row r="31" spans="1:23" x14ac:dyDescent="0.6">
      <c r="A31" s="21" t="s">
        <v>13</v>
      </c>
      <c r="B31" s="76">
        <v>0</v>
      </c>
      <c r="C31" s="76">
        <v>12.713058315889974</v>
      </c>
      <c r="D31" s="76">
        <v>5.8798156057084752</v>
      </c>
      <c r="E31" s="65">
        <f>SUM(B31:D31)</f>
        <v>18.59287392159845</v>
      </c>
      <c r="F31" s="61"/>
      <c r="G31" s="62">
        <v>0</v>
      </c>
      <c r="H31" s="62">
        <v>0.74742698318964595</v>
      </c>
      <c r="I31" s="62">
        <v>0.53043233197711837</v>
      </c>
      <c r="J31" s="62">
        <f>SUM(G31:I31)</f>
        <v>1.2778593151667643</v>
      </c>
      <c r="K31" s="61"/>
      <c r="L31" s="25" t="str">
        <f t="shared" ref="L31:O34" si="5">IF(B31&lt;&gt;0,G31/B31,"--")</f>
        <v>--</v>
      </c>
      <c r="M31" s="25">
        <f t="shared" si="5"/>
        <v>5.8792067543294559E-2</v>
      </c>
      <c r="N31" s="25">
        <f t="shared" si="5"/>
        <v>9.0212409290887127E-2</v>
      </c>
      <c r="O31" s="26">
        <f t="shared" si="5"/>
        <v>6.8728445131999549E-2</v>
      </c>
      <c r="Q31">
        <v>0</v>
      </c>
      <c r="U31">
        <f>$U$8</f>
        <v>19</v>
      </c>
      <c r="V31">
        <f>$V$8</f>
        <v>41</v>
      </c>
      <c r="W31">
        <f>$W$8</f>
        <v>63</v>
      </c>
    </row>
    <row r="32" spans="1:23" x14ac:dyDescent="0.6">
      <c r="A32" s="30" t="s">
        <v>97</v>
      </c>
      <c r="B32" s="76">
        <v>0</v>
      </c>
      <c r="C32" s="76">
        <v>12.713058315889979</v>
      </c>
      <c r="D32" s="76">
        <v>5.8798156057084761</v>
      </c>
      <c r="E32" s="65">
        <f>SUM(B32:D32)</f>
        <v>18.592873921598454</v>
      </c>
      <c r="F32" s="61"/>
      <c r="G32" s="62">
        <v>0</v>
      </c>
      <c r="H32" s="62">
        <v>3.6023285337209168</v>
      </c>
      <c r="I32" s="62">
        <v>1.6660843522590574</v>
      </c>
      <c r="J32" s="62">
        <f>SUM(G32:I32)</f>
        <v>5.2684128859799744</v>
      </c>
      <c r="K32" s="61"/>
      <c r="L32" s="25" t="str">
        <f t="shared" si="5"/>
        <v>--</v>
      </c>
      <c r="M32" s="25">
        <f t="shared" si="5"/>
        <v>0.28335656489661398</v>
      </c>
      <c r="N32" s="25">
        <f t="shared" si="5"/>
        <v>0.28335656489661398</v>
      </c>
      <c r="O32" s="26">
        <f t="shared" si="5"/>
        <v>0.28335656489661398</v>
      </c>
      <c r="Q32">
        <v>3</v>
      </c>
      <c r="U32">
        <f>$U$8</f>
        <v>19</v>
      </c>
      <c r="V32">
        <f>$V$8</f>
        <v>41</v>
      </c>
      <c r="W32">
        <f>$W$8</f>
        <v>63</v>
      </c>
    </row>
    <row r="33" spans="1:23" x14ac:dyDescent="0.6">
      <c r="A33" s="30" t="s">
        <v>16</v>
      </c>
      <c r="B33" s="76">
        <v>0</v>
      </c>
      <c r="C33" s="76">
        <v>0</v>
      </c>
      <c r="D33" s="76">
        <v>0</v>
      </c>
      <c r="E33" s="65">
        <f>SUM(B33:D33)</f>
        <v>0</v>
      </c>
      <c r="F33" s="61"/>
      <c r="G33" s="62">
        <v>0</v>
      </c>
      <c r="H33" s="62">
        <v>0</v>
      </c>
      <c r="I33" s="62">
        <v>0</v>
      </c>
      <c r="J33" s="62">
        <f>SUM(G33:I33)</f>
        <v>0</v>
      </c>
      <c r="K33" s="61"/>
      <c r="L33" s="25" t="str">
        <f t="shared" si="5"/>
        <v>--</v>
      </c>
      <c r="M33" s="25" t="str">
        <f t="shared" si="5"/>
        <v>--</v>
      </c>
      <c r="N33" s="25" t="str">
        <f t="shared" si="5"/>
        <v>--</v>
      </c>
      <c r="O33" s="26" t="str">
        <f t="shared" si="5"/>
        <v>--</v>
      </c>
      <c r="Q33">
        <v>6</v>
      </c>
      <c r="U33">
        <f>$U$8</f>
        <v>19</v>
      </c>
      <c r="V33">
        <f>$V$8</f>
        <v>41</v>
      </c>
      <c r="W33">
        <f>$W$8</f>
        <v>63</v>
      </c>
    </row>
    <row r="34" spans="1:23" x14ac:dyDescent="0.6">
      <c r="A34" s="21" t="s">
        <v>15</v>
      </c>
      <c r="B34" s="76">
        <f>B31</f>
        <v>0</v>
      </c>
      <c r="C34" s="76">
        <f>C31</f>
        <v>12.713058315889974</v>
      </c>
      <c r="D34" s="76">
        <f>D31</f>
        <v>5.8798156057084752</v>
      </c>
      <c r="E34" s="76">
        <f>E31</f>
        <v>18.59287392159845</v>
      </c>
      <c r="F34" s="61"/>
      <c r="G34" s="62">
        <f>SUM(G31:G33)</f>
        <v>0</v>
      </c>
      <c r="H34" s="62">
        <f>SUM(H31:H33)</f>
        <v>4.3497555169105624</v>
      </c>
      <c r="I34" s="62">
        <f>SUM(I31:I33)</f>
        <v>2.1965166842361756</v>
      </c>
      <c r="J34" s="62">
        <f>SUM(J31:J33)</f>
        <v>6.5462722011467385</v>
      </c>
      <c r="K34" s="61"/>
      <c r="L34" s="25" t="str">
        <f t="shared" si="5"/>
        <v>--</v>
      </c>
      <c r="M34" s="25">
        <f t="shared" si="5"/>
        <v>0.34214863243990862</v>
      </c>
      <c r="N34" s="25">
        <f t="shared" si="5"/>
        <v>0.37356897418750112</v>
      </c>
      <c r="O34" s="26">
        <f t="shared" si="5"/>
        <v>0.35208501002861359</v>
      </c>
    </row>
    <row r="35" spans="1:23" ht="5.15" customHeight="1" x14ac:dyDescent="0.6">
      <c r="A35" s="14"/>
      <c r="B35" s="76"/>
      <c r="C35" s="76"/>
      <c r="D35" s="76"/>
      <c r="E35" s="76"/>
      <c r="F35" s="61"/>
      <c r="G35" s="62"/>
      <c r="H35" s="62"/>
      <c r="I35" s="62"/>
      <c r="J35" s="62"/>
      <c r="K35" s="61"/>
      <c r="L35" s="68"/>
      <c r="M35" s="68"/>
      <c r="N35" s="68"/>
      <c r="O35" s="69"/>
    </row>
    <row r="36" spans="1:23" x14ac:dyDescent="0.6">
      <c r="A36" s="31" t="s">
        <v>28</v>
      </c>
      <c r="B36" s="76"/>
      <c r="C36" s="76"/>
      <c r="D36" s="76"/>
      <c r="E36" s="76"/>
      <c r="F36" s="61"/>
      <c r="G36" s="62"/>
      <c r="H36" s="62"/>
      <c r="I36" s="62"/>
      <c r="J36" s="62"/>
      <c r="K36" s="61"/>
      <c r="L36" s="66"/>
      <c r="M36" s="66"/>
      <c r="N36" s="66"/>
      <c r="O36" s="67"/>
    </row>
    <row r="37" spans="1:23" ht="12.75" customHeight="1" x14ac:dyDescent="0.6">
      <c r="A37" s="30" t="s">
        <v>29</v>
      </c>
      <c r="B37" s="76">
        <f>B28+B34</f>
        <v>0</v>
      </c>
      <c r="C37" s="76">
        <f>C28+C34</f>
        <v>12.713058315889974</v>
      </c>
      <c r="D37" s="76">
        <f>D28+D34</f>
        <v>5.8798156057084752</v>
      </c>
      <c r="E37" s="65">
        <f>SUM(B37:D37)</f>
        <v>18.59287392159845</v>
      </c>
      <c r="F37" s="61"/>
      <c r="G37" s="62">
        <v>0</v>
      </c>
      <c r="H37" s="62">
        <v>4.7079056450955488</v>
      </c>
      <c r="I37" s="62">
        <v>17.418997172720221</v>
      </c>
      <c r="J37" s="62">
        <f>SUM(G37:I37)</f>
        <v>22.126902817815768</v>
      </c>
      <c r="K37" s="61"/>
      <c r="L37" s="25" t="str">
        <f t="shared" ref="L37:O39" si="6">IF(B37&lt;&gt;0,G37/B37,"--")</f>
        <v>--</v>
      </c>
      <c r="M37" s="25">
        <f t="shared" si="6"/>
        <v>0.37032046326816309</v>
      </c>
      <c r="N37" s="25">
        <f t="shared" si="6"/>
        <v>2.9625073881243522</v>
      </c>
      <c r="O37" s="26">
        <f t="shared" si="6"/>
        <v>1.1900743753289267</v>
      </c>
      <c r="Q37">
        <v>7</v>
      </c>
      <c r="U37">
        <f>$U$8</f>
        <v>19</v>
      </c>
      <c r="V37">
        <f>$V$8</f>
        <v>41</v>
      </c>
      <c r="W37">
        <f>$W$8</f>
        <v>63</v>
      </c>
    </row>
    <row r="38" spans="1:23" ht="12.75" customHeight="1" x14ac:dyDescent="0.6">
      <c r="A38" s="30" t="s">
        <v>30</v>
      </c>
      <c r="B38" s="76">
        <v>0</v>
      </c>
      <c r="C38" s="76">
        <v>0</v>
      </c>
      <c r="D38" s="76">
        <v>0</v>
      </c>
      <c r="E38" s="65">
        <f>SUM(B38:D38)</f>
        <v>0</v>
      </c>
      <c r="F38" s="61"/>
      <c r="G38" s="62">
        <v>0</v>
      </c>
      <c r="H38" s="62">
        <v>0</v>
      </c>
      <c r="I38" s="62">
        <v>0</v>
      </c>
      <c r="J38" s="62">
        <f>SUM(G38:I38)</f>
        <v>0</v>
      </c>
      <c r="K38" s="61"/>
      <c r="L38" s="25" t="str">
        <f t="shared" si="6"/>
        <v>--</v>
      </c>
      <c r="M38" s="25" t="str">
        <f t="shared" si="6"/>
        <v>--</v>
      </c>
      <c r="N38" s="25" t="str">
        <f t="shared" si="6"/>
        <v>--</v>
      </c>
      <c r="O38" s="26" t="str">
        <f t="shared" si="6"/>
        <v>--</v>
      </c>
      <c r="Q38">
        <v>8</v>
      </c>
      <c r="U38">
        <f>$U$8</f>
        <v>19</v>
      </c>
      <c r="V38">
        <f>$V$8</f>
        <v>41</v>
      </c>
      <c r="W38">
        <f>$W$8</f>
        <v>63</v>
      </c>
    </row>
    <row r="39" spans="1:23" x14ac:dyDescent="0.6">
      <c r="A39" s="21" t="s">
        <v>17</v>
      </c>
      <c r="B39" s="76">
        <f>B37</f>
        <v>0</v>
      </c>
      <c r="C39" s="76">
        <f>C37</f>
        <v>12.713058315889974</v>
      </c>
      <c r="D39" s="76">
        <f>D37</f>
        <v>5.8798156057084752</v>
      </c>
      <c r="E39" s="76">
        <f>E37</f>
        <v>18.59287392159845</v>
      </c>
      <c r="F39" s="61"/>
      <c r="G39" s="62">
        <f>SUM(G37:G38)</f>
        <v>0</v>
      </c>
      <c r="H39" s="62">
        <f>SUM(H37:H38)</f>
        <v>4.7079056450955488</v>
      </c>
      <c r="I39" s="62">
        <f>SUM(I37:I38)</f>
        <v>17.418997172720221</v>
      </c>
      <c r="J39" s="62">
        <f>SUM(J37:J38)</f>
        <v>22.126902817815768</v>
      </c>
      <c r="K39" s="61"/>
      <c r="L39" s="25" t="str">
        <f t="shared" si="6"/>
        <v>--</v>
      </c>
      <c r="M39" s="25">
        <f t="shared" si="6"/>
        <v>0.37032046326816309</v>
      </c>
      <c r="N39" s="25">
        <f t="shared" si="6"/>
        <v>2.9625073881243522</v>
      </c>
      <c r="O39" s="26">
        <f t="shared" si="6"/>
        <v>1.1900743753289267</v>
      </c>
    </row>
    <row r="40" spans="1:23" ht="5.15" customHeight="1" x14ac:dyDescent="0.6">
      <c r="A40" s="21"/>
      <c r="B40" s="76"/>
      <c r="C40" s="76"/>
      <c r="D40" s="76"/>
      <c r="E40" s="65"/>
      <c r="F40" s="61"/>
      <c r="G40" s="62"/>
      <c r="H40" s="62"/>
      <c r="I40" s="62"/>
      <c r="J40" s="62"/>
      <c r="K40" s="61"/>
      <c r="L40" s="66"/>
      <c r="M40" s="66"/>
      <c r="N40" s="66"/>
      <c r="O40" s="67"/>
    </row>
    <row r="41" spans="1:23" x14ac:dyDescent="0.6">
      <c r="A41" s="96" t="s">
        <v>33</v>
      </c>
      <c r="B41" s="83">
        <f>B39</f>
        <v>0</v>
      </c>
      <c r="C41" s="83">
        <f>C39</f>
        <v>12.713058315889974</v>
      </c>
      <c r="D41" s="83">
        <f>D39</f>
        <v>5.8798156057084752</v>
      </c>
      <c r="E41" s="70">
        <f>SUM(B41:D41)</f>
        <v>18.59287392159845</v>
      </c>
      <c r="F41" s="71"/>
      <c r="G41" s="84">
        <f>SUM(G28,G34,G39)</f>
        <v>0</v>
      </c>
      <c r="H41" s="84">
        <f>SUM(H28,H34,H39)</f>
        <v>9.0576611620061112</v>
      </c>
      <c r="I41" s="84">
        <f>SUM(I28,I34,I39)</f>
        <v>19.615513856956397</v>
      </c>
      <c r="J41" s="84">
        <f>SUM(J28,J34,J39)</f>
        <v>28.673175018962507</v>
      </c>
      <c r="K41" s="71"/>
      <c r="L41" s="35" t="str">
        <f t="shared" ref="L41:O42" si="7">IF(B41&lt;&gt;0,G41/B41,"--")</f>
        <v>--</v>
      </c>
      <c r="M41" s="35">
        <f t="shared" si="7"/>
        <v>0.71246909570807171</v>
      </c>
      <c r="N41" s="35">
        <f t="shared" si="7"/>
        <v>3.3360763623118537</v>
      </c>
      <c r="O41" s="36">
        <f t="shared" si="7"/>
        <v>1.5421593853575404</v>
      </c>
    </row>
    <row r="42" spans="1:23" ht="13.75" thickBot="1" x14ac:dyDescent="0.75">
      <c r="A42" s="37" t="s">
        <v>17</v>
      </c>
      <c r="B42" s="97">
        <f>B21+B41</f>
        <v>50.553417473139426</v>
      </c>
      <c r="C42" s="97">
        <f>C21+C41</f>
        <v>12.713058315889974</v>
      </c>
      <c r="D42" s="97">
        <f>D21+D41</f>
        <v>5.8798156057084752</v>
      </c>
      <c r="E42" s="97">
        <f>E21+E41</f>
        <v>69.146291394737872</v>
      </c>
      <c r="F42" s="38"/>
      <c r="G42" s="98">
        <f>SUM(G21,G41)</f>
        <v>11.855629487472559</v>
      </c>
      <c r="H42" s="98">
        <f>SUM(H21,H41)</f>
        <v>9.0576611620061112</v>
      </c>
      <c r="I42" s="98">
        <f>SUM(I21,I41)</f>
        <v>19.615513856956397</v>
      </c>
      <c r="J42" s="98">
        <f>SUM(J21,J41)</f>
        <v>40.528804506435065</v>
      </c>
      <c r="K42" s="38"/>
      <c r="L42" s="47">
        <f t="shared" si="7"/>
        <v>0.23451687502178892</v>
      </c>
      <c r="M42" s="47">
        <f t="shared" si="7"/>
        <v>0.71246909570807171</v>
      </c>
      <c r="N42" s="47">
        <f t="shared" si="7"/>
        <v>3.3360763623118537</v>
      </c>
      <c r="O42" s="48">
        <f t="shared" si="7"/>
        <v>0.58613128323928254</v>
      </c>
    </row>
    <row r="43" spans="1:23" ht="5.15" customHeight="1" thickBot="1" x14ac:dyDescent="0.75">
      <c r="A43" s="16"/>
      <c r="B43" s="77"/>
      <c r="C43" s="77"/>
      <c r="D43" s="77"/>
      <c r="E43" s="77"/>
      <c r="F43" s="16"/>
      <c r="G43" s="62"/>
      <c r="H43" s="62"/>
      <c r="I43" s="62"/>
      <c r="J43" s="62"/>
      <c r="K43" s="16"/>
      <c r="L43" s="16"/>
      <c r="M43" s="16"/>
      <c r="N43" s="16"/>
      <c r="O43" s="16"/>
    </row>
    <row r="44" spans="1:23" ht="15.5" x14ac:dyDescent="0.7">
      <c r="A44" s="4" t="s">
        <v>18</v>
      </c>
      <c r="B44" s="121" t="s">
        <v>1</v>
      </c>
      <c r="C44" s="128"/>
      <c r="D44" s="128"/>
      <c r="E44" s="128"/>
      <c r="F44" s="6"/>
      <c r="G44" s="121" t="s">
        <v>2</v>
      </c>
      <c r="H44" s="122"/>
      <c r="I44" s="122"/>
      <c r="J44" s="122"/>
      <c r="K44" s="6"/>
      <c r="L44" s="121" t="s">
        <v>3</v>
      </c>
      <c r="M44" s="122"/>
      <c r="N44" s="122"/>
      <c r="O44" s="123"/>
    </row>
    <row r="45" spans="1:23" ht="12.75" customHeight="1" x14ac:dyDescent="0.6">
      <c r="A45" s="94" t="s">
        <v>23</v>
      </c>
      <c r="B45" s="15" t="s">
        <v>4</v>
      </c>
      <c r="C45" s="15" t="s">
        <v>5</v>
      </c>
      <c r="D45" s="15" t="s">
        <v>6</v>
      </c>
      <c r="E45" s="15" t="s">
        <v>173</v>
      </c>
      <c r="F45" s="16"/>
      <c r="G45" s="15" t="s">
        <v>4</v>
      </c>
      <c r="H45" s="15" t="s">
        <v>5</v>
      </c>
      <c r="I45" s="15" t="s">
        <v>6</v>
      </c>
      <c r="J45" s="15" t="s">
        <v>173</v>
      </c>
      <c r="K45" s="16"/>
      <c r="L45" s="15" t="s">
        <v>4</v>
      </c>
      <c r="M45" s="15" t="s">
        <v>5</v>
      </c>
      <c r="N45" s="15" t="s">
        <v>6</v>
      </c>
      <c r="O45" s="17" t="s">
        <v>173</v>
      </c>
    </row>
    <row r="46" spans="1:23" x14ac:dyDescent="0.6">
      <c r="A46" s="21" t="s">
        <v>19</v>
      </c>
      <c r="B46" s="78">
        <v>0</v>
      </c>
      <c r="C46" s="78">
        <v>0</v>
      </c>
      <c r="D46" s="78">
        <v>0</v>
      </c>
      <c r="E46" s="65">
        <f>SUM(B46:D46)</f>
        <v>0</v>
      </c>
      <c r="F46" s="40"/>
      <c r="G46" s="62">
        <v>0</v>
      </c>
      <c r="H46" s="62">
        <v>0</v>
      </c>
      <c r="I46" s="62">
        <v>0</v>
      </c>
      <c r="J46" s="62">
        <f>SUM(G46:I46)</f>
        <v>0</v>
      </c>
      <c r="K46" s="42"/>
      <c r="L46" s="25" t="str">
        <f t="shared" ref="L46:O48" si="8">IF(B46&lt;&gt;0,G46/B46,"--")</f>
        <v>--</v>
      </c>
      <c r="M46" s="25" t="str">
        <f t="shared" si="8"/>
        <v>--</v>
      </c>
      <c r="N46" s="25" t="str">
        <f t="shared" si="8"/>
        <v>--</v>
      </c>
      <c r="O46" s="26" t="str">
        <f t="shared" si="8"/>
        <v>--</v>
      </c>
      <c r="Q46">
        <v>118</v>
      </c>
      <c r="U46">
        <f>$U$8</f>
        <v>19</v>
      </c>
      <c r="V46">
        <f>$V$8</f>
        <v>41</v>
      </c>
      <c r="W46">
        <f>$W$8</f>
        <v>63</v>
      </c>
    </row>
    <row r="47" spans="1:23" ht="12.75" customHeight="1" x14ac:dyDescent="0.6">
      <c r="A47" s="21" t="s">
        <v>20</v>
      </c>
      <c r="B47" s="78">
        <v>0</v>
      </c>
      <c r="C47" s="78">
        <v>0</v>
      </c>
      <c r="D47" s="78">
        <v>0</v>
      </c>
      <c r="E47" s="65">
        <f>SUM(B47:D47)</f>
        <v>0</v>
      </c>
      <c r="F47" s="40"/>
      <c r="G47" s="62">
        <v>0</v>
      </c>
      <c r="H47" s="62">
        <v>0</v>
      </c>
      <c r="I47" s="62">
        <v>0</v>
      </c>
      <c r="J47" s="62">
        <f>SUM(G47:I47)</f>
        <v>0</v>
      </c>
      <c r="K47" s="42"/>
      <c r="L47" s="25" t="str">
        <f t="shared" si="8"/>
        <v>--</v>
      </c>
      <c r="M47" s="25" t="str">
        <f t="shared" si="8"/>
        <v>--</v>
      </c>
      <c r="N47" s="25" t="str">
        <f t="shared" si="8"/>
        <v>--</v>
      </c>
      <c r="O47" s="26" t="str">
        <f t="shared" si="8"/>
        <v>--</v>
      </c>
      <c r="Q47">
        <v>120</v>
      </c>
      <c r="U47">
        <f>$U$8</f>
        <v>19</v>
      </c>
      <c r="V47">
        <f>$V$8</f>
        <v>41</v>
      </c>
      <c r="W47">
        <f>$W$8</f>
        <v>63</v>
      </c>
    </row>
    <row r="48" spans="1:23" ht="12.75" customHeight="1" x14ac:dyDescent="0.6">
      <c r="A48" s="21" t="s">
        <v>31</v>
      </c>
      <c r="B48" s="78">
        <f>SUM(B46:B47)</f>
        <v>0</v>
      </c>
      <c r="C48" s="78">
        <f>SUM(C46:C47)</f>
        <v>0</v>
      </c>
      <c r="D48" s="78">
        <f>SUM(D46:D47)</f>
        <v>0</v>
      </c>
      <c r="E48" s="78">
        <f>SUM(E46:E47)</f>
        <v>0</v>
      </c>
      <c r="F48" s="40"/>
      <c r="G48" s="62">
        <f>SUM(G46:G47)</f>
        <v>0</v>
      </c>
      <c r="H48" s="62">
        <f>SUM(H46:H47)</f>
        <v>0</v>
      </c>
      <c r="I48" s="62">
        <f>SUM(I46:I47)</f>
        <v>0</v>
      </c>
      <c r="J48" s="62">
        <f>SUM(J46:J47)</f>
        <v>0</v>
      </c>
      <c r="K48" s="42"/>
      <c r="L48" s="25" t="str">
        <f t="shared" si="8"/>
        <v>--</v>
      </c>
      <c r="M48" s="25" t="str">
        <f t="shared" si="8"/>
        <v>--</v>
      </c>
      <c r="N48" s="25" t="str">
        <f t="shared" si="8"/>
        <v>--</v>
      </c>
      <c r="O48" s="26" t="str">
        <f t="shared" si="8"/>
        <v>--</v>
      </c>
    </row>
    <row r="49" spans="1:23" ht="12.75" customHeight="1" x14ac:dyDescent="0.6">
      <c r="A49" s="95" t="s">
        <v>32</v>
      </c>
      <c r="B49" s="78"/>
      <c r="C49" s="78"/>
      <c r="D49" s="78"/>
      <c r="E49" s="80"/>
      <c r="F49" s="40"/>
      <c r="G49" s="62"/>
      <c r="H49" s="62"/>
      <c r="I49" s="62"/>
      <c r="J49" s="62"/>
      <c r="K49" s="42"/>
      <c r="L49" s="42"/>
      <c r="M49" s="40"/>
      <c r="N49" s="41"/>
      <c r="O49" s="20"/>
    </row>
    <row r="50" spans="1:23" x14ac:dyDescent="0.6">
      <c r="A50" s="21" t="s">
        <v>19</v>
      </c>
      <c r="B50" s="76">
        <v>0</v>
      </c>
      <c r="C50" s="76">
        <v>0</v>
      </c>
      <c r="D50" s="76">
        <v>0</v>
      </c>
      <c r="E50" s="23">
        <f>SUM(B50:D50)</f>
        <v>0</v>
      </c>
      <c r="F50" s="40"/>
      <c r="G50" s="62">
        <v>0</v>
      </c>
      <c r="H50" s="62">
        <v>0</v>
      </c>
      <c r="I50" s="62">
        <v>0</v>
      </c>
      <c r="J50" s="62">
        <f>SUM(G50:I50)</f>
        <v>0</v>
      </c>
      <c r="K50" s="42"/>
      <c r="L50" s="25" t="str">
        <f t="shared" ref="L50:O53" si="9">IF(B50&lt;&gt;0,G50/B50,"--")</f>
        <v>--</v>
      </c>
      <c r="M50" s="25" t="str">
        <f t="shared" si="9"/>
        <v>--</v>
      </c>
      <c r="N50" s="25" t="str">
        <f t="shared" si="9"/>
        <v>--</v>
      </c>
      <c r="O50" s="26" t="str">
        <f t="shared" si="9"/>
        <v>--</v>
      </c>
      <c r="Q50">
        <v>95</v>
      </c>
      <c r="U50">
        <f>$U$8</f>
        <v>19</v>
      </c>
      <c r="V50">
        <f>$V$8</f>
        <v>41</v>
      </c>
      <c r="W50">
        <f>$W$8</f>
        <v>63</v>
      </c>
    </row>
    <row r="51" spans="1:23" x14ac:dyDescent="0.6">
      <c r="A51" s="21" t="s">
        <v>20</v>
      </c>
      <c r="B51" s="76">
        <v>0</v>
      </c>
      <c r="C51" s="76">
        <v>0</v>
      </c>
      <c r="D51" s="76">
        <v>0</v>
      </c>
      <c r="E51" s="23">
        <f>SUM(B51:D51)</f>
        <v>0</v>
      </c>
      <c r="F51" s="40"/>
      <c r="G51" s="62">
        <v>0</v>
      </c>
      <c r="H51" s="62">
        <v>0</v>
      </c>
      <c r="I51" s="62">
        <v>0</v>
      </c>
      <c r="J51" s="62">
        <f>SUM(G51:I51)</f>
        <v>0</v>
      </c>
      <c r="K51" s="42"/>
      <c r="L51" s="25" t="str">
        <f t="shared" si="9"/>
        <v>--</v>
      </c>
      <c r="M51" s="25" t="str">
        <f t="shared" si="9"/>
        <v>--</v>
      </c>
      <c r="N51" s="25" t="str">
        <f t="shared" si="9"/>
        <v>--</v>
      </c>
      <c r="O51" s="26" t="str">
        <f t="shared" si="9"/>
        <v>--</v>
      </c>
      <c r="Q51">
        <v>97</v>
      </c>
      <c r="U51">
        <f>$U$8</f>
        <v>19</v>
      </c>
      <c r="V51">
        <f>$V$8</f>
        <v>41</v>
      </c>
      <c r="W51">
        <f>$W$8</f>
        <v>63</v>
      </c>
    </row>
    <row r="52" spans="1:23" x14ac:dyDescent="0.6">
      <c r="A52" s="96" t="s">
        <v>33</v>
      </c>
      <c r="B52" s="126">
        <f>SUM(B50:B51)</f>
        <v>0</v>
      </c>
      <c r="C52" s="126">
        <f>SUM(C50:C51)</f>
        <v>0</v>
      </c>
      <c r="D52" s="126">
        <f>SUM(D50:D51)</f>
        <v>0</v>
      </c>
      <c r="E52" s="126">
        <f>SUM(E50:E51)</f>
        <v>0</v>
      </c>
      <c r="F52" s="124"/>
      <c r="G52" s="84">
        <f>SUM(G50:G51)</f>
        <v>0</v>
      </c>
      <c r="H52" s="84">
        <f>SUM(H50:H51)</f>
        <v>0</v>
      </c>
      <c r="I52" s="84">
        <f>SUM(I50:I51)</f>
        <v>0</v>
      </c>
      <c r="J52" s="84">
        <f>SUM(J50:J51)</f>
        <v>0</v>
      </c>
      <c r="K52" s="125"/>
      <c r="L52" s="35" t="str">
        <f t="shared" si="9"/>
        <v>--</v>
      </c>
      <c r="M52" s="35" t="str">
        <f t="shared" si="9"/>
        <v>--</v>
      </c>
      <c r="N52" s="35" t="str">
        <f t="shared" si="9"/>
        <v>--</v>
      </c>
      <c r="O52" s="36" t="str">
        <f t="shared" si="9"/>
        <v>--</v>
      </c>
    </row>
    <row r="53" spans="1:23" ht="13.75" thickBot="1" x14ac:dyDescent="0.75">
      <c r="A53" s="43" t="s">
        <v>17</v>
      </c>
      <c r="B53" s="99">
        <f>SUM(B48,B52)</f>
        <v>0</v>
      </c>
      <c r="C53" s="99">
        <f>SUM(C48,C52)</f>
        <v>0</v>
      </c>
      <c r="D53" s="99">
        <f>SUM(D48,D52)</f>
        <v>0</v>
      </c>
      <c r="E53" s="99">
        <f>SUM(E48,E52)</f>
        <v>0</v>
      </c>
      <c r="F53" s="45"/>
      <c r="G53" s="98">
        <f>SUM(G48,G52)</f>
        <v>0</v>
      </c>
      <c r="H53" s="98">
        <f>SUM(H48,H52)</f>
        <v>0</v>
      </c>
      <c r="I53" s="98">
        <f>SUM(I48,I52)</f>
        <v>0</v>
      </c>
      <c r="J53" s="98">
        <f>SUM(J48,J52)</f>
        <v>0</v>
      </c>
      <c r="K53" s="44"/>
      <c r="L53" s="47" t="str">
        <f t="shared" si="9"/>
        <v>--</v>
      </c>
      <c r="M53" s="47" t="str">
        <f t="shared" si="9"/>
        <v>--</v>
      </c>
      <c r="N53" s="47" t="str">
        <f t="shared" si="9"/>
        <v>--</v>
      </c>
      <c r="O53" s="48" t="str">
        <f t="shared" si="9"/>
        <v>--</v>
      </c>
    </row>
    <row r="54" spans="1:23" ht="5.15" customHeight="1" x14ac:dyDescent="0.6">
      <c r="A54" s="49"/>
      <c r="B54" s="78"/>
      <c r="C54" s="78"/>
      <c r="D54" s="78"/>
      <c r="E54" s="81"/>
      <c r="F54" s="40"/>
      <c r="G54" s="62"/>
      <c r="H54" s="62"/>
      <c r="I54" s="62"/>
      <c r="J54" s="62"/>
      <c r="K54" s="42"/>
      <c r="L54" s="42"/>
      <c r="M54" s="40"/>
      <c r="N54" s="41"/>
    </row>
    <row r="55" spans="1:23" x14ac:dyDescent="0.6">
      <c r="A55" s="49" t="s">
        <v>21</v>
      </c>
      <c r="B55" s="78">
        <f>B42</f>
        <v>50.553417473139426</v>
      </c>
      <c r="C55" s="78">
        <f>C42</f>
        <v>12.713058315889974</v>
      </c>
      <c r="D55" s="78">
        <f>D42</f>
        <v>5.8798156057084752</v>
      </c>
      <c r="E55" s="78">
        <f>E42</f>
        <v>69.146291394737872</v>
      </c>
      <c r="F55" s="49"/>
      <c r="G55" s="62">
        <f>G42+G53</f>
        <v>11.855629487472559</v>
      </c>
      <c r="H55" s="62">
        <f>H42+H53</f>
        <v>9.0576611620061112</v>
      </c>
      <c r="I55" s="62">
        <f>I42+I53</f>
        <v>19.615513856956397</v>
      </c>
      <c r="J55" s="62">
        <f>J42+J53</f>
        <v>40.528804506435065</v>
      </c>
      <c r="K55" s="42"/>
      <c r="L55" s="25">
        <f>IF(B55&lt;&gt;0,G55/B55,"--")</f>
        <v>0.23451687502178892</v>
      </c>
      <c r="M55" s="25">
        <f>IF(C55&lt;&gt;0,H55/C55,"--")</f>
        <v>0.71246909570807171</v>
      </c>
      <c r="N55" s="25">
        <f>IF(D55&lt;&gt;0,I55/D55,"--")</f>
        <v>3.3360763623118537</v>
      </c>
      <c r="O55" s="25">
        <f>IF(E55&lt;&gt;0,J55/E55,"--")</f>
        <v>0.58613128323928254</v>
      </c>
    </row>
    <row r="56" spans="1:23" hidden="1" x14ac:dyDescent="0.6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</row>
    <row r="57" spans="1:23" hidden="1" x14ac:dyDescent="0.6">
      <c r="A57" s="107" t="s">
        <v>115</v>
      </c>
      <c r="B57" s="72">
        <f>B10-SUM(B11:B13)</f>
        <v>0</v>
      </c>
      <c r="C57" s="72">
        <f>C10-SUM(C11:C13)</f>
        <v>0</v>
      </c>
      <c r="D57" s="72">
        <f>D10-SUM(D11:D13)</f>
        <v>0</v>
      </c>
      <c r="E57" s="87"/>
      <c r="G57" s="72">
        <v>0</v>
      </c>
      <c r="H57" s="72">
        <v>0</v>
      </c>
      <c r="I57" s="72">
        <v>0</v>
      </c>
      <c r="K57" s="53"/>
      <c r="L57" s="72">
        <v>0</v>
      </c>
      <c r="M57" s="72">
        <v>0</v>
      </c>
      <c r="N57" s="72">
        <v>0</v>
      </c>
      <c r="Q57">
        <v>117</v>
      </c>
      <c r="U57">
        <f>$U$8</f>
        <v>19</v>
      </c>
      <c r="V57">
        <f>$V$8</f>
        <v>41</v>
      </c>
      <c r="W57">
        <f>$W$8</f>
        <v>63</v>
      </c>
    </row>
    <row r="58" spans="1:23" hidden="1" x14ac:dyDescent="0.6">
      <c r="G58" s="72">
        <v>0</v>
      </c>
      <c r="H58" s="72">
        <v>0</v>
      </c>
      <c r="I58" s="72">
        <v>0</v>
      </c>
      <c r="K58" s="53"/>
      <c r="L58" s="72">
        <v>0</v>
      </c>
      <c r="M58" s="72">
        <v>0</v>
      </c>
      <c r="N58" s="72">
        <v>0</v>
      </c>
      <c r="Q58">
        <v>94</v>
      </c>
      <c r="U58">
        <f>$U$8</f>
        <v>19</v>
      </c>
      <c r="V58">
        <f>$V$8</f>
        <v>41</v>
      </c>
      <c r="W58">
        <f>$W$8</f>
        <v>63</v>
      </c>
    </row>
    <row r="59" spans="1:23" hidden="1" x14ac:dyDescent="0.6">
      <c r="B59" s="50"/>
      <c r="G59" s="72">
        <v>0</v>
      </c>
      <c r="H59" s="72">
        <v>0</v>
      </c>
      <c r="I59" s="72">
        <v>0</v>
      </c>
      <c r="L59" s="72">
        <v>0</v>
      </c>
      <c r="M59" s="72">
        <v>0</v>
      </c>
      <c r="N59" s="72">
        <v>0</v>
      </c>
      <c r="Q59">
        <v>47</v>
      </c>
      <c r="S59">
        <v>31</v>
      </c>
      <c r="U59">
        <f>$U$8</f>
        <v>19</v>
      </c>
      <c r="V59">
        <f>$V$8</f>
        <v>41</v>
      </c>
      <c r="W59">
        <f>$W$8</f>
        <v>63</v>
      </c>
    </row>
    <row r="60" spans="1:23" x14ac:dyDescent="0.6">
      <c r="A60" s="33"/>
      <c r="B60" s="33"/>
      <c r="C60" s="33"/>
      <c r="D60" s="33"/>
      <c r="E60" s="33"/>
    </row>
    <row r="61" spans="1:23" x14ac:dyDescent="0.6">
      <c r="A61" s="54" t="s">
        <v>22</v>
      </c>
      <c r="K61" s="53"/>
      <c r="L61" s="52"/>
      <c r="M61" s="52"/>
      <c r="N61" s="52"/>
    </row>
    <row r="62" spans="1:23" x14ac:dyDescent="0.6">
      <c r="A62" s="109" t="s">
        <v>264</v>
      </c>
      <c r="K62" s="53"/>
      <c r="L62" s="52"/>
      <c r="M62" s="52"/>
      <c r="N62" s="52"/>
    </row>
    <row r="63" spans="1:23" x14ac:dyDescent="0.6">
      <c r="A63" s="56" t="s">
        <v>107</v>
      </c>
      <c r="K63" s="53"/>
      <c r="L63" s="52"/>
      <c r="M63" s="52"/>
      <c r="N63" s="52"/>
    </row>
    <row r="64" spans="1:23" x14ac:dyDescent="0.6">
      <c r="A64" s="55" t="s">
        <v>98</v>
      </c>
    </row>
    <row r="65" spans="1:6" x14ac:dyDescent="0.6">
      <c r="A65" s="55" t="s">
        <v>99</v>
      </c>
    </row>
    <row r="66" spans="1:6" x14ac:dyDescent="0.6">
      <c r="A66" s="56" t="s">
        <v>100</v>
      </c>
    </row>
    <row r="67" spans="1:6" x14ac:dyDescent="0.6">
      <c r="A67" s="55" t="s">
        <v>101</v>
      </c>
    </row>
    <row r="68" spans="1:6" x14ac:dyDescent="0.6">
      <c r="A68" s="55"/>
    </row>
    <row r="69" spans="1:6" x14ac:dyDescent="0.6">
      <c r="A69" s="56"/>
    </row>
    <row r="70" spans="1:6" x14ac:dyDescent="0.6">
      <c r="A70" s="55"/>
    </row>
    <row r="71" spans="1:6" x14ac:dyDescent="0.6">
      <c r="A71" s="55"/>
      <c r="B71" s="41"/>
      <c r="C71" s="41"/>
      <c r="D71" s="41"/>
      <c r="E71" s="41"/>
      <c r="F71" s="41"/>
    </row>
    <row r="72" spans="1:6" x14ac:dyDescent="0.6">
      <c r="A72" s="56"/>
      <c r="B72" s="41"/>
      <c r="C72" s="41"/>
      <c r="D72" s="41"/>
      <c r="E72" s="41"/>
      <c r="F72" s="41"/>
    </row>
    <row r="73" spans="1:6" x14ac:dyDescent="0.6">
      <c r="A73" s="56"/>
    </row>
    <row r="75" spans="1:6" x14ac:dyDescent="0.6">
      <c r="A75" s="16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43" max="14" man="1"/>
  </rowBreak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57"/>
  <dimension ref="A1:AD87"/>
  <sheetViews>
    <sheetView zoomScale="70" zoomScaleNormal="70" workbookViewId="0"/>
  </sheetViews>
  <sheetFormatPr defaultRowHeight="13" x14ac:dyDescent="0.6"/>
  <cols>
    <col min="1" max="1" width="36.86328125" customWidth="1"/>
    <col min="2" max="5" width="10.6796875" customWidth="1"/>
    <col min="6" max="6" width="2.6796875" customWidth="1"/>
    <col min="7" max="10" width="10.6796875" customWidth="1"/>
    <col min="11" max="11" width="2.6796875" customWidth="1"/>
    <col min="12" max="15" width="8.6796875" customWidth="1"/>
    <col min="17" max="32" width="0" hidden="1" customWidth="1"/>
  </cols>
  <sheetData>
    <row r="1" spans="1:25" s="3" customFormat="1" ht="15.5" x14ac:dyDescent="0.7">
      <c r="A1" s="1" t="str">
        <f>VLOOKUP(Y6,TabName,5,FALSE)</f>
        <v>Table 4.55 - Cost of Returned-to-Sender UAA Mail -- All Other Classes, Free Matter for the Blind (1), PARS Environment, FY 21</v>
      </c>
    </row>
    <row r="2" spans="1:25" ht="8.15" customHeight="1" thickBot="1" x14ac:dyDescent="0.75"/>
    <row r="3" spans="1:25" ht="15.5" x14ac:dyDescent="0.7">
      <c r="A3" s="4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39"/>
    </row>
    <row r="4" spans="1:25" ht="12.75" customHeight="1" x14ac:dyDescent="0.6">
      <c r="A4" s="14"/>
      <c r="B4" s="9" t="s">
        <v>1</v>
      </c>
      <c r="C4" s="10"/>
      <c r="D4" s="10"/>
      <c r="E4" s="10"/>
      <c r="F4" s="11"/>
      <c r="G4" s="9" t="s">
        <v>2</v>
      </c>
      <c r="H4" s="12"/>
      <c r="I4" s="12"/>
      <c r="J4" s="12"/>
      <c r="K4" s="11"/>
      <c r="L4" s="9" t="s">
        <v>3</v>
      </c>
      <c r="M4" s="12"/>
      <c r="N4" s="12"/>
      <c r="O4" s="13"/>
      <c r="S4" t="s">
        <v>37</v>
      </c>
      <c r="T4" t="s">
        <v>37</v>
      </c>
      <c r="U4" s="18" t="s">
        <v>8</v>
      </c>
      <c r="V4" s="18" t="s">
        <v>9</v>
      </c>
      <c r="W4" s="18" t="s">
        <v>10</v>
      </c>
      <c r="Y4" s="3"/>
    </row>
    <row r="5" spans="1:25" ht="25.5" customHeight="1" x14ac:dyDescent="0.6">
      <c r="A5" s="14"/>
      <c r="B5" s="15" t="s">
        <v>4</v>
      </c>
      <c r="C5" s="15" t="s">
        <v>5</v>
      </c>
      <c r="D5" s="15" t="s">
        <v>6</v>
      </c>
      <c r="E5" s="15" t="s">
        <v>7</v>
      </c>
      <c r="F5" s="16"/>
      <c r="G5" s="15" t="s">
        <v>4</v>
      </c>
      <c r="H5" s="15" t="s">
        <v>5</v>
      </c>
      <c r="I5" s="15" t="s">
        <v>6</v>
      </c>
      <c r="J5" s="15" t="s">
        <v>7</v>
      </c>
      <c r="K5" s="16"/>
      <c r="L5" s="15" t="s">
        <v>4</v>
      </c>
      <c r="M5" s="15" t="s">
        <v>5</v>
      </c>
      <c r="N5" s="15" t="s">
        <v>6</v>
      </c>
      <c r="O5" s="17" t="s">
        <v>7</v>
      </c>
      <c r="Q5" s="56" t="s">
        <v>35</v>
      </c>
      <c r="R5" s="56" t="s">
        <v>36</v>
      </c>
      <c r="S5" s="56" t="s">
        <v>35</v>
      </c>
      <c r="T5" s="56" t="s">
        <v>36</v>
      </c>
      <c r="U5" t="s">
        <v>12</v>
      </c>
      <c r="V5" t="s">
        <v>12</v>
      </c>
      <c r="W5" t="s">
        <v>12</v>
      </c>
      <c r="Y5" s="18" t="s">
        <v>11</v>
      </c>
    </row>
    <row r="6" spans="1:25" ht="12.75" customHeight="1" x14ac:dyDescent="0.6">
      <c r="A6" s="94" t="s">
        <v>23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20"/>
      <c r="Y6">
        <v>55</v>
      </c>
    </row>
    <row r="7" spans="1:25" ht="12.75" customHeight="1" x14ac:dyDescent="0.6">
      <c r="A7" s="31" t="s">
        <v>103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20"/>
    </row>
    <row r="8" spans="1:25" ht="12.75" customHeight="1" x14ac:dyDescent="0.6">
      <c r="A8" s="21" t="s">
        <v>13</v>
      </c>
      <c r="B8" s="22">
        <v>0.37935999276813381</v>
      </c>
      <c r="C8" s="22">
        <v>0</v>
      </c>
      <c r="D8" s="22">
        <v>0</v>
      </c>
      <c r="E8" s="22">
        <f t="shared" ref="E8:E13" si="0">SUM(B8:D8)</f>
        <v>0.37935999276813381</v>
      </c>
      <c r="F8" s="16"/>
      <c r="G8" s="62">
        <v>1.1070851150528215E-2</v>
      </c>
      <c r="H8" s="62">
        <v>0</v>
      </c>
      <c r="I8" s="62">
        <v>0</v>
      </c>
      <c r="J8" s="24">
        <f t="shared" ref="J8:J13" si="1">SUM(G8:I8)</f>
        <v>1.1070851150528215E-2</v>
      </c>
      <c r="K8" s="16"/>
      <c r="L8" s="25">
        <f t="shared" ref="L8:O14" si="2">IF(B8&lt;&gt;0,G8/B8,"--")</f>
        <v>2.9182969637219384E-2</v>
      </c>
      <c r="M8" s="25" t="str">
        <f t="shared" si="2"/>
        <v>--</v>
      </c>
      <c r="N8" s="25" t="str">
        <f t="shared" si="2"/>
        <v>--</v>
      </c>
      <c r="O8" s="26">
        <f t="shared" si="2"/>
        <v>2.9182969637219384E-2</v>
      </c>
      <c r="Q8">
        <v>38</v>
      </c>
      <c r="U8" s="27">
        <f>VLOOKUP($Y$6,RMap,4,FALSE)</f>
        <v>19</v>
      </c>
      <c r="V8" s="28">
        <f>VLOOKUP($Y$6,RMap,5,FALSE)</f>
        <v>41</v>
      </c>
      <c r="W8" s="29">
        <f>VLOOKUP($Y$6,RMap,6,FALSE)</f>
        <v>63</v>
      </c>
    </row>
    <row r="9" spans="1:25" ht="12.75" customHeight="1" x14ac:dyDescent="0.6">
      <c r="A9" s="30" t="s">
        <v>24</v>
      </c>
      <c r="B9" s="22">
        <v>0.37935999276813381</v>
      </c>
      <c r="C9" s="22">
        <v>0</v>
      </c>
      <c r="D9" s="22">
        <v>0</v>
      </c>
      <c r="E9" s="22">
        <f t="shared" si="0"/>
        <v>0.37935999276813381</v>
      </c>
      <c r="F9" s="16"/>
      <c r="G9" s="62">
        <v>2.5142583320721923E-3</v>
      </c>
      <c r="H9" s="62">
        <v>0</v>
      </c>
      <c r="I9" s="62">
        <v>0</v>
      </c>
      <c r="J9" s="24">
        <f t="shared" si="1"/>
        <v>2.5142583320721923E-3</v>
      </c>
      <c r="K9" s="16"/>
      <c r="L9" s="25">
        <f t="shared" si="2"/>
        <v>6.6276317482136709E-3</v>
      </c>
      <c r="M9" s="25" t="str">
        <f t="shared" si="2"/>
        <v>--</v>
      </c>
      <c r="N9" s="25" t="str">
        <f t="shared" si="2"/>
        <v>--</v>
      </c>
      <c r="O9" s="26">
        <f t="shared" si="2"/>
        <v>6.6276317482136709E-3</v>
      </c>
      <c r="Q9">
        <v>39</v>
      </c>
      <c r="U9">
        <f>$U$8</f>
        <v>19</v>
      </c>
      <c r="V9">
        <f>$V$8</f>
        <v>41</v>
      </c>
      <c r="W9">
        <f>$W$8</f>
        <v>63</v>
      </c>
    </row>
    <row r="10" spans="1:25" ht="12.75" customHeight="1" x14ac:dyDescent="0.6">
      <c r="A10" s="21" t="s">
        <v>25</v>
      </c>
      <c r="B10" s="22">
        <v>7.5871998553626687</v>
      </c>
      <c r="C10" s="22">
        <v>0</v>
      </c>
      <c r="D10" s="22">
        <v>0</v>
      </c>
      <c r="E10" s="22">
        <f t="shared" si="0"/>
        <v>7.5871998553626687</v>
      </c>
      <c r="F10" s="16"/>
      <c r="G10" s="62">
        <v>0.46386056413014276</v>
      </c>
      <c r="H10" s="62">
        <v>0</v>
      </c>
      <c r="I10" s="62">
        <v>0</v>
      </c>
      <c r="J10" s="24">
        <f t="shared" si="1"/>
        <v>0.46386056413014276</v>
      </c>
      <c r="K10" s="16"/>
      <c r="L10" s="25">
        <f t="shared" si="2"/>
        <v>6.1137253924092159E-2</v>
      </c>
      <c r="M10" s="25" t="str">
        <f t="shared" si="2"/>
        <v>--</v>
      </c>
      <c r="N10" s="25" t="str">
        <f t="shared" si="2"/>
        <v>--</v>
      </c>
      <c r="O10" s="26">
        <f t="shared" si="2"/>
        <v>6.1137253924092159E-2</v>
      </c>
      <c r="Q10">
        <v>40</v>
      </c>
      <c r="S10">
        <v>10</v>
      </c>
      <c r="U10">
        <f>$U$8</f>
        <v>19</v>
      </c>
      <c r="V10">
        <f>$V$8</f>
        <v>41</v>
      </c>
      <c r="W10">
        <f>$W$8</f>
        <v>63</v>
      </c>
    </row>
    <row r="11" spans="1:25" ht="12.75" customHeight="1" x14ac:dyDescent="0.6">
      <c r="A11" s="21" t="s">
        <v>26</v>
      </c>
      <c r="B11" s="22">
        <v>2.8218693062057607</v>
      </c>
      <c r="C11" s="22">
        <v>0</v>
      </c>
      <c r="D11" s="22">
        <v>0</v>
      </c>
      <c r="E11" s="22">
        <f t="shared" si="0"/>
        <v>2.8218693062057607</v>
      </c>
      <c r="F11" s="16"/>
      <c r="G11" s="62">
        <v>0</v>
      </c>
      <c r="H11" s="62">
        <v>0</v>
      </c>
      <c r="I11" s="62">
        <v>0</v>
      </c>
      <c r="J11" s="24">
        <f t="shared" si="1"/>
        <v>0</v>
      </c>
      <c r="K11" s="16"/>
      <c r="L11" s="25">
        <f t="shared" si="2"/>
        <v>0</v>
      </c>
      <c r="M11" s="25" t="str">
        <f t="shared" si="2"/>
        <v>--</v>
      </c>
      <c r="N11" s="25" t="str">
        <f t="shared" si="2"/>
        <v>--</v>
      </c>
      <c r="O11" s="26">
        <f t="shared" si="2"/>
        <v>0</v>
      </c>
      <c r="Q11">
        <v>41</v>
      </c>
      <c r="S11">
        <v>10</v>
      </c>
      <c r="U11">
        <f>$U$8</f>
        <v>19</v>
      </c>
      <c r="V11">
        <f>$V$8</f>
        <v>41</v>
      </c>
      <c r="W11">
        <f>$W$8</f>
        <v>63</v>
      </c>
    </row>
    <row r="12" spans="1:25" ht="12.75" customHeight="1" x14ac:dyDescent="0.6">
      <c r="A12" s="30" t="s">
        <v>92</v>
      </c>
      <c r="B12" s="22">
        <v>4.3859705563887745</v>
      </c>
      <c r="C12" s="22">
        <v>0</v>
      </c>
      <c r="D12" s="22">
        <v>0</v>
      </c>
      <c r="E12" s="22">
        <f t="shared" si="0"/>
        <v>4.3859705563887745</v>
      </c>
      <c r="F12" s="16"/>
      <c r="G12" s="62">
        <v>0.36618441240860589</v>
      </c>
      <c r="H12" s="62">
        <v>0</v>
      </c>
      <c r="I12" s="62">
        <v>0</v>
      </c>
      <c r="J12" s="24">
        <f t="shared" si="1"/>
        <v>0.36618441240860589</v>
      </c>
      <c r="K12" s="16"/>
      <c r="L12" s="25">
        <f t="shared" si="2"/>
        <v>8.3489938589580245E-2</v>
      </c>
      <c r="M12" s="25" t="str">
        <f t="shared" si="2"/>
        <v>--</v>
      </c>
      <c r="N12" s="25" t="str">
        <f t="shared" si="2"/>
        <v>--</v>
      </c>
      <c r="O12" s="26">
        <f t="shared" si="2"/>
        <v>8.3489938589580245E-2</v>
      </c>
      <c r="Q12">
        <v>42</v>
      </c>
      <c r="R12">
        <v>43</v>
      </c>
      <c r="S12">
        <v>10</v>
      </c>
      <c r="U12">
        <f>$U$8</f>
        <v>19</v>
      </c>
      <c r="V12">
        <f>$V$8</f>
        <v>41</v>
      </c>
      <c r="W12">
        <f>$W$8</f>
        <v>63</v>
      </c>
    </row>
    <row r="13" spans="1:25" ht="12.75" customHeight="1" x14ac:dyDescent="0.6">
      <c r="A13" s="30" t="s">
        <v>104</v>
      </c>
      <c r="B13" s="22">
        <v>0.37935999276813348</v>
      </c>
      <c r="C13" s="22">
        <v>0</v>
      </c>
      <c r="D13" s="22">
        <v>0</v>
      </c>
      <c r="E13" s="22">
        <f t="shared" si="0"/>
        <v>0.37935999276813348</v>
      </c>
      <c r="F13" s="16"/>
      <c r="G13" s="62">
        <v>0.10749414440998264</v>
      </c>
      <c r="H13" s="62">
        <v>0</v>
      </c>
      <c r="I13" s="62">
        <v>0</v>
      </c>
      <c r="J13" s="24">
        <f t="shared" si="1"/>
        <v>0.10749414440998264</v>
      </c>
      <c r="K13" s="16"/>
      <c r="L13" s="25">
        <f t="shared" si="2"/>
        <v>0.28335656489661404</v>
      </c>
      <c r="M13" s="25" t="str">
        <f t="shared" si="2"/>
        <v>--</v>
      </c>
      <c r="N13" s="25" t="str">
        <f t="shared" si="2"/>
        <v>--</v>
      </c>
      <c r="O13" s="26">
        <f t="shared" si="2"/>
        <v>0.28335656489661404</v>
      </c>
      <c r="Q13">
        <v>45</v>
      </c>
      <c r="S13">
        <v>10</v>
      </c>
      <c r="U13">
        <f>$U$8</f>
        <v>19</v>
      </c>
      <c r="V13">
        <f>$V$8</f>
        <v>41</v>
      </c>
      <c r="W13">
        <f>$W$8</f>
        <v>63</v>
      </c>
    </row>
    <row r="14" spans="1:25" ht="12.75" customHeight="1" x14ac:dyDescent="0.6">
      <c r="A14" s="21" t="s">
        <v>17</v>
      </c>
      <c r="B14" s="22">
        <f>B10</f>
        <v>7.5871998553626687</v>
      </c>
      <c r="C14" s="22">
        <f>C10</f>
        <v>0</v>
      </c>
      <c r="D14" s="22">
        <f>D10</f>
        <v>0</v>
      </c>
      <c r="E14" s="22">
        <f>E10</f>
        <v>7.5871998553626687</v>
      </c>
      <c r="F14" s="16"/>
      <c r="G14" s="24">
        <f>SUM(G8:G13)</f>
        <v>0.95112423043133165</v>
      </c>
      <c r="H14" s="24">
        <f>SUM(H8:H13)</f>
        <v>0</v>
      </c>
      <c r="I14" s="24">
        <f>SUM(I8:I13)</f>
        <v>0</v>
      </c>
      <c r="J14" s="24">
        <f>SUM(J8:J13)</f>
        <v>0.95112423043133165</v>
      </c>
      <c r="K14" s="16"/>
      <c r="L14" s="25">
        <f t="shared" si="2"/>
        <v>0.12535905848836609</v>
      </c>
      <c r="M14" s="25" t="str">
        <f t="shared" si="2"/>
        <v>--</v>
      </c>
      <c r="N14" s="25" t="str">
        <f t="shared" si="2"/>
        <v>--</v>
      </c>
      <c r="O14" s="26">
        <f t="shared" si="2"/>
        <v>0.12535905848836609</v>
      </c>
    </row>
    <row r="15" spans="1:25" ht="5.15" customHeight="1" x14ac:dyDescent="0.6">
      <c r="A15" s="21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20"/>
    </row>
    <row r="16" spans="1:25" ht="12.75" customHeight="1" x14ac:dyDescent="0.6">
      <c r="A16" s="31" t="s">
        <v>105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20"/>
    </row>
    <row r="17" spans="1:30" ht="12.75" customHeight="1" x14ac:dyDescent="0.6">
      <c r="A17" s="21" t="s">
        <v>13</v>
      </c>
      <c r="B17" s="22">
        <v>127.03768430092201</v>
      </c>
      <c r="C17" s="22">
        <v>0</v>
      </c>
      <c r="D17" s="22">
        <v>0</v>
      </c>
      <c r="E17" s="22">
        <f t="shared" ref="E17:E22" si="3">SUM(B17:D17)</f>
        <v>127.03768430092201</v>
      </c>
      <c r="F17" s="16"/>
      <c r="G17" s="62">
        <v>2.4131698957242795</v>
      </c>
      <c r="H17" s="62">
        <v>0</v>
      </c>
      <c r="I17" s="62">
        <v>0</v>
      </c>
      <c r="J17" s="24">
        <f t="shared" ref="J17:J22" si="4">SUM(G17:I17)</f>
        <v>2.4131698957242795</v>
      </c>
      <c r="K17" s="16"/>
      <c r="L17" s="25">
        <f t="shared" ref="L17:O23" si="5">IF(B17&lt;&gt;0,G17/B17,"--")</f>
        <v>1.8995701228369802E-2</v>
      </c>
      <c r="M17" s="25" t="str">
        <f t="shared" si="5"/>
        <v>--</v>
      </c>
      <c r="N17" s="25" t="str">
        <f t="shared" si="5"/>
        <v>--</v>
      </c>
      <c r="O17" s="26">
        <f t="shared" si="5"/>
        <v>1.8995701228369802E-2</v>
      </c>
      <c r="Q17">
        <v>48</v>
      </c>
      <c r="R17">
        <v>65</v>
      </c>
      <c r="U17">
        <f t="shared" ref="U17:U22" si="6">$U$8</f>
        <v>19</v>
      </c>
      <c r="V17">
        <f t="shared" ref="V17:V22" si="7">$V$8</f>
        <v>41</v>
      </c>
      <c r="W17">
        <f t="shared" ref="W17:W22" si="8">$W$8</f>
        <v>63</v>
      </c>
    </row>
    <row r="18" spans="1:30" ht="12.75" customHeight="1" x14ac:dyDescent="0.6">
      <c r="A18" s="30" t="s">
        <v>24</v>
      </c>
      <c r="B18" s="22">
        <v>127.03768430092201</v>
      </c>
      <c r="C18" s="22">
        <v>0</v>
      </c>
      <c r="D18" s="22">
        <v>0</v>
      </c>
      <c r="E18" s="22">
        <f t="shared" si="3"/>
        <v>127.03768430092201</v>
      </c>
      <c r="F18" s="16"/>
      <c r="G18" s="62">
        <v>3.1032799397674871</v>
      </c>
      <c r="H18" s="62">
        <v>0</v>
      </c>
      <c r="I18" s="62">
        <v>0</v>
      </c>
      <c r="J18" s="24">
        <f t="shared" si="4"/>
        <v>3.1032799397674871</v>
      </c>
      <c r="K18" s="16"/>
      <c r="L18" s="25">
        <f t="shared" si="5"/>
        <v>2.4428026666611431E-2</v>
      </c>
      <c r="M18" s="25" t="str">
        <f t="shared" si="5"/>
        <v>--</v>
      </c>
      <c r="N18" s="25" t="str">
        <f t="shared" si="5"/>
        <v>--</v>
      </c>
      <c r="O18" s="26">
        <f t="shared" si="5"/>
        <v>2.4428026666611431E-2</v>
      </c>
      <c r="Q18">
        <v>49</v>
      </c>
      <c r="R18">
        <v>66</v>
      </c>
      <c r="U18">
        <f t="shared" si="6"/>
        <v>19</v>
      </c>
      <c r="V18">
        <f t="shared" si="7"/>
        <v>41</v>
      </c>
      <c r="W18">
        <f t="shared" si="8"/>
        <v>63</v>
      </c>
    </row>
    <row r="19" spans="1:30" ht="12.75" customHeight="1" x14ac:dyDescent="0.6">
      <c r="A19" s="21" t="s">
        <v>25</v>
      </c>
      <c r="B19" s="22">
        <v>175.91456951209332</v>
      </c>
      <c r="C19" s="22">
        <v>0</v>
      </c>
      <c r="D19" s="22">
        <v>0</v>
      </c>
      <c r="E19" s="22">
        <f t="shared" si="3"/>
        <v>175.91456951209332</v>
      </c>
      <c r="F19" s="16"/>
      <c r="G19" s="62">
        <v>-0.65941525607388574</v>
      </c>
      <c r="H19" s="62">
        <v>0</v>
      </c>
      <c r="I19" s="62">
        <v>0</v>
      </c>
      <c r="J19" s="24">
        <f t="shared" si="4"/>
        <v>-0.65941525607388574</v>
      </c>
      <c r="K19" s="16"/>
      <c r="L19" s="25">
        <f t="shared" si="5"/>
        <v>-3.7484971137001473E-3</v>
      </c>
      <c r="M19" s="25" t="str">
        <f t="shared" si="5"/>
        <v>--</v>
      </c>
      <c r="N19" s="25" t="str">
        <f t="shared" si="5"/>
        <v>--</v>
      </c>
      <c r="O19" s="26">
        <f t="shared" si="5"/>
        <v>-3.7484971137001473E-3</v>
      </c>
      <c r="Q19">
        <v>50</v>
      </c>
      <c r="R19">
        <v>67</v>
      </c>
      <c r="S19">
        <v>27</v>
      </c>
      <c r="T19">
        <v>10</v>
      </c>
      <c r="U19">
        <f t="shared" si="6"/>
        <v>19</v>
      </c>
      <c r="V19">
        <f t="shared" si="7"/>
        <v>41</v>
      </c>
      <c r="W19">
        <f t="shared" si="8"/>
        <v>63</v>
      </c>
    </row>
    <row r="20" spans="1:30" ht="12.75" customHeight="1" x14ac:dyDescent="0.6">
      <c r="A20" s="21" t="s">
        <v>26</v>
      </c>
      <c r="B20" s="22">
        <v>66.432082890300521</v>
      </c>
      <c r="C20" s="22">
        <v>0</v>
      </c>
      <c r="D20" s="22">
        <v>0</v>
      </c>
      <c r="E20" s="22">
        <f t="shared" si="3"/>
        <v>66.432082890300521</v>
      </c>
      <c r="F20" s="16"/>
      <c r="G20" s="62">
        <v>0</v>
      </c>
      <c r="H20" s="62">
        <v>0</v>
      </c>
      <c r="I20" s="62">
        <v>0</v>
      </c>
      <c r="J20" s="24">
        <f t="shared" si="4"/>
        <v>0</v>
      </c>
      <c r="K20" s="16"/>
      <c r="L20" s="25">
        <f t="shared" si="5"/>
        <v>0</v>
      </c>
      <c r="M20" s="25" t="str">
        <f t="shared" si="5"/>
        <v>--</v>
      </c>
      <c r="N20" s="25" t="str">
        <f t="shared" si="5"/>
        <v>--</v>
      </c>
      <c r="O20" s="26">
        <f t="shared" si="5"/>
        <v>0</v>
      </c>
      <c r="Q20">
        <v>51</v>
      </c>
      <c r="R20">
        <v>68</v>
      </c>
      <c r="S20">
        <v>27</v>
      </c>
      <c r="T20">
        <v>10</v>
      </c>
      <c r="U20">
        <f t="shared" si="6"/>
        <v>19</v>
      </c>
      <c r="V20">
        <f t="shared" si="7"/>
        <v>41</v>
      </c>
      <c r="W20">
        <f t="shared" si="8"/>
        <v>63</v>
      </c>
    </row>
    <row r="21" spans="1:30" ht="12.75" customHeight="1" x14ac:dyDescent="0.6">
      <c r="A21" s="30" t="s">
        <v>92</v>
      </c>
      <c r="B21" s="22">
        <v>100.68675814618814</v>
      </c>
      <c r="C21" s="22">
        <v>0</v>
      </c>
      <c r="D21" s="22">
        <v>0</v>
      </c>
      <c r="E21" s="22">
        <f t="shared" si="3"/>
        <v>100.68675814618814</v>
      </c>
      <c r="F21" s="16"/>
      <c r="G21" s="62">
        <v>-1.7611090506605116</v>
      </c>
      <c r="H21" s="62">
        <v>0</v>
      </c>
      <c r="I21" s="62">
        <v>0</v>
      </c>
      <c r="J21" s="24">
        <f t="shared" si="4"/>
        <v>-1.7611090506605116</v>
      </c>
      <c r="K21" s="16"/>
      <c r="L21" s="25">
        <f t="shared" si="5"/>
        <v>-1.7490969846338078E-2</v>
      </c>
      <c r="M21" s="25" t="str">
        <f t="shared" si="5"/>
        <v>--</v>
      </c>
      <c r="N21" s="25" t="str">
        <f t="shared" si="5"/>
        <v>--</v>
      </c>
      <c r="O21" s="26">
        <f t="shared" si="5"/>
        <v>-1.7490969846338078E-2</v>
      </c>
      <c r="Q21">
        <v>52</v>
      </c>
      <c r="R21">
        <v>70</v>
      </c>
      <c r="S21">
        <v>27</v>
      </c>
      <c r="T21">
        <v>10</v>
      </c>
      <c r="U21">
        <f t="shared" si="6"/>
        <v>19</v>
      </c>
      <c r="V21">
        <f t="shared" si="7"/>
        <v>41</v>
      </c>
      <c r="W21">
        <f t="shared" si="8"/>
        <v>63</v>
      </c>
    </row>
    <row r="22" spans="1:30" ht="12.75" customHeight="1" x14ac:dyDescent="0.6">
      <c r="A22" s="30" t="s">
        <v>104</v>
      </c>
      <c r="B22" s="22">
        <v>8.7957284756046654</v>
      </c>
      <c r="C22" s="22">
        <v>0</v>
      </c>
      <c r="D22" s="22">
        <v>0</v>
      </c>
      <c r="E22" s="22">
        <f t="shared" si="3"/>
        <v>8.7957284756046654</v>
      </c>
      <c r="F22" s="16"/>
      <c r="G22" s="62">
        <v>1.2972184517688827</v>
      </c>
      <c r="H22" s="62">
        <v>0</v>
      </c>
      <c r="I22" s="62">
        <v>0</v>
      </c>
      <c r="J22" s="24">
        <f t="shared" si="4"/>
        <v>1.2972184517688827</v>
      </c>
      <c r="K22" s="16"/>
      <c r="L22" s="25">
        <f t="shared" si="5"/>
        <v>0.14748277591410131</v>
      </c>
      <c r="M22" s="25" t="str">
        <f t="shared" si="5"/>
        <v>--</v>
      </c>
      <c r="N22" s="25" t="str">
        <f t="shared" si="5"/>
        <v>--</v>
      </c>
      <c r="O22" s="26">
        <f t="shared" si="5"/>
        <v>0.14748277591410131</v>
      </c>
      <c r="Q22">
        <v>55</v>
      </c>
      <c r="R22">
        <v>72</v>
      </c>
      <c r="S22">
        <v>27</v>
      </c>
      <c r="T22">
        <v>10</v>
      </c>
      <c r="U22">
        <f t="shared" si="6"/>
        <v>19</v>
      </c>
      <c r="V22">
        <f t="shared" si="7"/>
        <v>41</v>
      </c>
      <c r="W22">
        <f t="shared" si="8"/>
        <v>63</v>
      </c>
      <c r="AA22" s="24">
        <v>1.2972184517688827</v>
      </c>
      <c r="AB22" s="24">
        <v>0</v>
      </c>
      <c r="AC22" s="24">
        <v>0</v>
      </c>
      <c r="AD22" t="s">
        <v>178</v>
      </c>
    </row>
    <row r="23" spans="1:30" ht="12.75" customHeight="1" x14ac:dyDescent="0.6">
      <c r="A23" s="21" t="s">
        <v>17</v>
      </c>
      <c r="B23" s="22">
        <f>B19</f>
        <v>175.91456951209332</v>
      </c>
      <c r="C23" s="22">
        <f>C19</f>
        <v>0</v>
      </c>
      <c r="D23" s="22">
        <f>D19</f>
        <v>0</v>
      </c>
      <c r="E23" s="22">
        <f>E19</f>
        <v>175.91456951209332</v>
      </c>
      <c r="F23" s="16"/>
      <c r="G23" s="24">
        <f>SUM(G17:G22)</f>
        <v>4.3931439805262515</v>
      </c>
      <c r="H23" s="24">
        <f>SUM(H17:H22)</f>
        <v>0</v>
      </c>
      <c r="I23" s="24">
        <f>SUM(I17:I22)</f>
        <v>0</v>
      </c>
      <c r="J23" s="24">
        <f>SUM(J17:J22)</f>
        <v>4.3931439805262515</v>
      </c>
      <c r="K23" s="16"/>
      <c r="L23" s="25">
        <f t="shared" si="5"/>
        <v>2.4973167331795353E-2</v>
      </c>
      <c r="M23" s="25" t="str">
        <f t="shared" si="5"/>
        <v>--</v>
      </c>
      <c r="N23" s="25" t="str">
        <f t="shared" si="5"/>
        <v>--</v>
      </c>
      <c r="O23" s="26">
        <f t="shared" si="5"/>
        <v>2.4973167331795353E-2</v>
      </c>
      <c r="AA23" s="24">
        <v>0</v>
      </c>
      <c r="AB23" s="24">
        <v>0</v>
      </c>
      <c r="AC23" s="24">
        <v>0</v>
      </c>
      <c r="AD23" s="56" t="s">
        <v>179</v>
      </c>
    </row>
    <row r="24" spans="1:30" ht="5.15" customHeight="1" x14ac:dyDescent="0.6">
      <c r="A24" s="21"/>
      <c r="B24" s="22"/>
      <c r="C24" s="22"/>
      <c r="D24" s="22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20"/>
    </row>
    <row r="25" spans="1:30" ht="12.75" customHeight="1" x14ac:dyDescent="0.6">
      <c r="A25" s="31" t="s">
        <v>28</v>
      </c>
      <c r="B25" s="22"/>
      <c r="C25" s="22"/>
      <c r="D25" s="22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20"/>
    </row>
    <row r="26" spans="1:30" ht="12.75" customHeight="1" x14ac:dyDescent="0.6">
      <c r="A26" s="30" t="s">
        <v>29</v>
      </c>
      <c r="B26" s="65">
        <f>B14+B23</f>
        <v>183.50176936745598</v>
      </c>
      <c r="C26" s="65">
        <f>C14+C23</f>
        <v>0</v>
      </c>
      <c r="D26" s="65">
        <f>D14+D23</f>
        <v>0</v>
      </c>
      <c r="E26" s="22">
        <f>SUM(B26:D26)</f>
        <v>183.50176936745598</v>
      </c>
      <c r="F26" s="16"/>
      <c r="G26" s="62">
        <v>72.687426653750691</v>
      </c>
      <c r="H26" s="62">
        <v>0</v>
      </c>
      <c r="I26" s="62">
        <v>0</v>
      </c>
      <c r="J26" s="24">
        <f>SUM(G26:I26)</f>
        <v>72.687426653750691</v>
      </c>
      <c r="K26" s="16"/>
      <c r="L26" s="25">
        <f t="shared" ref="L26:O28" si="9">IF(B26&lt;&gt;0,G26/B26,"--")</f>
        <v>0.39611294705391437</v>
      </c>
      <c r="M26" s="25" t="str">
        <f t="shared" si="9"/>
        <v>--</v>
      </c>
      <c r="N26" s="25" t="str">
        <f t="shared" si="9"/>
        <v>--</v>
      </c>
      <c r="O26" s="26">
        <f t="shared" si="9"/>
        <v>0.39611294705391437</v>
      </c>
      <c r="Q26">
        <v>75</v>
      </c>
      <c r="U26">
        <f>$U$8</f>
        <v>19</v>
      </c>
      <c r="V26">
        <f>$V$8</f>
        <v>41</v>
      </c>
      <c r="W26">
        <f>$W$8</f>
        <v>63</v>
      </c>
    </row>
    <row r="27" spans="1:30" ht="12.75" customHeight="1" x14ac:dyDescent="0.6">
      <c r="A27" s="30" t="s">
        <v>30</v>
      </c>
      <c r="B27" s="22">
        <v>0</v>
      </c>
      <c r="C27" s="22">
        <v>0</v>
      </c>
      <c r="D27" s="22">
        <v>0</v>
      </c>
      <c r="E27" s="22">
        <f>SUM(B27:D27)</f>
        <v>0</v>
      </c>
      <c r="F27" s="16"/>
      <c r="G27" s="62">
        <v>0</v>
      </c>
      <c r="H27" s="62">
        <v>0</v>
      </c>
      <c r="I27" s="62">
        <v>0</v>
      </c>
      <c r="J27" s="24">
        <f>SUM(G27:I27)</f>
        <v>0</v>
      </c>
      <c r="K27" s="16"/>
      <c r="L27" s="25" t="str">
        <f t="shared" si="9"/>
        <v>--</v>
      </c>
      <c r="M27" s="25" t="str">
        <f t="shared" si="9"/>
        <v>--</v>
      </c>
      <c r="N27" s="25" t="str">
        <f t="shared" si="9"/>
        <v>--</v>
      </c>
      <c r="O27" s="26" t="str">
        <f t="shared" si="9"/>
        <v>--</v>
      </c>
      <c r="Q27">
        <v>76</v>
      </c>
      <c r="U27">
        <f>$U$8</f>
        <v>19</v>
      </c>
      <c r="V27">
        <f>$V$8</f>
        <v>41</v>
      </c>
      <c r="W27">
        <f>$W$8</f>
        <v>63</v>
      </c>
    </row>
    <row r="28" spans="1:30" ht="12.75" customHeight="1" x14ac:dyDescent="0.6">
      <c r="A28" s="21" t="s">
        <v>17</v>
      </c>
      <c r="B28" s="22">
        <f>B26</f>
        <v>183.50176936745598</v>
      </c>
      <c r="C28" s="22">
        <f>C26</f>
        <v>0</v>
      </c>
      <c r="D28" s="22">
        <f>D26</f>
        <v>0</v>
      </c>
      <c r="E28" s="22">
        <f>E26</f>
        <v>183.50176936745598</v>
      </c>
      <c r="F28" s="16"/>
      <c r="G28" s="24">
        <f>SUM(G26:G27)</f>
        <v>72.687426653750691</v>
      </c>
      <c r="H28" s="24">
        <f>SUM(H26:H27)</f>
        <v>0</v>
      </c>
      <c r="I28" s="24">
        <f>SUM(I26:I27)</f>
        <v>0</v>
      </c>
      <c r="J28" s="24">
        <f>SUM(J26:J27)</f>
        <v>72.687426653750691</v>
      </c>
      <c r="K28" s="16"/>
      <c r="L28" s="25">
        <f t="shared" si="9"/>
        <v>0.39611294705391437</v>
      </c>
      <c r="M28" s="25" t="str">
        <f t="shared" si="9"/>
        <v>--</v>
      </c>
      <c r="N28" s="25" t="str">
        <f t="shared" si="9"/>
        <v>--</v>
      </c>
      <c r="O28" s="26">
        <f t="shared" si="9"/>
        <v>0.39611294705391437</v>
      </c>
    </row>
    <row r="29" spans="1:30" ht="5.15" customHeight="1" x14ac:dyDescent="0.6">
      <c r="A29" s="21"/>
      <c r="B29" s="22"/>
      <c r="C29" s="22"/>
      <c r="D29" s="22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20"/>
    </row>
    <row r="30" spans="1:30" ht="12.75" customHeight="1" x14ac:dyDescent="0.6">
      <c r="A30" s="21" t="s">
        <v>31</v>
      </c>
      <c r="B30" s="22">
        <f>B28</f>
        <v>183.50176936745598</v>
      </c>
      <c r="C30" s="22">
        <f>C28</f>
        <v>0</v>
      </c>
      <c r="D30" s="22">
        <f>D28</f>
        <v>0</v>
      </c>
      <c r="E30" s="22">
        <f>E28</f>
        <v>183.50176936745598</v>
      </c>
      <c r="F30" s="16"/>
      <c r="G30" s="24">
        <f>SUM(G14,G23,G28)</f>
        <v>78.031694864708271</v>
      </c>
      <c r="H30" s="24">
        <f>SUM(H14,H23,H28)</f>
        <v>0</v>
      </c>
      <c r="I30" s="24">
        <f>SUM(I14,I23,I28)</f>
        <v>0</v>
      </c>
      <c r="J30" s="24">
        <f>SUM(J14,J23,J28)</f>
        <v>78.031694864708271</v>
      </c>
      <c r="K30" s="16"/>
      <c r="L30" s="25">
        <f>IF(B30&lt;&gt;0,G30/B30,"--")</f>
        <v>0.42523674367658271</v>
      </c>
      <c r="M30" s="25" t="str">
        <f>IF(C30&lt;&gt;0,H30/C30,"--")</f>
        <v>--</v>
      </c>
      <c r="N30" s="25" t="str">
        <f>IF(D30&lt;&gt;0,I30/D30,"--")</f>
        <v>--</v>
      </c>
      <c r="O30" s="26">
        <f>IF(E30&lt;&gt;0,J30/E30,"--")</f>
        <v>0.42523674367658271</v>
      </c>
    </row>
    <row r="31" spans="1:30" ht="5.15" customHeight="1" x14ac:dyDescent="0.6">
      <c r="A31" s="21"/>
      <c r="B31" s="22"/>
      <c r="C31" s="22"/>
      <c r="D31" s="22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20"/>
    </row>
    <row r="32" spans="1:30" ht="12.75" customHeight="1" x14ac:dyDescent="0.6">
      <c r="A32" s="95" t="s">
        <v>32</v>
      </c>
      <c r="B32" s="22"/>
      <c r="C32" s="22"/>
      <c r="D32" s="22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20"/>
    </row>
    <row r="33" spans="1:23" ht="12.75" customHeight="1" x14ac:dyDescent="0.6">
      <c r="A33" s="31" t="s">
        <v>106</v>
      </c>
      <c r="B33" s="22"/>
      <c r="C33" s="22"/>
      <c r="D33" s="22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20"/>
    </row>
    <row r="34" spans="1:23" ht="12.75" customHeight="1" x14ac:dyDescent="0.6">
      <c r="A34" s="21" t="s">
        <v>13</v>
      </c>
      <c r="B34" s="22">
        <v>0</v>
      </c>
      <c r="C34" s="22">
        <v>208.62294311443063</v>
      </c>
      <c r="D34" s="22">
        <v>0.27936084447409676</v>
      </c>
      <c r="E34" s="22">
        <f>SUM(B34:D34)</f>
        <v>208.90230395890472</v>
      </c>
      <c r="F34" s="16"/>
      <c r="G34" s="62">
        <v>0</v>
      </c>
      <c r="H34" s="62">
        <v>12.350504973428844</v>
      </c>
      <c r="I34" s="62">
        <v>6.5521540291791663E-2</v>
      </c>
      <c r="J34" s="24">
        <f>SUM(G34:I34)</f>
        <v>12.416026513720636</v>
      </c>
      <c r="K34" s="16"/>
      <c r="L34" s="25" t="str">
        <f t="shared" ref="L34:O37" si="10">IF(B34&lt;&gt;0,G34/B34,"--")</f>
        <v>--</v>
      </c>
      <c r="M34" s="25">
        <f t="shared" si="10"/>
        <v>5.9200128178876932E-2</v>
      </c>
      <c r="N34" s="25">
        <f t="shared" si="10"/>
        <v>0.23454088712803497</v>
      </c>
      <c r="O34" s="26">
        <f t="shared" si="10"/>
        <v>5.9434607845029408E-2</v>
      </c>
      <c r="Q34">
        <v>0</v>
      </c>
      <c r="U34">
        <f>$U$8</f>
        <v>19</v>
      </c>
      <c r="V34">
        <f>$V$8</f>
        <v>41</v>
      </c>
      <c r="W34">
        <f>$W$8</f>
        <v>63</v>
      </c>
    </row>
    <row r="35" spans="1:23" ht="12.75" customHeight="1" x14ac:dyDescent="0.6">
      <c r="A35" s="30" t="s">
        <v>111</v>
      </c>
      <c r="B35" s="22">
        <v>0</v>
      </c>
      <c r="C35" s="22">
        <v>208.62294311443063</v>
      </c>
      <c r="D35" s="22">
        <v>0.27936084447409676</v>
      </c>
      <c r="E35" s="22">
        <f>SUM(B35:D35)</f>
        <v>208.90230395890472</v>
      </c>
      <c r="F35" s="16"/>
      <c r="G35" s="62">
        <v>0</v>
      </c>
      <c r="H35" s="62">
        <v>101.80467768401941</v>
      </c>
      <c r="I35" s="62">
        <v>0.22612934853265415</v>
      </c>
      <c r="J35" s="24">
        <f>SUM(G35:I35)</f>
        <v>102.03080703255206</v>
      </c>
      <c r="K35" s="16"/>
      <c r="L35" s="25" t="str">
        <f t="shared" si="10"/>
        <v>--</v>
      </c>
      <c r="M35" s="25">
        <f t="shared" si="10"/>
        <v>0.48798409304473805</v>
      </c>
      <c r="N35" s="25">
        <f t="shared" si="10"/>
        <v>0.80945255215829504</v>
      </c>
      <c r="O35" s="26">
        <f t="shared" si="10"/>
        <v>0.48841398634178573</v>
      </c>
      <c r="Q35">
        <v>3</v>
      </c>
      <c r="U35">
        <f>$U$8</f>
        <v>19</v>
      </c>
      <c r="V35">
        <f>$V$8</f>
        <v>41</v>
      </c>
      <c r="W35">
        <f>$W$8</f>
        <v>63</v>
      </c>
    </row>
    <row r="36" spans="1:23" ht="12.75" customHeight="1" x14ac:dyDescent="0.6">
      <c r="A36" s="21" t="s">
        <v>14</v>
      </c>
      <c r="B36" s="22">
        <v>0</v>
      </c>
      <c r="C36" s="22">
        <v>0</v>
      </c>
      <c r="D36" s="22">
        <v>0</v>
      </c>
      <c r="E36" s="22">
        <f>SUM(B36:D36)</f>
        <v>0</v>
      </c>
      <c r="F36" s="16"/>
      <c r="G36" s="62">
        <v>0</v>
      </c>
      <c r="H36" s="62">
        <v>0</v>
      </c>
      <c r="I36" s="62">
        <v>0</v>
      </c>
      <c r="J36" s="24">
        <f>SUM(G36:I36)</f>
        <v>0</v>
      </c>
      <c r="K36" s="16"/>
      <c r="L36" s="25" t="str">
        <f t="shared" si="10"/>
        <v>--</v>
      </c>
      <c r="M36" s="25" t="str">
        <f t="shared" si="10"/>
        <v>--</v>
      </c>
      <c r="N36" s="25" t="str">
        <f t="shared" si="10"/>
        <v>--</v>
      </c>
      <c r="O36" s="26" t="str">
        <f t="shared" si="10"/>
        <v>--</v>
      </c>
      <c r="Q36">
        <v>9</v>
      </c>
      <c r="U36">
        <f>$U$8</f>
        <v>19</v>
      </c>
      <c r="V36">
        <f>$V$8</f>
        <v>41</v>
      </c>
      <c r="W36">
        <f>$W$8</f>
        <v>63</v>
      </c>
    </row>
    <row r="37" spans="1:23" ht="12.75" customHeight="1" x14ac:dyDescent="0.6">
      <c r="A37" s="21" t="s">
        <v>17</v>
      </c>
      <c r="B37" s="22">
        <f>B34</f>
        <v>0</v>
      </c>
      <c r="C37" s="22">
        <f>C34</f>
        <v>208.62294311443063</v>
      </c>
      <c r="D37" s="22">
        <f>D34</f>
        <v>0.27936084447409676</v>
      </c>
      <c r="E37" s="22">
        <f>E34</f>
        <v>208.90230395890472</v>
      </c>
      <c r="F37" s="16"/>
      <c r="G37" s="24">
        <f>SUM(G34:G36)</f>
        <v>0</v>
      </c>
      <c r="H37" s="24">
        <f>SUM(H34:H36)</f>
        <v>114.15518265744825</v>
      </c>
      <c r="I37" s="24">
        <f>SUM(I34:I36)</f>
        <v>0.29165088882444579</v>
      </c>
      <c r="J37" s="24">
        <f>SUM(J34:J36)</f>
        <v>114.4468335462727</v>
      </c>
      <c r="K37" s="16"/>
      <c r="L37" s="25" t="str">
        <f t="shared" si="10"/>
        <v>--</v>
      </c>
      <c r="M37" s="25">
        <f t="shared" si="10"/>
        <v>0.54718422122361499</v>
      </c>
      <c r="N37" s="25">
        <f t="shared" si="10"/>
        <v>1.0439934392863299</v>
      </c>
      <c r="O37" s="26">
        <f t="shared" si="10"/>
        <v>0.54784859418681509</v>
      </c>
    </row>
    <row r="38" spans="1:23" ht="5.15" customHeight="1" x14ac:dyDescent="0.6">
      <c r="A38" s="21"/>
      <c r="B38" s="22"/>
      <c r="C38" s="22"/>
      <c r="D38" s="22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20"/>
    </row>
    <row r="39" spans="1:23" ht="12.75" customHeight="1" x14ac:dyDescent="0.6">
      <c r="A39" s="31" t="s">
        <v>112</v>
      </c>
      <c r="B39" s="22"/>
      <c r="C39" s="22"/>
      <c r="D39" s="22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20"/>
    </row>
    <row r="40" spans="1:23" ht="12.75" customHeight="1" x14ac:dyDescent="0.6">
      <c r="A40" s="21" t="s">
        <v>13</v>
      </c>
      <c r="B40" s="22">
        <v>0</v>
      </c>
      <c r="C40" s="22">
        <v>12.019335406753038</v>
      </c>
      <c r="D40" s="22">
        <v>31.878035088074085</v>
      </c>
      <c r="E40" s="22">
        <f>SUM(B40:D40)</f>
        <v>43.897370494827122</v>
      </c>
      <c r="F40" s="16"/>
      <c r="G40" s="62">
        <v>0</v>
      </c>
      <c r="H40" s="62">
        <v>0.70664157905933644</v>
      </c>
      <c r="I40" s="62">
        <v>2.8757943487545994</v>
      </c>
      <c r="J40" s="24">
        <f>SUM(G40:I40)</f>
        <v>3.5824359278139357</v>
      </c>
      <c r="K40" s="16"/>
      <c r="L40" s="25" t="str">
        <f t="shared" ref="L40:O43" si="11">IF(B40&lt;&gt;0,G40/B40,"--")</f>
        <v>--</v>
      </c>
      <c r="M40" s="25">
        <f t="shared" si="11"/>
        <v>5.8792067543294566E-2</v>
      </c>
      <c r="N40" s="25">
        <f t="shared" si="11"/>
        <v>9.0212409290887099E-2</v>
      </c>
      <c r="O40" s="26">
        <f t="shared" si="11"/>
        <v>8.1609351253421683E-2</v>
      </c>
      <c r="Q40">
        <v>1</v>
      </c>
      <c r="R40">
        <v>2</v>
      </c>
      <c r="U40">
        <f>$U$8</f>
        <v>19</v>
      </c>
      <c r="V40">
        <f>$V$8</f>
        <v>41</v>
      </c>
      <c r="W40">
        <f>$W$8</f>
        <v>63</v>
      </c>
    </row>
    <row r="41" spans="1:23" ht="12.75" customHeight="1" x14ac:dyDescent="0.6">
      <c r="A41" s="30" t="s">
        <v>97</v>
      </c>
      <c r="B41" s="22">
        <v>0</v>
      </c>
      <c r="C41" s="22">
        <v>12.01933540675304</v>
      </c>
      <c r="D41" s="22">
        <v>31.878035088074085</v>
      </c>
      <c r="E41" s="22">
        <f>SUM(B41:D41)</f>
        <v>43.897370494827129</v>
      </c>
      <c r="F41" s="16"/>
      <c r="G41" s="62">
        <v>0</v>
      </c>
      <c r="H41" s="62">
        <v>3.4184451815745223</v>
      </c>
      <c r="I41" s="62">
        <v>13.48783625601475</v>
      </c>
      <c r="J41" s="24">
        <f>SUM(G41:I41)</f>
        <v>16.906281437589271</v>
      </c>
      <c r="K41" s="16"/>
      <c r="L41" s="25" t="str">
        <f t="shared" si="11"/>
        <v>--</v>
      </c>
      <c r="M41" s="25">
        <f t="shared" si="11"/>
        <v>0.28441216305968758</v>
      </c>
      <c r="N41" s="25">
        <f t="shared" si="11"/>
        <v>0.42310751646862621</v>
      </c>
      <c r="O41" s="26">
        <f t="shared" si="11"/>
        <v>0.3851319850600507</v>
      </c>
      <c r="Q41">
        <v>5</v>
      </c>
      <c r="R41">
        <v>7</v>
      </c>
      <c r="U41">
        <f>$U$8</f>
        <v>19</v>
      </c>
      <c r="V41">
        <f>$V$8</f>
        <v>41</v>
      </c>
      <c r="W41">
        <f>$W$8</f>
        <v>63</v>
      </c>
    </row>
    <row r="42" spans="1:23" ht="12.75" customHeight="1" x14ac:dyDescent="0.6">
      <c r="A42" s="21" t="s">
        <v>16</v>
      </c>
      <c r="B42" s="22">
        <v>0</v>
      </c>
      <c r="C42" s="22">
        <v>0</v>
      </c>
      <c r="D42" s="22">
        <v>0</v>
      </c>
      <c r="E42" s="22">
        <f>SUM(B42:D42)</f>
        <v>0</v>
      </c>
      <c r="F42" s="16"/>
      <c r="G42" s="62">
        <v>0</v>
      </c>
      <c r="H42" s="62">
        <v>0</v>
      </c>
      <c r="I42" s="62">
        <v>0</v>
      </c>
      <c r="J42" s="24">
        <f>SUM(G42:I42)</f>
        <v>0</v>
      </c>
      <c r="K42" s="16"/>
      <c r="L42" s="25" t="str">
        <f t="shared" si="11"/>
        <v>--</v>
      </c>
      <c r="M42" s="25" t="str">
        <f t="shared" si="11"/>
        <v>--</v>
      </c>
      <c r="N42" s="25" t="str">
        <f t="shared" si="11"/>
        <v>--</v>
      </c>
      <c r="O42" s="26" t="str">
        <f t="shared" si="11"/>
        <v>--</v>
      </c>
      <c r="Q42">
        <v>10</v>
      </c>
      <c r="U42">
        <f>$U$8</f>
        <v>19</v>
      </c>
      <c r="V42">
        <f>$V$8</f>
        <v>41</v>
      </c>
      <c r="W42">
        <f>$W$8</f>
        <v>63</v>
      </c>
    </row>
    <row r="43" spans="1:23" ht="12.75" customHeight="1" x14ac:dyDescent="0.6">
      <c r="A43" s="21" t="s">
        <v>17</v>
      </c>
      <c r="B43" s="22">
        <f>B40</f>
        <v>0</v>
      </c>
      <c r="C43" s="22">
        <f>C40</f>
        <v>12.019335406753038</v>
      </c>
      <c r="D43" s="22">
        <f>D40</f>
        <v>31.878035088074085</v>
      </c>
      <c r="E43" s="22">
        <f>E40</f>
        <v>43.897370494827122</v>
      </c>
      <c r="F43" s="16"/>
      <c r="G43" s="24">
        <f>SUM(G40:G42)</f>
        <v>0</v>
      </c>
      <c r="H43" s="24">
        <f>SUM(H40:H42)</f>
        <v>4.1250867606338586</v>
      </c>
      <c r="I43" s="24">
        <f>SUM(I40:I42)</f>
        <v>16.363630604769348</v>
      </c>
      <c r="J43" s="24">
        <f>SUM(J40:J42)</f>
        <v>20.488717365403208</v>
      </c>
      <c r="K43" s="16"/>
      <c r="L43" s="25" t="str">
        <f t="shared" si="11"/>
        <v>--</v>
      </c>
      <c r="M43" s="25">
        <f t="shared" si="11"/>
        <v>0.34320423060298222</v>
      </c>
      <c r="N43" s="25">
        <f t="shared" si="11"/>
        <v>0.51331992575951324</v>
      </c>
      <c r="O43" s="26">
        <f t="shared" si="11"/>
        <v>0.46674133631347242</v>
      </c>
    </row>
    <row r="44" spans="1:23" ht="5.15" customHeight="1" x14ac:dyDescent="0.6">
      <c r="A44" s="21"/>
      <c r="B44" s="22"/>
      <c r="C44" s="22"/>
      <c r="D44" s="22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20"/>
    </row>
    <row r="45" spans="1:23" ht="12.75" customHeight="1" x14ac:dyDescent="0.6">
      <c r="A45" s="31" t="s">
        <v>28</v>
      </c>
      <c r="B45" s="22"/>
      <c r="C45" s="22"/>
      <c r="D45" s="22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20"/>
    </row>
    <row r="46" spans="1:23" ht="12.75" customHeight="1" x14ac:dyDescent="0.6">
      <c r="A46" s="30" t="s">
        <v>29</v>
      </c>
      <c r="B46" s="76">
        <f>B37+B43</f>
        <v>0</v>
      </c>
      <c r="C46" s="76">
        <f>C37+C43</f>
        <v>220.64227852118367</v>
      </c>
      <c r="D46" s="76">
        <f>D37+D43</f>
        <v>32.157395932548184</v>
      </c>
      <c r="E46" s="22">
        <f>SUM(B46:D46)</f>
        <v>252.79967445373185</v>
      </c>
      <c r="F46" s="16"/>
      <c r="G46" s="62">
        <v>0</v>
      </c>
      <c r="H46" s="62">
        <v>247.72604477451591</v>
      </c>
      <c r="I46" s="62">
        <v>479.41413627504403</v>
      </c>
      <c r="J46" s="24">
        <f>SUM(G46:I46)</f>
        <v>727.14018104955994</v>
      </c>
      <c r="K46" s="16"/>
      <c r="L46" s="25" t="str">
        <f t="shared" ref="L46:O48" si="12">IF(B46&lt;&gt;0,G46/B46,"--")</f>
        <v>--</v>
      </c>
      <c r="M46" s="25">
        <f t="shared" si="12"/>
        <v>1.1227496671755588</v>
      </c>
      <c r="N46" s="25">
        <f t="shared" si="12"/>
        <v>14.908363142358921</v>
      </c>
      <c r="O46" s="26">
        <f t="shared" si="12"/>
        <v>2.8763493569397109</v>
      </c>
      <c r="Q46">
        <v>11</v>
      </c>
      <c r="U46">
        <f>$U$8</f>
        <v>19</v>
      </c>
      <c r="V46">
        <f>$V$8</f>
        <v>41</v>
      </c>
      <c r="W46">
        <f>$W$8</f>
        <v>63</v>
      </c>
    </row>
    <row r="47" spans="1:23" ht="12.75" customHeight="1" x14ac:dyDescent="0.6">
      <c r="A47" s="30" t="s">
        <v>30</v>
      </c>
      <c r="B47" s="22">
        <v>0</v>
      </c>
      <c r="C47" s="22">
        <v>0</v>
      </c>
      <c r="D47" s="22">
        <v>0</v>
      </c>
      <c r="E47" s="22">
        <f>SUM(B47:D47)</f>
        <v>0</v>
      </c>
      <c r="F47" s="16"/>
      <c r="G47" s="62">
        <v>0</v>
      </c>
      <c r="H47" s="62">
        <v>0</v>
      </c>
      <c r="I47" s="62">
        <v>0</v>
      </c>
      <c r="J47" s="24">
        <f>SUM(G47:I47)</f>
        <v>0</v>
      </c>
      <c r="K47" s="16"/>
      <c r="L47" s="25" t="str">
        <f t="shared" si="12"/>
        <v>--</v>
      </c>
      <c r="M47" s="25" t="str">
        <f t="shared" si="12"/>
        <v>--</v>
      </c>
      <c r="N47" s="25" t="str">
        <f t="shared" si="12"/>
        <v>--</v>
      </c>
      <c r="O47" s="26" t="str">
        <f t="shared" si="12"/>
        <v>--</v>
      </c>
      <c r="Q47">
        <v>12</v>
      </c>
      <c r="U47">
        <f>$U$8</f>
        <v>19</v>
      </c>
      <c r="V47">
        <f>$V$8</f>
        <v>41</v>
      </c>
      <c r="W47">
        <f>$W$8</f>
        <v>63</v>
      </c>
    </row>
    <row r="48" spans="1:23" ht="12.75" customHeight="1" x14ac:dyDescent="0.6">
      <c r="A48" s="21" t="s">
        <v>17</v>
      </c>
      <c r="B48" s="22">
        <f>B46</f>
        <v>0</v>
      </c>
      <c r="C48" s="22">
        <f>C46</f>
        <v>220.64227852118367</v>
      </c>
      <c r="D48" s="22">
        <f>D46</f>
        <v>32.157395932548184</v>
      </c>
      <c r="E48" s="22">
        <f>E46</f>
        <v>252.79967445373185</v>
      </c>
      <c r="F48" s="16"/>
      <c r="G48" s="24">
        <f>SUM(G46:G47)</f>
        <v>0</v>
      </c>
      <c r="H48" s="24">
        <f>SUM(H46:H47)</f>
        <v>247.72604477451591</v>
      </c>
      <c r="I48" s="24">
        <f>SUM(I46:I47)</f>
        <v>479.41413627504403</v>
      </c>
      <c r="J48" s="24">
        <f>SUM(J46:J47)</f>
        <v>727.14018104955994</v>
      </c>
      <c r="K48" s="16"/>
      <c r="L48" s="25" t="str">
        <f t="shared" si="12"/>
        <v>--</v>
      </c>
      <c r="M48" s="25">
        <f t="shared" si="12"/>
        <v>1.1227496671755588</v>
      </c>
      <c r="N48" s="25">
        <f t="shared" si="12"/>
        <v>14.908363142358921</v>
      </c>
      <c r="O48" s="26">
        <f t="shared" si="12"/>
        <v>2.8763493569397109</v>
      </c>
    </row>
    <row r="49" spans="1:23" ht="5.15" customHeight="1" x14ac:dyDescent="0.6">
      <c r="A49" s="21"/>
      <c r="B49" s="22"/>
      <c r="C49" s="22"/>
      <c r="D49" s="22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20"/>
    </row>
    <row r="50" spans="1:23" ht="12.75" customHeight="1" x14ac:dyDescent="0.6">
      <c r="A50" s="96" t="s">
        <v>33</v>
      </c>
      <c r="B50" s="32">
        <f>B48</f>
        <v>0</v>
      </c>
      <c r="C50" s="32">
        <f>C48</f>
        <v>220.64227852118367</v>
      </c>
      <c r="D50" s="32">
        <f>D48</f>
        <v>32.157395932548184</v>
      </c>
      <c r="E50" s="32">
        <f>E48</f>
        <v>252.79967445373185</v>
      </c>
      <c r="F50" s="33"/>
      <c r="G50" s="34">
        <f>SUM(G37,G43,G48)</f>
        <v>0</v>
      </c>
      <c r="H50" s="34">
        <f>SUM(H37,H43,H48)</f>
        <v>366.00631419259804</v>
      </c>
      <c r="I50" s="34">
        <f>SUM(I37,I43,I48)</f>
        <v>496.06941776863783</v>
      </c>
      <c r="J50" s="34">
        <f>SUM(J37,J43,J48)</f>
        <v>862.07573196123587</v>
      </c>
      <c r="K50" s="33"/>
      <c r="L50" s="35" t="str">
        <f t="shared" ref="L50:O51" si="13">IF(B50&lt;&gt;0,G50/B50,"--")</f>
        <v>--</v>
      </c>
      <c r="M50" s="35">
        <f t="shared" si="13"/>
        <v>1.6588222195931415</v>
      </c>
      <c r="N50" s="35">
        <f t="shared" si="13"/>
        <v>15.426293186462278</v>
      </c>
      <c r="O50" s="36">
        <f t="shared" si="13"/>
        <v>3.4101140906295573</v>
      </c>
    </row>
    <row r="51" spans="1:23" ht="12.75" customHeight="1" thickBot="1" x14ac:dyDescent="0.75">
      <c r="A51" s="37" t="s">
        <v>17</v>
      </c>
      <c r="B51" s="101">
        <f>SUM(B30,B50)</f>
        <v>183.50176936745598</v>
      </c>
      <c r="C51" s="101">
        <f>SUM(C30,C50)</f>
        <v>220.64227852118367</v>
      </c>
      <c r="D51" s="101">
        <f>SUM(D30,D50)</f>
        <v>32.157395932548184</v>
      </c>
      <c r="E51" s="101">
        <f>SUM(E30,E50)</f>
        <v>436.30144382118783</v>
      </c>
      <c r="F51" s="102"/>
      <c r="G51" s="46">
        <f>SUM(G30,G50)</f>
        <v>78.031694864708271</v>
      </c>
      <c r="H51" s="46">
        <f>SUM(H30,H50)</f>
        <v>366.00631419259804</v>
      </c>
      <c r="I51" s="46">
        <f>SUM(I30,I50)</f>
        <v>496.06941776863783</v>
      </c>
      <c r="J51" s="46">
        <f>SUM(J30,J50)</f>
        <v>940.10742682594412</v>
      </c>
      <c r="K51" s="102"/>
      <c r="L51" s="47">
        <f t="shared" si="13"/>
        <v>0.42523674367658271</v>
      </c>
      <c r="M51" s="47">
        <f t="shared" si="13"/>
        <v>1.6588222195931415</v>
      </c>
      <c r="N51" s="47">
        <f t="shared" si="13"/>
        <v>15.426293186462278</v>
      </c>
      <c r="O51" s="48">
        <f t="shared" si="13"/>
        <v>2.1547199536915449</v>
      </c>
    </row>
    <row r="52" spans="1:23" ht="5.15" customHeight="1" thickBot="1" x14ac:dyDescent="0.75">
      <c r="A52" s="16"/>
      <c r="B52" s="50"/>
      <c r="C52" s="50"/>
      <c r="D52" s="50"/>
    </row>
    <row r="53" spans="1:23" ht="15.5" x14ac:dyDescent="0.7">
      <c r="A53" s="4" t="s">
        <v>18</v>
      </c>
      <c r="B53" s="121" t="s">
        <v>1</v>
      </c>
      <c r="C53" s="128"/>
      <c r="D53" s="128"/>
      <c r="E53" s="128"/>
      <c r="F53" s="6"/>
      <c r="G53" s="121" t="s">
        <v>2</v>
      </c>
      <c r="H53" s="122"/>
      <c r="I53" s="122"/>
      <c r="J53" s="122"/>
      <c r="K53" s="6"/>
      <c r="L53" s="121" t="s">
        <v>3</v>
      </c>
      <c r="M53" s="122"/>
      <c r="N53" s="122"/>
      <c r="O53" s="123"/>
    </row>
    <row r="54" spans="1:23" ht="12.75" customHeight="1" x14ac:dyDescent="0.6">
      <c r="A54" s="94" t="s">
        <v>23</v>
      </c>
      <c r="B54" s="15" t="s">
        <v>4</v>
      </c>
      <c r="C54" s="15" t="s">
        <v>5</v>
      </c>
      <c r="D54" s="15" t="s">
        <v>6</v>
      </c>
      <c r="E54" s="15" t="s">
        <v>173</v>
      </c>
      <c r="F54" s="16"/>
      <c r="G54" s="15" t="s">
        <v>4</v>
      </c>
      <c r="H54" s="15" t="s">
        <v>5</v>
      </c>
      <c r="I54" s="15" t="s">
        <v>6</v>
      </c>
      <c r="J54" s="15" t="s">
        <v>173</v>
      </c>
      <c r="K54" s="16"/>
      <c r="L54" s="15" t="s">
        <v>4</v>
      </c>
      <c r="M54" s="15" t="s">
        <v>5</v>
      </c>
      <c r="N54" s="15" t="s">
        <v>6</v>
      </c>
      <c r="O54" s="17" t="s">
        <v>173</v>
      </c>
    </row>
    <row r="55" spans="1:23" x14ac:dyDescent="0.6">
      <c r="A55" s="21" t="s">
        <v>19</v>
      </c>
      <c r="B55" s="22">
        <v>0</v>
      </c>
      <c r="C55" s="22">
        <v>0</v>
      </c>
      <c r="D55" s="22">
        <v>0</v>
      </c>
      <c r="E55" s="22">
        <f>SUM(B55:D55)</f>
        <v>0</v>
      </c>
      <c r="F55" s="16"/>
      <c r="G55" s="62">
        <v>0</v>
      </c>
      <c r="H55" s="62">
        <v>0</v>
      </c>
      <c r="I55" s="62">
        <v>0</v>
      </c>
      <c r="J55" s="24">
        <f>SUM(G55:I55)</f>
        <v>0</v>
      </c>
      <c r="K55" s="16"/>
      <c r="L55" s="25" t="str">
        <f t="shared" ref="L55:O57" si="14">IF(B55&lt;&gt;0,G55/B55,"--")</f>
        <v>--</v>
      </c>
      <c r="M55" s="25" t="str">
        <f t="shared" si="14"/>
        <v>--</v>
      </c>
      <c r="N55" s="25" t="str">
        <f t="shared" si="14"/>
        <v>--</v>
      </c>
      <c r="O55" s="26" t="str">
        <f t="shared" si="14"/>
        <v>--</v>
      </c>
      <c r="Q55">
        <v>158</v>
      </c>
      <c r="U55">
        <f>$U$8</f>
        <v>19</v>
      </c>
      <c r="V55">
        <f>$V$8</f>
        <v>41</v>
      </c>
      <c r="W55">
        <f>$W$8</f>
        <v>63</v>
      </c>
    </row>
    <row r="56" spans="1:23" x14ac:dyDescent="0.6">
      <c r="A56" s="21" t="s">
        <v>20</v>
      </c>
      <c r="B56" s="22">
        <v>0</v>
      </c>
      <c r="C56" s="22">
        <v>0</v>
      </c>
      <c r="D56" s="22">
        <v>0</v>
      </c>
      <c r="E56" s="22">
        <f>SUM(B56:D56)</f>
        <v>0</v>
      </c>
      <c r="F56" s="16"/>
      <c r="G56" s="62">
        <v>0</v>
      </c>
      <c r="H56" s="62">
        <v>0</v>
      </c>
      <c r="I56" s="62">
        <v>0</v>
      </c>
      <c r="J56" s="24">
        <f>SUM(G56:I56)</f>
        <v>0</v>
      </c>
      <c r="K56" s="16"/>
      <c r="L56" s="25" t="str">
        <f t="shared" si="14"/>
        <v>--</v>
      </c>
      <c r="M56" s="25" t="str">
        <f t="shared" si="14"/>
        <v>--</v>
      </c>
      <c r="N56" s="25" t="str">
        <f t="shared" si="14"/>
        <v>--</v>
      </c>
      <c r="O56" s="26" t="str">
        <f t="shared" si="14"/>
        <v>--</v>
      </c>
      <c r="Q56">
        <v>160</v>
      </c>
      <c r="U56">
        <f>$U$8</f>
        <v>19</v>
      </c>
      <c r="V56">
        <f>$V$8</f>
        <v>41</v>
      </c>
      <c r="W56">
        <f>$W$8</f>
        <v>63</v>
      </c>
    </row>
    <row r="57" spans="1:23" ht="12.75" customHeight="1" x14ac:dyDescent="0.6">
      <c r="A57" s="21" t="s">
        <v>31</v>
      </c>
      <c r="B57" s="22">
        <f>SUM(B55:B56)</f>
        <v>0</v>
      </c>
      <c r="C57" s="22">
        <f>SUM(C55:C56)</f>
        <v>0</v>
      </c>
      <c r="D57" s="22">
        <f>SUM(D55:D56)</f>
        <v>0</v>
      </c>
      <c r="E57" s="22">
        <f>SUM(E55:E56)</f>
        <v>0</v>
      </c>
      <c r="F57" s="16"/>
      <c r="G57" s="24">
        <f>SUM(G55:G56)</f>
        <v>0</v>
      </c>
      <c r="H57" s="24">
        <f>SUM(H55:H56)</f>
        <v>0</v>
      </c>
      <c r="I57" s="24">
        <f>SUM(I55:I56)</f>
        <v>0</v>
      </c>
      <c r="J57" s="24">
        <f>SUM(J55:J56)</f>
        <v>0</v>
      </c>
      <c r="K57" s="16"/>
      <c r="L57" s="25" t="str">
        <f t="shared" si="14"/>
        <v>--</v>
      </c>
      <c r="M57" s="25" t="str">
        <f t="shared" si="14"/>
        <v>--</v>
      </c>
      <c r="N57" s="25" t="str">
        <f t="shared" si="14"/>
        <v>--</v>
      </c>
      <c r="O57" s="26" t="str">
        <f t="shared" si="14"/>
        <v>--</v>
      </c>
    </row>
    <row r="58" spans="1:23" ht="12.75" customHeight="1" x14ac:dyDescent="0.6">
      <c r="A58" s="95" t="s">
        <v>32</v>
      </c>
      <c r="B58" s="22"/>
      <c r="C58" s="22"/>
      <c r="D58" s="22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0"/>
    </row>
    <row r="59" spans="1:23" x14ac:dyDescent="0.6">
      <c r="A59" s="21" t="s">
        <v>19</v>
      </c>
      <c r="B59" s="22">
        <v>0</v>
      </c>
      <c r="C59" s="22">
        <v>0</v>
      </c>
      <c r="D59" s="22">
        <v>0</v>
      </c>
      <c r="E59" s="22">
        <f>SUM(B59:D59)</f>
        <v>0</v>
      </c>
      <c r="F59" s="16"/>
      <c r="G59" s="62">
        <v>0</v>
      </c>
      <c r="H59" s="62">
        <v>0</v>
      </c>
      <c r="I59" s="62">
        <v>0</v>
      </c>
      <c r="J59" s="24">
        <f>SUM(G59:I59)</f>
        <v>0</v>
      </c>
      <c r="K59" s="16"/>
      <c r="L59" s="25" t="str">
        <f t="shared" ref="L59:O62" si="15">IF(B59&lt;&gt;0,G59/B59,"--")</f>
        <v>--</v>
      </c>
      <c r="M59" s="25" t="str">
        <f t="shared" si="15"/>
        <v>--</v>
      </c>
      <c r="N59" s="25" t="str">
        <f t="shared" si="15"/>
        <v>--</v>
      </c>
      <c r="O59" s="26" t="str">
        <f t="shared" si="15"/>
        <v>--</v>
      </c>
      <c r="Q59">
        <v>135</v>
      </c>
      <c r="U59">
        <f>$U$8</f>
        <v>19</v>
      </c>
      <c r="V59">
        <f>$V$8</f>
        <v>41</v>
      </c>
      <c r="W59">
        <f>$W$8</f>
        <v>63</v>
      </c>
    </row>
    <row r="60" spans="1:23" x14ac:dyDescent="0.6">
      <c r="A60" s="21" t="s">
        <v>20</v>
      </c>
      <c r="B60" s="22">
        <v>0</v>
      </c>
      <c r="C60" s="22">
        <v>0</v>
      </c>
      <c r="D60" s="22">
        <v>0</v>
      </c>
      <c r="E60" s="22">
        <f>SUM(B60:D60)</f>
        <v>0</v>
      </c>
      <c r="F60" s="16"/>
      <c r="G60" s="62">
        <v>0</v>
      </c>
      <c r="H60" s="62">
        <v>0</v>
      </c>
      <c r="I60" s="62">
        <v>0</v>
      </c>
      <c r="J60" s="24">
        <f>SUM(G60:I60)</f>
        <v>0</v>
      </c>
      <c r="K60" s="16"/>
      <c r="L60" s="25" t="str">
        <f t="shared" si="15"/>
        <v>--</v>
      </c>
      <c r="M60" s="25" t="str">
        <f t="shared" si="15"/>
        <v>--</v>
      </c>
      <c r="N60" s="25" t="str">
        <f t="shared" si="15"/>
        <v>--</v>
      </c>
      <c r="O60" s="26" t="str">
        <f t="shared" si="15"/>
        <v>--</v>
      </c>
      <c r="Q60">
        <v>137</v>
      </c>
      <c r="U60">
        <f>$U$8</f>
        <v>19</v>
      </c>
      <c r="V60">
        <f>$V$8</f>
        <v>41</v>
      </c>
      <c r="W60">
        <f>$W$8</f>
        <v>63</v>
      </c>
    </row>
    <row r="61" spans="1:23" x14ac:dyDescent="0.6">
      <c r="A61" s="96" t="s">
        <v>33</v>
      </c>
      <c r="B61" s="32">
        <f>SUM(B59:B60)</f>
        <v>0</v>
      </c>
      <c r="C61" s="32">
        <f>SUM(C59:C60)</f>
        <v>0</v>
      </c>
      <c r="D61" s="32">
        <f>SUM(D59:D60)</f>
        <v>0</v>
      </c>
      <c r="E61" s="32">
        <f>SUM(E59:E60)</f>
        <v>0</v>
      </c>
      <c r="F61" s="33"/>
      <c r="G61" s="84">
        <f>SUM(G59:G60)</f>
        <v>0</v>
      </c>
      <c r="H61" s="84">
        <f>SUM(H59:H60)</f>
        <v>0</v>
      </c>
      <c r="I61" s="84">
        <f>SUM(I59:I60)</f>
        <v>0</v>
      </c>
      <c r="J61" s="34">
        <f>SUM(J59:J60)</f>
        <v>0</v>
      </c>
      <c r="K61" s="33"/>
      <c r="L61" s="35" t="str">
        <f t="shared" si="15"/>
        <v>--</v>
      </c>
      <c r="M61" s="35" t="str">
        <f t="shared" si="15"/>
        <v>--</v>
      </c>
      <c r="N61" s="35" t="str">
        <f t="shared" si="15"/>
        <v>--</v>
      </c>
      <c r="O61" s="36" t="str">
        <f t="shared" si="15"/>
        <v>--</v>
      </c>
    </row>
    <row r="62" spans="1:23" ht="13.75" thickBot="1" x14ac:dyDescent="0.75">
      <c r="A62" s="43" t="s">
        <v>17</v>
      </c>
      <c r="B62" s="101">
        <f>SUM(B57,B61)</f>
        <v>0</v>
      </c>
      <c r="C62" s="101">
        <f>SUM(C57,C61)</f>
        <v>0</v>
      </c>
      <c r="D62" s="101">
        <f>SUM(D57,D61)</f>
        <v>0</v>
      </c>
      <c r="E62" s="101">
        <f>SUM(E57,E61)</f>
        <v>0</v>
      </c>
      <c r="F62" s="102"/>
      <c r="G62" s="46">
        <f>SUM(G57,G61)</f>
        <v>0</v>
      </c>
      <c r="H62" s="46">
        <f>SUM(H57,H61)</f>
        <v>0</v>
      </c>
      <c r="I62" s="46">
        <f>SUM(I57,I61)</f>
        <v>0</v>
      </c>
      <c r="J62" s="46">
        <f>SUM(J57,J61)</f>
        <v>0</v>
      </c>
      <c r="K62" s="102"/>
      <c r="L62" s="47" t="str">
        <f t="shared" si="15"/>
        <v>--</v>
      </c>
      <c r="M62" s="47" t="str">
        <f t="shared" si="15"/>
        <v>--</v>
      </c>
      <c r="N62" s="47" t="str">
        <f t="shared" si="15"/>
        <v>--</v>
      </c>
      <c r="O62" s="48" t="str">
        <f t="shared" si="15"/>
        <v>--</v>
      </c>
    </row>
    <row r="63" spans="1:23" ht="5.15" customHeight="1" x14ac:dyDescent="0.6">
      <c r="A63" s="49"/>
    </row>
    <row r="64" spans="1:23" x14ac:dyDescent="0.6">
      <c r="A64" s="49" t="s">
        <v>21</v>
      </c>
      <c r="B64" s="50">
        <f>B51</f>
        <v>183.50176936745598</v>
      </c>
      <c r="C64" s="50">
        <f>C51</f>
        <v>220.64227852118367</v>
      </c>
      <c r="D64" s="50">
        <f>D51</f>
        <v>32.157395932548184</v>
      </c>
      <c r="E64" s="50">
        <f>E51</f>
        <v>436.30144382118783</v>
      </c>
      <c r="G64" s="82">
        <f>SUM(G51,G62)</f>
        <v>78.031694864708271</v>
      </c>
      <c r="H64" s="82">
        <f>SUM(H51,H62)</f>
        <v>366.00631419259804</v>
      </c>
      <c r="I64" s="82">
        <f>SUM(I51,I62)</f>
        <v>496.06941776863783</v>
      </c>
      <c r="J64" s="82">
        <f>SUM(J51,J62)</f>
        <v>940.10742682594412</v>
      </c>
      <c r="L64" s="25">
        <f>IF(B64&lt;&gt;0,G64/B64,"--")</f>
        <v>0.42523674367658271</v>
      </c>
      <c r="M64" s="25">
        <f>IF(C64&lt;&gt;0,H64/C64,"--")</f>
        <v>1.6588222195931415</v>
      </c>
      <c r="N64" s="25">
        <f>IF(D64&lt;&gt;0,I64/D64,"--")</f>
        <v>15.426293186462278</v>
      </c>
      <c r="O64" s="25">
        <f>IF(E64&lt;&gt;0,J64/E64,"--")</f>
        <v>2.1547199536915449</v>
      </c>
    </row>
    <row r="65" spans="1:23" hidden="1" x14ac:dyDescent="0.6">
      <c r="A65" s="49"/>
      <c r="B65" s="50"/>
      <c r="C65" s="50"/>
      <c r="D65" s="50"/>
      <c r="E65" s="50"/>
      <c r="G65" s="82"/>
      <c r="H65" s="82"/>
      <c r="I65" s="82"/>
      <c r="J65" s="82"/>
      <c r="L65" s="25"/>
      <c r="M65" s="25"/>
      <c r="N65" s="25"/>
      <c r="O65" s="25"/>
    </row>
    <row r="66" spans="1:23" hidden="1" x14ac:dyDescent="0.6">
      <c r="A66" s="107" t="s">
        <v>115</v>
      </c>
      <c r="B66" s="85">
        <f>B10-SUM(B11:B13)</f>
        <v>0</v>
      </c>
      <c r="C66" s="85">
        <f>C10-SUM(C11:C13)</f>
        <v>0</v>
      </c>
      <c r="D66" s="85">
        <f>D10-SUM(D11:D13)</f>
        <v>0</v>
      </c>
      <c r="G66" s="85">
        <v>0</v>
      </c>
      <c r="H66" s="85">
        <v>0</v>
      </c>
      <c r="I66" s="85">
        <v>0</v>
      </c>
      <c r="J66" s="86"/>
      <c r="L66" s="85">
        <v>5.5511151231257827E-17</v>
      </c>
      <c r="M66" s="85">
        <v>0</v>
      </c>
      <c r="N66" s="85">
        <v>0</v>
      </c>
      <c r="O66" s="86"/>
      <c r="Q66">
        <v>157</v>
      </c>
      <c r="U66">
        <f>$U$8</f>
        <v>19</v>
      </c>
      <c r="V66">
        <f>$V$8</f>
        <v>41</v>
      </c>
      <c r="W66">
        <f>$W$8</f>
        <v>63</v>
      </c>
    </row>
    <row r="67" spans="1:23" hidden="1" x14ac:dyDescent="0.6">
      <c r="A67" s="16"/>
      <c r="B67" s="85">
        <f>B19-SUM(B20:B22)</f>
        <v>0</v>
      </c>
      <c r="C67" s="85">
        <f>C19-SUM(C20:C22)</f>
        <v>0</v>
      </c>
      <c r="D67" s="85">
        <f>D19-SUM(D20:D22)</f>
        <v>0</v>
      </c>
      <c r="G67" s="85">
        <v>0</v>
      </c>
      <c r="H67" s="85">
        <v>0</v>
      </c>
      <c r="I67" s="85">
        <v>0</v>
      </c>
      <c r="J67" s="86"/>
      <c r="L67" s="85">
        <v>0</v>
      </c>
      <c r="M67" s="85">
        <v>0</v>
      </c>
      <c r="N67" s="85">
        <v>0</v>
      </c>
      <c r="Q67">
        <v>134</v>
      </c>
      <c r="U67">
        <f>$U$8</f>
        <v>19</v>
      </c>
      <c r="V67">
        <f>$V$8</f>
        <v>41</v>
      </c>
      <c r="W67">
        <f>$W$8</f>
        <v>63</v>
      </c>
    </row>
    <row r="68" spans="1:23" hidden="1" x14ac:dyDescent="0.6">
      <c r="A68" s="16"/>
      <c r="B68" s="16"/>
      <c r="C68" s="16"/>
      <c r="D68" s="16"/>
      <c r="E68" s="16"/>
      <c r="G68" s="85">
        <v>0</v>
      </c>
      <c r="H68" s="85">
        <v>0</v>
      </c>
      <c r="I68" s="85">
        <v>0</v>
      </c>
      <c r="J68" s="86"/>
      <c r="K68" s="108"/>
      <c r="L68" s="85">
        <v>5.5511151231257827E-17</v>
      </c>
      <c r="M68" s="85">
        <v>0</v>
      </c>
      <c r="N68" s="85">
        <v>0</v>
      </c>
      <c r="Q68">
        <v>84</v>
      </c>
      <c r="R68">
        <v>19</v>
      </c>
      <c r="U68">
        <f>$U$8</f>
        <v>19</v>
      </c>
      <c r="V68">
        <f>$V$8</f>
        <v>41</v>
      </c>
      <c r="W68">
        <f>$W$8</f>
        <v>63</v>
      </c>
    </row>
    <row r="69" spans="1:23" x14ac:dyDescent="0.6">
      <c r="A69" s="33"/>
      <c r="B69" s="33"/>
      <c r="C69" s="33"/>
      <c r="D69" s="33"/>
      <c r="E69" s="33"/>
      <c r="G69" s="86"/>
      <c r="H69" s="86"/>
      <c r="I69" s="86"/>
      <c r="J69" s="86"/>
      <c r="K69" s="108"/>
      <c r="L69" s="86"/>
      <c r="M69" s="86"/>
      <c r="N69" s="86"/>
    </row>
    <row r="70" spans="1:23" x14ac:dyDescent="0.6">
      <c r="A70" s="54" t="s">
        <v>22</v>
      </c>
    </row>
    <row r="71" spans="1:23" x14ac:dyDescent="0.6">
      <c r="A71" s="109" t="s">
        <v>264</v>
      </c>
    </row>
    <row r="72" spans="1:23" x14ac:dyDescent="0.6">
      <c r="A72" s="56" t="s">
        <v>108</v>
      </c>
    </row>
    <row r="73" spans="1:23" x14ac:dyDescent="0.6">
      <c r="A73" s="55" t="s">
        <v>98</v>
      </c>
    </row>
    <row r="74" spans="1:23" x14ac:dyDescent="0.6">
      <c r="A74" s="56" t="s">
        <v>109</v>
      </c>
    </row>
    <row r="75" spans="1:23" x14ac:dyDescent="0.6">
      <c r="A75" s="55" t="s">
        <v>113</v>
      </c>
    </row>
    <row r="76" spans="1:23" x14ac:dyDescent="0.6">
      <c r="A76" s="56" t="s">
        <v>110</v>
      </c>
      <c r="B76" s="41"/>
      <c r="C76" s="41"/>
      <c r="D76" s="41"/>
      <c r="E76" s="41"/>
    </row>
    <row r="77" spans="1:23" x14ac:dyDescent="0.6">
      <c r="A77" s="55" t="s">
        <v>114</v>
      </c>
      <c r="B77" s="41"/>
      <c r="C77" s="41"/>
      <c r="D77" s="41"/>
      <c r="E77" s="41"/>
    </row>
    <row r="78" spans="1:23" x14ac:dyDescent="0.6">
      <c r="A78" s="56"/>
    </row>
    <row r="79" spans="1:23" x14ac:dyDescent="0.6">
      <c r="A79" s="55"/>
    </row>
    <row r="80" spans="1:23" x14ac:dyDescent="0.6">
      <c r="A80" s="55"/>
    </row>
    <row r="81" spans="1:1" x14ac:dyDescent="0.6">
      <c r="A81" s="55"/>
    </row>
    <row r="82" spans="1:1" x14ac:dyDescent="0.6">
      <c r="A82" s="16"/>
    </row>
    <row r="83" spans="1:1" x14ac:dyDescent="0.6">
      <c r="A83" s="16"/>
    </row>
    <row r="84" spans="1:1" x14ac:dyDescent="0.6">
      <c r="A84" s="16"/>
    </row>
    <row r="85" spans="1:1" x14ac:dyDescent="0.6">
      <c r="A85" s="16"/>
    </row>
    <row r="86" spans="1:1" x14ac:dyDescent="0.6">
      <c r="A86" s="16"/>
    </row>
    <row r="87" spans="1:1" x14ac:dyDescent="0.6">
      <c r="A87" s="16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52" max="14" man="1"/>
  </rowBreak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58"/>
  <dimension ref="A1:Y85"/>
  <sheetViews>
    <sheetView zoomScale="70" zoomScaleNormal="70" workbookViewId="0"/>
  </sheetViews>
  <sheetFormatPr defaultRowHeight="13" x14ac:dyDescent="0.6"/>
  <cols>
    <col min="1" max="1" width="36.86328125" customWidth="1"/>
    <col min="2" max="5" width="10.6796875" customWidth="1"/>
    <col min="6" max="6" width="2.6796875" customWidth="1"/>
    <col min="7" max="10" width="10.6796875" customWidth="1"/>
    <col min="11" max="11" width="2.6796875" customWidth="1"/>
    <col min="12" max="15" width="8.6796875" customWidth="1"/>
    <col min="17" max="25" width="0" hidden="1" customWidth="1"/>
  </cols>
  <sheetData>
    <row r="1" spans="1:25" s="3" customFormat="1" ht="15.5" x14ac:dyDescent="0.7">
      <c r="A1" s="1" t="str">
        <f>VLOOKUP(Y6,TabName,5,FALSE)</f>
        <v>Table 4.56 - Cost of Wasted UAA Mail -- All Other Classes, Free Matter for the Blind (1), PARS Environment, FY 21</v>
      </c>
    </row>
    <row r="2" spans="1:25" ht="8.15" customHeight="1" thickBot="1" x14ac:dyDescent="0.75"/>
    <row r="3" spans="1:25" ht="15.5" x14ac:dyDescent="0.7">
      <c r="A3" s="4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39"/>
    </row>
    <row r="4" spans="1:25" ht="12.75" customHeight="1" x14ac:dyDescent="0.6">
      <c r="A4" s="14"/>
      <c r="B4" s="9" t="s">
        <v>1</v>
      </c>
      <c r="C4" s="10"/>
      <c r="D4" s="10"/>
      <c r="E4" s="10"/>
      <c r="F4" s="11"/>
      <c r="G4" s="9" t="s">
        <v>2</v>
      </c>
      <c r="H4" s="12"/>
      <c r="I4" s="12"/>
      <c r="J4" s="12"/>
      <c r="K4" s="11"/>
      <c r="L4" s="9" t="s">
        <v>3</v>
      </c>
      <c r="M4" s="12"/>
      <c r="N4" s="12"/>
      <c r="O4" s="13"/>
      <c r="S4" t="s">
        <v>37</v>
      </c>
      <c r="T4" t="s">
        <v>37</v>
      </c>
      <c r="U4" s="18" t="s">
        <v>8</v>
      </c>
      <c r="V4" s="18" t="s">
        <v>9</v>
      </c>
      <c r="W4" s="18" t="s">
        <v>10</v>
      </c>
      <c r="Y4" s="3"/>
    </row>
    <row r="5" spans="1:25" ht="25.5" customHeight="1" x14ac:dyDescent="0.6">
      <c r="A5" s="14"/>
      <c r="B5" s="15" t="s">
        <v>4</v>
      </c>
      <c r="C5" s="15" t="s">
        <v>5</v>
      </c>
      <c r="D5" s="15" t="s">
        <v>6</v>
      </c>
      <c r="E5" s="15" t="s">
        <v>7</v>
      </c>
      <c r="F5" s="16"/>
      <c r="G5" s="15" t="s">
        <v>4</v>
      </c>
      <c r="H5" s="15" t="s">
        <v>5</v>
      </c>
      <c r="I5" s="15" t="s">
        <v>6</v>
      </c>
      <c r="J5" s="15" t="s">
        <v>7</v>
      </c>
      <c r="K5" s="16"/>
      <c r="L5" s="15" t="s">
        <v>4</v>
      </c>
      <c r="M5" s="15" t="s">
        <v>5</v>
      </c>
      <c r="N5" s="15" t="s">
        <v>6</v>
      </c>
      <c r="O5" s="17" t="s">
        <v>7</v>
      </c>
      <c r="Q5" s="56" t="s">
        <v>35</v>
      </c>
      <c r="R5" s="56" t="s">
        <v>36</v>
      </c>
      <c r="S5" s="56" t="s">
        <v>35</v>
      </c>
      <c r="T5" s="56" t="s">
        <v>36</v>
      </c>
      <c r="U5" t="s">
        <v>12</v>
      </c>
      <c r="V5" t="s">
        <v>12</v>
      </c>
      <c r="W5" t="s">
        <v>12</v>
      </c>
      <c r="Y5" s="18" t="s">
        <v>11</v>
      </c>
    </row>
    <row r="6" spans="1:25" ht="12.75" customHeight="1" x14ac:dyDescent="0.6">
      <c r="A6" s="94" t="s">
        <v>23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20"/>
      <c r="Y6">
        <v>56</v>
      </c>
    </row>
    <row r="7" spans="1:25" ht="12.75" customHeight="1" x14ac:dyDescent="0.6">
      <c r="A7" s="31" t="s">
        <v>116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20"/>
    </row>
    <row r="8" spans="1:25" ht="12.75" customHeight="1" x14ac:dyDescent="0.6">
      <c r="A8" s="21" t="s">
        <v>13</v>
      </c>
      <c r="B8" s="22">
        <v>0</v>
      </c>
      <c r="C8" s="22">
        <v>0</v>
      </c>
      <c r="D8" s="22">
        <v>0</v>
      </c>
      <c r="E8" s="22">
        <f t="shared" ref="E8:E13" si="0">SUM(B8:D8)</f>
        <v>0</v>
      </c>
      <c r="F8" s="16"/>
      <c r="G8" s="62">
        <v>0</v>
      </c>
      <c r="H8" s="62">
        <v>0</v>
      </c>
      <c r="I8" s="62">
        <v>0</v>
      </c>
      <c r="J8" s="62">
        <f t="shared" ref="J8:J13" si="1">SUM(G8:I8)</f>
        <v>0</v>
      </c>
      <c r="K8" s="16"/>
      <c r="L8" s="25" t="str">
        <f t="shared" ref="L8:O14" si="2">IF(B8&lt;&gt;0,G8/B8,"--")</f>
        <v>--</v>
      </c>
      <c r="M8" s="25" t="str">
        <f t="shared" si="2"/>
        <v>--</v>
      </c>
      <c r="N8" s="25" t="str">
        <f t="shared" si="2"/>
        <v>--</v>
      </c>
      <c r="O8" s="26" t="str">
        <f t="shared" si="2"/>
        <v>--</v>
      </c>
      <c r="Q8">
        <v>32</v>
      </c>
      <c r="U8" s="27">
        <f>VLOOKUP($Y$6,WMap,3,FALSE)</f>
        <v>19</v>
      </c>
      <c r="V8" s="28">
        <f>VLOOKUP($Y$6,WMap,4,FALSE)</f>
        <v>41</v>
      </c>
      <c r="W8" s="29">
        <f>VLOOKUP($Y$6,WMap,5,FALSE)</f>
        <v>63</v>
      </c>
    </row>
    <row r="9" spans="1:25" ht="12.75" customHeight="1" x14ac:dyDescent="0.6">
      <c r="A9" s="30" t="s">
        <v>24</v>
      </c>
      <c r="B9" s="22">
        <v>0</v>
      </c>
      <c r="C9" s="22">
        <v>0</v>
      </c>
      <c r="D9" s="22">
        <v>0</v>
      </c>
      <c r="E9" s="22">
        <f t="shared" si="0"/>
        <v>0</v>
      </c>
      <c r="F9" s="16"/>
      <c r="G9" s="62">
        <v>0</v>
      </c>
      <c r="H9" s="62">
        <v>0</v>
      </c>
      <c r="I9" s="62">
        <v>0</v>
      </c>
      <c r="J9" s="62">
        <f t="shared" si="1"/>
        <v>0</v>
      </c>
      <c r="K9" s="16"/>
      <c r="L9" s="25" t="str">
        <f t="shared" si="2"/>
        <v>--</v>
      </c>
      <c r="M9" s="25" t="str">
        <f t="shared" si="2"/>
        <v>--</v>
      </c>
      <c r="N9" s="25" t="str">
        <f t="shared" si="2"/>
        <v>--</v>
      </c>
      <c r="O9" s="26" t="str">
        <f t="shared" si="2"/>
        <v>--</v>
      </c>
      <c r="Q9">
        <v>33</v>
      </c>
      <c r="U9">
        <f>$U$8</f>
        <v>19</v>
      </c>
      <c r="V9">
        <f>$V$8</f>
        <v>41</v>
      </c>
      <c r="W9">
        <f>$W$8</f>
        <v>63</v>
      </c>
    </row>
    <row r="10" spans="1:25" ht="12.75" customHeight="1" x14ac:dyDescent="0.6">
      <c r="A10" s="21" t="s">
        <v>25</v>
      </c>
      <c r="B10" s="22">
        <v>0</v>
      </c>
      <c r="C10" s="22">
        <v>0</v>
      </c>
      <c r="D10" s="22">
        <v>0</v>
      </c>
      <c r="E10" s="22">
        <f t="shared" si="0"/>
        <v>0</v>
      </c>
      <c r="F10" s="16"/>
      <c r="G10" s="62">
        <v>0</v>
      </c>
      <c r="H10" s="62">
        <v>0</v>
      </c>
      <c r="I10" s="62">
        <v>0</v>
      </c>
      <c r="J10" s="62">
        <f t="shared" si="1"/>
        <v>0</v>
      </c>
      <c r="K10" s="16"/>
      <c r="L10" s="25" t="str">
        <f t="shared" si="2"/>
        <v>--</v>
      </c>
      <c r="M10" s="25" t="str">
        <f t="shared" si="2"/>
        <v>--</v>
      </c>
      <c r="N10" s="25" t="str">
        <f t="shared" si="2"/>
        <v>--</v>
      </c>
      <c r="O10" s="26" t="str">
        <f t="shared" si="2"/>
        <v>--</v>
      </c>
      <c r="Q10">
        <v>34</v>
      </c>
      <c r="S10">
        <v>10</v>
      </c>
      <c r="U10">
        <f>$U$8</f>
        <v>19</v>
      </c>
      <c r="V10">
        <f>$V$8</f>
        <v>41</v>
      </c>
      <c r="W10">
        <f>$W$8</f>
        <v>63</v>
      </c>
    </row>
    <row r="11" spans="1:25" ht="12.75" customHeight="1" x14ac:dyDescent="0.6">
      <c r="A11" s="21" t="s">
        <v>26</v>
      </c>
      <c r="B11" s="22">
        <v>0</v>
      </c>
      <c r="C11" s="22">
        <v>0</v>
      </c>
      <c r="D11" s="22">
        <v>0</v>
      </c>
      <c r="E11" s="22">
        <f t="shared" si="0"/>
        <v>0</v>
      </c>
      <c r="F11" s="16"/>
      <c r="G11" s="62">
        <v>0</v>
      </c>
      <c r="H11" s="62">
        <v>0</v>
      </c>
      <c r="I11" s="62">
        <v>0</v>
      </c>
      <c r="J11" s="62">
        <f t="shared" si="1"/>
        <v>0</v>
      </c>
      <c r="K11" s="16"/>
      <c r="L11" s="25" t="str">
        <f t="shared" si="2"/>
        <v>--</v>
      </c>
      <c r="M11" s="25" t="str">
        <f t="shared" si="2"/>
        <v>--</v>
      </c>
      <c r="N11" s="25" t="str">
        <f t="shared" si="2"/>
        <v>--</v>
      </c>
      <c r="O11" s="26" t="str">
        <f t="shared" si="2"/>
        <v>--</v>
      </c>
      <c r="Q11">
        <v>35</v>
      </c>
      <c r="S11">
        <v>10</v>
      </c>
      <c r="U11">
        <f>$U$8</f>
        <v>19</v>
      </c>
      <c r="V11">
        <f>$V$8</f>
        <v>41</v>
      </c>
      <c r="W11">
        <f>$W$8</f>
        <v>63</v>
      </c>
    </row>
    <row r="12" spans="1:25" ht="12.75" customHeight="1" x14ac:dyDescent="0.6">
      <c r="A12" s="30" t="s">
        <v>92</v>
      </c>
      <c r="B12" s="22">
        <v>0</v>
      </c>
      <c r="C12" s="22">
        <v>0</v>
      </c>
      <c r="D12" s="22">
        <v>0</v>
      </c>
      <c r="E12" s="22">
        <f t="shared" si="0"/>
        <v>0</v>
      </c>
      <c r="F12" s="16"/>
      <c r="G12" s="62">
        <v>0</v>
      </c>
      <c r="H12" s="62">
        <v>0</v>
      </c>
      <c r="I12" s="62">
        <v>0</v>
      </c>
      <c r="J12" s="62">
        <f t="shared" si="1"/>
        <v>0</v>
      </c>
      <c r="K12" s="16"/>
      <c r="L12" s="25" t="str">
        <f t="shared" si="2"/>
        <v>--</v>
      </c>
      <c r="M12" s="25" t="str">
        <f t="shared" si="2"/>
        <v>--</v>
      </c>
      <c r="N12" s="25" t="str">
        <f t="shared" si="2"/>
        <v>--</v>
      </c>
      <c r="O12" s="26" t="str">
        <f t="shared" si="2"/>
        <v>--</v>
      </c>
      <c r="Q12">
        <v>36</v>
      </c>
      <c r="R12">
        <v>37</v>
      </c>
      <c r="S12">
        <v>10</v>
      </c>
      <c r="U12">
        <f>$U$8</f>
        <v>19</v>
      </c>
      <c r="V12">
        <f>$V$8</f>
        <v>41</v>
      </c>
      <c r="W12">
        <f>$W$8</f>
        <v>63</v>
      </c>
    </row>
    <row r="13" spans="1:25" ht="12.75" customHeight="1" x14ac:dyDescent="0.6">
      <c r="A13" s="30" t="s">
        <v>104</v>
      </c>
      <c r="B13" s="22">
        <v>0</v>
      </c>
      <c r="C13" s="22">
        <v>0</v>
      </c>
      <c r="D13" s="22">
        <v>0</v>
      </c>
      <c r="E13" s="22">
        <f t="shared" si="0"/>
        <v>0</v>
      </c>
      <c r="F13" s="16"/>
      <c r="G13" s="62">
        <v>0</v>
      </c>
      <c r="H13" s="62">
        <v>0</v>
      </c>
      <c r="I13" s="62">
        <v>0</v>
      </c>
      <c r="J13" s="62">
        <f t="shared" si="1"/>
        <v>0</v>
      </c>
      <c r="K13" s="16"/>
      <c r="L13" s="25" t="str">
        <f t="shared" si="2"/>
        <v>--</v>
      </c>
      <c r="M13" s="25" t="str">
        <f t="shared" si="2"/>
        <v>--</v>
      </c>
      <c r="N13" s="25" t="str">
        <f t="shared" si="2"/>
        <v>--</v>
      </c>
      <c r="O13" s="26" t="str">
        <f t="shared" si="2"/>
        <v>--</v>
      </c>
      <c r="Q13">
        <v>39</v>
      </c>
      <c r="S13">
        <v>10</v>
      </c>
      <c r="U13">
        <f>$U$8</f>
        <v>19</v>
      </c>
      <c r="V13">
        <f>$V$8</f>
        <v>41</v>
      </c>
      <c r="W13">
        <f>$W$8</f>
        <v>63</v>
      </c>
    </row>
    <row r="14" spans="1:25" ht="12.75" customHeight="1" x14ac:dyDescent="0.6">
      <c r="A14" s="21" t="s">
        <v>17</v>
      </c>
      <c r="B14" s="22">
        <f>B10</f>
        <v>0</v>
      </c>
      <c r="C14" s="22">
        <f>C10</f>
        <v>0</v>
      </c>
      <c r="D14" s="22">
        <f>D10</f>
        <v>0</v>
      </c>
      <c r="E14" s="22">
        <f>E10</f>
        <v>0</v>
      </c>
      <c r="F14" s="16"/>
      <c r="G14" s="62">
        <f>SUM(G8:G13)</f>
        <v>0</v>
      </c>
      <c r="H14" s="62">
        <f>SUM(H8:H13)</f>
        <v>0</v>
      </c>
      <c r="I14" s="62">
        <f>SUM(I8:I13)</f>
        <v>0</v>
      </c>
      <c r="J14" s="62">
        <f>SUM(J8:J13)</f>
        <v>0</v>
      </c>
      <c r="K14" s="16"/>
      <c r="L14" s="25" t="str">
        <f t="shared" si="2"/>
        <v>--</v>
      </c>
      <c r="M14" s="25" t="str">
        <f t="shared" si="2"/>
        <v>--</v>
      </c>
      <c r="N14" s="25" t="str">
        <f t="shared" si="2"/>
        <v>--</v>
      </c>
      <c r="O14" s="26" t="str">
        <f t="shared" si="2"/>
        <v>--</v>
      </c>
    </row>
    <row r="15" spans="1:25" ht="5.15" customHeight="1" x14ac:dyDescent="0.6">
      <c r="A15" s="21"/>
      <c r="B15" s="22"/>
      <c r="C15" s="22"/>
      <c r="D15" s="22"/>
      <c r="E15" s="22"/>
      <c r="F15" s="16"/>
      <c r="G15" s="62"/>
      <c r="H15" s="62"/>
      <c r="I15" s="62"/>
      <c r="J15" s="62"/>
      <c r="K15" s="16"/>
      <c r="L15" s="16"/>
      <c r="M15" s="16"/>
      <c r="N15" s="16"/>
      <c r="O15" s="20"/>
    </row>
    <row r="16" spans="1:25" ht="12.75" customHeight="1" x14ac:dyDescent="0.6">
      <c r="A16" s="31" t="s">
        <v>117</v>
      </c>
      <c r="B16" s="22"/>
      <c r="C16" s="22"/>
      <c r="D16" s="22"/>
      <c r="E16" s="22"/>
      <c r="F16" s="16"/>
      <c r="G16" s="62"/>
      <c r="H16" s="62"/>
      <c r="I16" s="62"/>
      <c r="J16" s="62"/>
      <c r="K16" s="16"/>
      <c r="L16" s="16"/>
      <c r="M16" s="16"/>
      <c r="N16" s="16"/>
      <c r="O16" s="20"/>
    </row>
    <row r="17" spans="1:23" ht="12.75" customHeight="1" x14ac:dyDescent="0.6">
      <c r="A17" s="21" t="s">
        <v>25</v>
      </c>
      <c r="B17" s="22">
        <v>0</v>
      </c>
      <c r="C17" s="22">
        <v>0</v>
      </c>
      <c r="D17" s="22">
        <v>0</v>
      </c>
      <c r="E17" s="22">
        <f>SUM(B17:D17)</f>
        <v>0</v>
      </c>
      <c r="F17" s="16"/>
      <c r="G17" s="62">
        <v>0</v>
      </c>
      <c r="H17" s="62">
        <v>0</v>
      </c>
      <c r="I17" s="62">
        <v>0</v>
      </c>
      <c r="J17" s="62">
        <f>SUM(G17:I17)</f>
        <v>0</v>
      </c>
      <c r="K17" s="16"/>
      <c r="L17" s="25" t="str">
        <f t="shared" ref="L17:O21" si="3">IF(B17&lt;&gt;0,G17/B17,"--")</f>
        <v>--</v>
      </c>
      <c r="M17" s="25" t="str">
        <f t="shared" si="3"/>
        <v>--</v>
      </c>
      <c r="N17" s="25" t="str">
        <f t="shared" si="3"/>
        <v>--</v>
      </c>
      <c r="O17" s="26" t="str">
        <f t="shared" si="3"/>
        <v>--</v>
      </c>
      <c r="Q17">
        <v>17</v>
      </c>
      <c r="U17">
        <f>$U$8</f>
        <v>19</v>
      </c>
      <c r="V17">
        <f>$V$8</f>
        <v>41</v>
      </c>
      <c r="W17">
        <f>$W$8</f>
        <v>63</v>
      </c>
    </row>
    <row r="18" spans="1:23" ht="12.75" customHeight="1" x14ac:dyDescent="0.6">
      <c r="A18" s="21" t="s">
        <v>26</v>
      </c>
      <c r="B18" s="22">
        <v>0</v>
      </c>
      <c r="C18" s="22">
        <v>0</v>
      </c>
      <c r="D18" s="22">
        <v>0</v>
      </c>
      <c r="E18" s="22">
        <f>SUM(B18:D18)</f>
        <v>0</v>
      </c>
      <c r="F18" s="16"/>
      <c r="G18" s="62">
        <v>0</v>
      </c>
      <c r="H18" s="62">
        <v>0</v>
      </c>
      <c r="I18" s="62">
        <v>0</v>
      </c>
      <c r="J18" s="62">
        <f>SUM(G18:I18)</f>
        <v>0</v>
      </c>
      <c r="K18" s="16"/>
      <c r="L18" s="25" t="str">
        <f t="shared" si="3"/>
        <v>--</v>
      </c>
      <c r="M18" s="25" t="str">
        <f t="shared" si="3"/>
        <v>--</v>
      </c>
      <c r="N18" s="25" t="str">
        <f t="shared" si="3"/>
        <v>--</v>
      </c>
      <c r="O18" s="26" t="str">
        <f t="shared" si="3"/>
        <v>--</v>
      </c>
      <c r="Q18">
        <v>18</v>
      </c>
      <c r="U18">
        <f>$U$8</f>
        <v>19</v>
      </c>
      <c r="V18">
        <f>$V$8</f>
        <v>41</v>
      </c>
      <c r="W18">
        <f>$W$8</f>
        <v>63</v>
      </c>
    </row>
    <row r="19" spans="1:23" ht="12.75" customHeight="1" x14ac:dyDescent="0.6">
      <c r="A19" s="30" t="s">
        <v>27</v>
      </c>
      <c r="B19" s="22">
        <v>0</v>
      </c>
      <c r="C19" s="22">
        <v>0</v>
      </c>
      <c r="D19" s="22">
        <v>0</v>
      </c>
      <c r="E19" s="22">
        <f>SUM(B19:D19)</f>
        <v>0</v>
      </c>
      <c r="F19" s="16"/>
      <c r="G19" s="62">
        <v>0</v>
      </c>
      <c r="H19" s="62">
        <v>0</v>
      </c>
      <c r="I19" s="62">
        <v>0</v>
      </c>
      <c r="J19" s="62">
        <f>SUM(G19:I19)</f>
        <v>0</v>
      </c>
      <c r="K19" s="16"/>
      <c r="L19" s="25" t="str">
        <f t="shared" si="3"/>
        <v>--</v>
      </c>
      <c r="M19" s="25" t="str">
        <f t="shared" si="3"/>
        <v>--</v>
      </c>
      <c r="N19" s="25" t="str">
        <f t="shared" si="3"/>
        <v>--</v>
      </c>
      <c r="O19" s="26" t="str">
        <f t="shared" si="3"/>
        <v>--</v>
      </c>
      <c r="Q19">
        <v>19</v>
      </c>
      <c r="U19">
        <f>$U$8</f>
        <v>19</v>
      </c>
      <c r="V19">
        <f>$V$8</f>
        <v>41</v>
      </c>
      <c r="W19">
        <f>$W$8</f>
        <v>63</v>
      </c>
    </row>
    <row r="20" spans="1:23" ht="12.75" customHeight="1" x14ac:dyDescent="0.6">
      <c r="A20" s="30" t="s">
        <v>34</v>
      </c>
      <c r="B20" s="22">
        <v>0</v>
      </c>
      <c r="C20" s="22">
        <v>0</v>
      </c>
      <c r="D20" s="22">
        <v>0</v>
      </c>
      <c r="E20" s="22">
        <f>SUM(B20:D20)</f>
        <v>0</v>
      </c>
      <c r="F20" s="16"/>
      <c r="G20" s="62">
        <v>0</v>
      </c>
      <c r="H20" s="62">
        <v>0</v>
      </c>
      <c r="I20" s="62">
        <v>0</v>
      </c>
      <c r="J20" s="62">
        <f>SUM(G20:I20)</f>
        <v>0</v>
      </c>
      <c r="K20" s="16"/>
      <c r="L20" s="25" t="str">
        <f t="shared" si="3"/>
        <v>--</v>
      </c>
      <c r="M20" s="25" t="str">
        <f t="shared" si="3"/>
        <v>--</v>
      </c>
      <c r="N20" s="25" t="str">
        <f t="shared" si="3"/>
        <v>--</v>
      </c>
      <c r="O20" s="26" t="str">
        <f t="shared" si="3"/>
        <v>--</v>
      </c>
      <c r="Q20">
        <v>22</v>
      </c>
      <c r="U20">
        <f>$U$8</f>
        <v>19</v>
      </c>
      <c r="V20">
        <f>$V$8</f>
        <v>41</v>
      </c>
      <c r="W20">
        <f>$W$8</f>
        <v>63</v>
      </c>
    </row>
    <row r="21" spans="1:23" ht="12.75" customHeight="1" x14ac:dyDescent="0.6">
      <c r="A21" s="21" t="s">
        <v>17</v>
      </c>
      <c r="B21" s="22">
        <f>B17</f>
        <v>0</v>
      </c>
      <c r="C21" s="22">
        <f>C17</f>
        <v>0</v>
      </c>
      <c r="D21" s="22">
        <f>D17</f>
        <v>0</v>
      </c>
      <c r="E21" s="22">
        <f>E17</f>
        <v>0</v>
      </c>
      <c r="F21" s="16"/>
      <c r="G21" s="62">
        <f>SUM(G17:G20)</f>
        <v>0</v>
      </c>
      <c r="H21" s="62">
        <f>SUM(H17:H20)</f>
        <v>0</v>
      </c>
      <c r="I21" s="62">
        <f>SUM(I17:I20)</f>
        <v>0</v>
      </c>
      <c r="J21" s="62">
        <f>SUM(J17:J20)</f>
        <v>0</v>
      </c>
      <c r="K21" s="16"/>
      <c r="L21" s="25" t="str">
        <f t="shared" si="3"/>
        <v>--</v>
      </c>
      <c r="M21" s="25" t="str">
        <f t="shared" si="3"/>
        <v>--</v>
      </c>
      <c r="N21" s="25" t="str">
        <f t="shared" si="3"/>
        <v>--</v>
      </c>
      <c r="O21" s="26" t="str">
        <f t="shared" si="3"/>
        <v>--</v>
      </c>
    </row>
    <row r="22" spans="1:23" ht="5.15" customHeight="1" x14ac:dyDescent="0.6">
      <c r="A22" s="21"/>
      <c r="B22" s="22"/>
      <c r="C22" s="22"/>
      <c r="D22" s="22"/>
      <c r="E22" s="22"/>
      <c r="F22" s="16"/>
      <c r="G22" s="62"/>
      <c r="H22" s="62"/>
      <c r="I22" s="62"/>
      <c r="J22" s="62"/>
      <c r="K22" s="16"/>
      <c r="L22" s="16"/>
      <c r="M22" s="16"/>
      <c r="N22" s="16"/>
      <c r="O22" s="20"/>
    </row>
    <row r="23" spans="1:23" ht="12.75" customHeight="1" x14ac:dyDescent="0.6">
      <c r="A23" s="31" t="s">
        <v>118</v>
      </c>
      <c r="B23" s="22"/>
      <c r="C23" s="22"/>
      <c r="D23" s="22"/>
      <c r="E23" s="22"/>
      <c r="F23" s="16"/>
      <c r="G23" s="62"/>
      <c r="H23" s="62"/>
      <c r="I23" s="62"/>
      <c r="J23" s="62"/>
      <c r="K23" s="16"/>
      <c r="L23" s="16"/>
      <c r="M23" s="16"/>
      <c r="N23" s="16"/>
      <c r="O23" s="20"/>
    </row>
    <row r="24" spans="1:23" ht="12.75" customHeight="1" x14ac:dyDescent="0.6">
      <c r="A24" s="21" t="s">
        <v>13</v>
      </c>
      <c r="B24" s="22">
        <v>0</v>
      </c>
      <c r="C24" s="22">
        <v>0</v>
      </c>
      <c r="D24" s="22">
        <v>0</v>
      </c>
      <c r="E24" s="22">
        <f t="shared" ref="E24:E29" si="4">SUM(B24:D24)</f>
        <v>0</v>
      </c>
      <c r="F24" s="16"/>
      <c r="G24" s="62">
        <v>0</v>
      </c>
      <c r="H24" s="62">
        <v>0</v>
      </c>
      <c r="I24" s="62">
        <v>0</v>
      </c>
      <c r="J24" s="62">
        <f t="shared" ref="J24:J29" si="5">SUM(G24:I24)</f>
        <v>0</v>
      </c>
      <c r="K24" s="16"/>
      <c r="L24" s="25" t="str">
        <f t="shared" ref="L24:O30" si="6">IF(B24&lt;&gt;0,G24/B24,"--")</f>
        <v>--</v>
      </c>
      <c r="M24" s="25" t="str">
        <f t="shared" si="6"/>
        <v>--</v>
      </c>
      <c r="N24" s="25" t="str">
        <f t="shared" si="6"/>
        <v>--</v>
      </c>
      <c r="O24" s="26" t="str">
        <f t="shared" si="6"/>
        <v>--</v>
      </c>
      <c r="Q24">
        <v>50</v>
      </c>
      <c r="U24">
        <f t="shared" ref="U24:U29" si="7">$U$8</f>
        <v>19</v>
      </c>
      <c r="V24">
        <f t="shared" ref="V24:V29" si="8">$V$8</f>
        <v>41</v>
      </c>
      <c r="W24">
        <f t="shared" ref="W24:W29" si="9">$W$8</f>
        <v>63</v>
      </c>
    </row>
    <row r="25" spans="1:23" ht="12.75" customHeight="1" x14ac:dyDescent="0.6">
      <c r="A25" s="30" t="s">
        <v>24</v>
      </c>
      <c r="B25" s="22">
        <v>0</v>
      </c>
      <c r="C25" s="22">
        <v>0</v>
      </c>
      <c r="D25" s="22">
        <v>0</v>
      </c>
      <c r="E25" s="22">
        <f t="shared" si="4"/>
        <v>0</v>
      </c>
      <c r="F25" s="16"/>
      <c r="G25" s="62">
        <v>0</v>
      </c>
      <c r="H25" s="62">
        <v>0</v>
      </c>
      <c r="I25" s="62">
        <v>0</v>
      </c>
      <c r="J25" s="62">
        <f t="shared" si="5"/>
        <v>0</v>
      </c>
      <c r="K25" s="16"/>
      <c r="L25" s="25" t="str">
        <f t="shared" si="6"/>
        <v>--</v>
      </c>
      <c r="M25" s="25" t="str">
        <f t="shared" si="6"/>
        <v>--</v>
      </c>
      <c r="N25" s="25" t="str">
        <f t="shared" si="6"/>
        <v>--</v>
      </c>
      <c r="O25" s="26" t="str">
        <f t="shared" si="6"/>
        <v>--</v>
      </c>
      <c r="Q25">
        <v>51</v>
      </c>
      <c r="U25">
        <f t="shared" si="7"/>
        <v>19</v>
      </c>
      <c r="V25">
        <f t="shared" si="8"/>
        <v>41</v>
      </c>
      <c r="W25">
        <f t="shared" si="9"/>
        <v>63</v>
      </c>
    </row>
    <row r="26" spans="1:23" ht="12.75" customHeight="1" x14ac:dyDescent="0.6">
      <c r="A26" s="21" t="s">
        <v>25</v>
      </c>
      <c r="B26" s="22">
        <v>0</v>
      </c>
      <c r="C26" s="22">
        <v>0</v>
      </c>
      <c r="D26" s="22">
        <v>0</v>
      </c>
      <c r="E26" s="22">
        <f t="shared" si="4"/>
        <v>0</v>
      </c>
      <c r="F26" s="16"/>
      <c r="G26" s="62">
        <v>0</v>
      </c>
      <c r="H26" s="62">
        <v>0</v>
      </c>
      <c r="I26" s="62">
        <v>0</v>
      </c>
      <c r="J26" s="62">
        <f t="shared" si="5"/>
        <v>0</v>
      </c>
      <c r="K26" s="16"/>
      <c r="L26" s="25" t="str">
        <f t="shared" si="6"/>
        <v>--</v>
      </c>
      <c r="M26" s="25" t="str">
        <f t="shared" si="6"/>
        <v>--</v>
      </c>
      <c r="N26" s="25" t="str">
        <f t="shared" si="6"/>
        <v>--</v>
      </c>
      <c r="O26" s="26" t="str">
        <f t="shared" si="6"/>
        <v>--</v>
      </c>
      <c r="Q26">
        <v>52</v>
      </c>
      <c r="S26">
        <v>10</v>
      </c>
      <c r="U26">
        <f t="shared" si="7"/>
        <v>19</v>
      </c>
      <c r="V26">
        <f t="shared" si="8"/>
        <v>41</v>
      </c>
      <c r="W26">
        <f t="shared" si="9"/>
        <v>63</v>
      </c>
    </row>
    <row r="27" spans="1:23" ht="12.75" customHeight="1" x14ac:dyDescent="0.6">
      <c r="A27" s="21" t="s">
        <v>26</v>
      </c>
      <c r="B27" s="22">
        <v>0</v>
      </c>
      <c r="C27" s="22">
        <v>0</v>
      </c>
      <c r="D27" s="22">
        <v>0</v>
      </c>
      <c r="E27" s="22">
        <f t="shared" si="4"/>
        <v>0</v>
      </c>
      <c r="F27" s="16"/>
      <c r="G27" s="62">
        <v>0</v>
      </c>
      <c r="H27" s="62">
        <v>0</v>
      </c>
      <c r="I27" s="62">
        <v>0</v>
      </c>
      <c r="J27" s="62">
        <f t="shared" si="5"/>
        <v>0</v>
      </c>
      <c r="K27" s="16"/>
      <c r="L27" s="25" t="str">
        <f t="shared" si="6"/>
        <v>--</v>
      </c>
      <c r="M27" s="25" t="str">
        <f t="shared" si="6"/>
        <v>--</v>
      </c>
      <c r="N27" s="25" t="str">
        <f t="shared" si="6"/>
        <v>--</v>
      </c>
      <c r="O27" s="26" t="str">
        <f t="shared" si="6"/>
        <v>--</v>
      </c>
      <c r="Q27">
        <v>53</v>
      </c>
      <c r="S27">
        <v>10</v>
      </c>
      <c r="U27">
        <f t="shared" si="7"/>
        <v>19</v>
      </c>
      <c r="V27">
        <f t="shared" si="8"/>
        <v>41</v>
      </c>
      <c r="W27">
        <f t="shared" si="9"/>
        <v>63</v>
      </c>
    </row>
    <row r="28" spans="1:23" ht="12.75" customHeight="1" x14ac:dyDescent="0.6">
      <c r="A28" s="30" t="s">
        <v>92</v>
      </c>
      <c r="B28" s="22">
        <v>0</v>
      </c>
      <c r="C28" s="22">
        <v>0</v>
      </c>
      <c r="D28" s="22">
        <v>0</v>
      </c>
      <c r="E28" s="22">
        <f t="shared" si="4"/>
        <v>0</v>
      </c>
      <c r="F28" s="16"/>
      <c r="G28" s="62">
        <v>0</v>
      </c>
      <c r="H28" s="62">
        <v>0</v>
      </c>
      <c r="I28" s="62">
        <v>0</v>
      </c>
      <c r="J28" s="62">
        <f t="shared" si="5"/>
        <v>0</v>
      </c>
      <c r="K28" s="16"/>
      <c r="L28" s="25" t="str">
        <f t="shared" si="6"/>
        <v>--</v>
      </c>
      <c r="M28" s="25" t="str">
        <f t="shared" si="6"/>
        <v>--</v>
      </c>
      <c r="N28" s="25" t="str">
        <f t="shared" si="6"/>
        <v>--</v>
      </c>
      <c r="O28" s="26" t="str">
        <f t="shared" si="6"/>
        <v>--</v>
      </c>
      <c r="Q28">
        <v>55</v>
      </c>
      <c r="S28">
        <v>10</v>
      </c>
      <c r="U28">
        <f t="shared" si="7"/>
        <v>19</v>
      </c>
      <c r="V28">
        <f t="shared" si="8"/>
        <v>41</v>
      </c>
      <c r="W28">
        <f t="shared" si="9"/>
        <v>63</v>
      </c>
    </row>
    <row r="29" spans="1:23" ht="12.75" customHeight="1" x14ac:dyDescent="0.6">
      <c r="A29" s="30" t="s">
        <v>104</v>
      </c>
      <c r="B29" s="22">
        <v>0</v>
      </c>
      <c r="C29" s="22">
        <v>0</v>
      </c>
      <c r="D29" s="22">
        <v>0</v>
      </c>
      <c r="E29" s="22">
        <f t="shared" si="4"/>
        <v>0</v>
      </c>
      <c r="F29" s="16"/>
      <c r="G29" s="62">
        <v>0</v>
      </c>
      <c r="H29" s="62">
        <v>0</v>
      </c>
      <c r="I29" s="62">
        <v>0</v>
      </c>
      <c r="J29" s="62">
        <f t="shared" si="5"/>
        <v>0</v>
      </c>
      <c r="K29" s="16"/>
      <c r="L29" s="25" t="str">
        <f t="shared" si="6"/>
        <v>--</v>
      </c>
      <c r="M29" s="25" t="str">
        <f t="shared" si="6"/>
        <v>--</v>
      </c>
      <c r="N29" s="25" t="str">
        <f t="shared" si="6"/>
        <v>--</v>
      </c>
      <c r="O29" s="26" t="str">
        <f t="shared" si="6"/>
        <v>--</v>
      </c>
      <c r="Q29">
        <v>57</v>
      </c>
      <c r="S29">
        <v>10</v>
      </c>
      <c r="U29">
        <f t="shared" si="7"/>
        <v>19</v>
      </c>
      <c r="V29">
        <f t="shared" si="8"/>
        <v>41</v>
      </c>
      <c r="W29">
        <f t="shared" si="9"/>
        <v>63</v>
      </c>
    </row>
    <row r="30" spans="1:23" ht="12.75" customHeight="1" x14ac:dyDescent="0.6">
      <c r="A30" s="21" t="s">
        <v>17</v>
      </c>
      <c r="B30" s="22">
        <f>B26</f>
        <v>0</v>
      </c>
      <c r="C30" s="22">
        <f>C26</f>
        <v>0</v>
      </c>
      <c r="D30" s="22">
        <f>D26</f>
        <v>0</v>
      </c>
      <c r="E30" s="22">
        <f>E26</f>
        <v>0</v>
      </c>
      <c r="F30" s="16"/>
      <c r="G30" s="62">
        <f>SUM(G24:G29)</f>
        <v>0</v>
      </c>
      <c r="H30" s="62">
        <f>SUM(H24:H29)</f>
        <v>0</v>
      </c>
      <c r="I30" s="62">
        <f>SUM(I24:I29)</f>
        <v>0</v>
      </c>
      <c r="J30" s="62">
        <f>SUM(J24:J29)</f>
        <v>0</v>
      </c>
      <c r="K30" s="16"/>
      <c r="L30" s="25" t="str">
        <f t="shared" si="6"/>
        <v>--</v>
      </c>
      <c r="M30" s="25" t="str">
        <f t="shared" si="6"/>
        <v>--</v>
      </c>
      <c r="N30" s="25" t="str">
        <f t="shared" si="6"/>
        <v>--</v>
      </c>
      <c r="O30" s="26" t="str">
        <f t="shared" si="6"/>
        <v>--</v>
      </c>
    </row>
    <row r="31" spans="1:23" ht="5.15" customHeight="1" x14ac:dyDescent="0.6">
      <c r="A31" s="21"/>
      <c r="B31" s="22"/>
      <c r="C31" s="22"/>
      <c r="D31" s="22"/>
      <c r="E31" s="22"/>
      <c r="F31" s="16"/>
      <c r="G31" s="62"/>
      <c r="H31" s="62"/>
      <c r="I31" s="62"/>
      <c r="J31" s="62"/>
      <c r="K31" s="16"/>
      <c r="L31" s="16"/>
      <c r="M31" s="16"/>
      <c r="N31" s="16"/>
      <c r="O31" s="20"/>
    </row>
    <row r="32" spans="1:23" ht="12.75" customHeight="1" x14ac:dyDescent="0.6">
      <c r="A32" s="21" t="s">
        <v>31</v>
      </c>
      <c r="B32" s="22">
        <f>SUM(B14,B21,B30)</f>
        <v>0</v>
      </c>
      <c r="C32" s="22">
        <f>SUM(C14,C21,C30)</f>
        <v>0</v>
      </c>
      <c r="D32" s="22">
        <f>SUM(D14,D21,D30)</f>
        <v>0</v>
      </c>
      <c r="E32" s="22">
        <f>SUM(E14,E21,E30)</f>
        <v>0</v>
      </c>
      <c r="F32" s="16"/>
      <c r="G32" s="62">
        <f>SUM(G14,G21,G30)</f>
        <v>0</v>
      </c>
      <c r="H32" s="62">
        <f>SUM(H14,H21,H30)</f>
        <v>0</v>
      </c>
      <c r="I32" s="62">
        <f>SUM(I14,I21,I30)</f>
        <v>0</v>
      </c>
      <c r="J32" s="62">
        <f>SUM(J14,J21,J30)</f>
        <v>0</v>
      </c>
      <c r="K32" s="16"/>
      <c r="L32" s="25" t="str">
        <f>IF(B32&lt;&gt;0,G32/B32,"--")</f>
        <v>--</v>
      </c>
      <c r="M32" s="25" t="str">
        <f>IF(C32&lt;&gt;0,H32/C32,"--")</f>
        <v>--</v>
      </c>
      <c r="N32" s="25" t="str">
        <f>IF(D32&lt;&gt;0,I32/D32,"--")</f>
        <v>--</v>
      </c>
      <c r="O32" s="26" t="str">
        <f>IF(E32&lt;&gt;0,J32/E32,"--")</f>
        <v>--</v>
      </c>
    </row>
    <row r="33" spans="1:23" ht="5.15" customHeight="1" x14ac:dyDescent="0.6">
      <c r="A33" s="21"/>
      <c r="B33" s="22"/>
      <c r="C33" s="22"/>
      <c r="D33" s="22"/>
      <c r="E33" s="22"/>
      <c r="F33" s="16"/>
      <c r="G33" s="62"/>
      <c r="H33" s="62"/>
      <c r="I33" s="62"/>
      <c r="J33" s="62"/>
      <c r="K33" s="16"/>
      <c r="L33" s="16"/>
      <c r="M33" s="16"/>
      <c r="N33" s="16"/>
      <c r="O33" s="20"/>
    </row>
    <row r="34" spans="1:23" ht="12.75" customHeight="1" x14ac:dyDescent="0.6">
      <c r="A34" s="95" t="s">
        <v>32</v>
      </c>
      <c r="B34" s="22"/>
      <c r="C34" s="22"/>
      <c r="D34" s="22"/>
      <c r="E34" s="22"/>
      <c r="F34" s="16"/>
      <c r="G34" s="62"/>
      <c r="H34" s="62"/>
      <c r="I34" s="62"/>
      <c r="J34" s="62"/>
      <c r="K34" s="16"/>
      <c r="L34" s="16"/>
      <c r="M34" s="16"/>
      <c r="N34" s="16"/>
      <c r="O34" s="20"/>
    </row>
    <row r="35" spans="1:23" ht="12.75" customHeight="1" x14ac:dyDescent="0.6">
      <c r="A35" s="31" t="s">
        <v>119</v>
      </c>
      <c r="B35" s="22"/>
      <c r="C35" s="22"/>
      <c r="D35" s="22"/>
      <c r="E35" s="22"/>
      <c r="F35" s="16"/>
      <c r="G35" s="62"/>
      <c r="H35" s="62"/>
      <c r="I35" s="62"/>
      <c r="J35" s="62"/>
      <c r="K35" s="16"/>
      <c r="L35" s="16"/>
      <c r="M35" s="16"/>
      <c r="N35" s="16"/>
      <c r="O35" s="20"/>
    </row>
    <row r="36" spans="1:23" ht="12.75" customHeight="1" x14ac:dyDescent="0.6">
      <c r="A36" s="21" t="s">
        <v>13</v>
      </c>
      <c r="B36" s="22">
        <v>0</v>
      </c>
      <c r="C36" s="22">
        <v>0</v>
      </c>
      <c r="D36" s="22">
        <v>0</v>
      </c>
      <c r="E36" s="22">
        <f>SUM(B36:D36)</f>
        <v>0</v>
      </c>
      <c r="F36" s="16"/>
      <c r="G36" s="62">
        <v>0</v>
      </c>
      <c r="H36" s="62">
        <v>0</v>
      </c>
      <c r="I36" s="62">
        <v>0</v>
      </c>
      <c r="J36" s="62">
        <f>SUM(G36:I36)</f>
        <v>0</v>
      </c>
      <c r="K36" s="16"/>
      <c r="L36" s="25" t="str">
        <f t="shared" ref="L36:O38" si="10">IF(B36&lt;&gt;0,G36/B36,"--")</f>
        <v>--</v>
      </c>
      <c r="M36" s="25" t="str">
        <f t="shared" si="10"/>
        <v>--</v>
      </c>
      <c r="N36" s="25" t="str">
        <f t="shared" si="10"/>
        <v>--</v>
      </c>
      <c r="O36" s="26" t="str">
        <f t="shared" si="10"/>
        <v>--</v>
      </c>
      <c r="Q36">
        <v>0</v>
      </c>
      <c r="U36">
        <f>$U$8</f>
        <v>19</v>
      </c>
      <c r="V36">
        <f>$V$8</f>
        <v>41</v>
      </c>
      <c r="W36">
        <f>$W$8</f>
        <v>63</v>
      </c>
    </row>
    <row r="37" spans="1:23" ht="12.75" customHeight="1" x14ac:dyDescent="0.6">
      <c r="A37" s="30" t="s">
        <v>120</v>
      </c>
      <c r="B37" s="22">
        <v>0</v>
      </c>
      <c r="C37" s="22">
        <v>0</v>
      </c>
      <c r="D37" s="22">
        <v>0</v>
      </c>
      <c r="E37" s="22">
        <f>SUM(B37:D37)</f>
        <v>0</v>
      </c>
      <c r="F37" s="16"/>
      <c r="G37" s="62">
        <v>0</v>
      </c>
      <c r="H37" s="62">
        <v>0</v>
      </c>
      <c r="I37" s="62">
        <v>0</v>
      </c>
      <c r="J37" s="62">
        <f>SUM(G37:I37)</f>
        <v>0</v>
      </c>
      <c r="K37" s="16"/>
      <c r="L37" s="25" t="str">
        <f t="shared" si="10"/>
        <v>--</v>
      </c>
      <c r="M37" s="25" t="str">
        <f t="shared" si="10"/>
        <v>--</v>
      </c>
      <c r="N37" s="25" t="str">
        <f t="shared" si="10"/>
        <v>--</v>
      </c>
      <c r="O37" s="26" t="str">
        <f t="shared" si="10"/>
        <v>--</v>
      </c>
      <c r="Q37">
        <v>3</v>
      </c>
      <c r="U37">
        <f>$U$8</f>
        <v>19</v>
      </c>
      <c r="V37">
        <f>$V$8</f>
        <v>41</v>
      </c>
      <c r="W37">
        <f>$W$8</f>
        <v>63</v>
      </c>
    </row>
    <row r="38" spans="1:23" ht="12.75" customHeight="1" x14ac:dyDescent="0.6">
      <c r="A38" s="21" t="s">
        <v>17</v>
      </c>
      <c r="B38" s="22">
        <f>B36</f>
        <v>0</v>
      </c>
      <c r="C38" s="22">
        <f>C36</f>
        <v>0</v>
      </c>
      <c r="D38" s="22">
        <f>D36</f>
        <v>0</v>
      </c>
      <c r="E38" s="22">
        <f>E36</f>
        <v>0</v>
      </c>
      <c r="F38" s="16"/>
      <c r="G38" s="62">
        <f>SUM(G36:G37)</f>
        <v>0</v>
      </c>
      <c r="H38" s="62">
        <f>SUM(H36:H37)</f>
        <v>0</v>
      </c>
      <c r="I38" s="62">
        <f>SUM(I36:I37)</f>
        <v>0</v>
      </c>
      <c r="J38" s="62">
        <f>SUM(J36:J37)</f>
        <v>0</v>
      </c>
      <c r="K38" s="16"/>
      <c r="L38" s="25" t="str">
        <f t="shared" si="10"/>
        <v>--</v>
      </c>
      <c r="M38" s="25" t="str">
        <f t="shared" si="10"/>
        <v>--</v>
      </c>
      <c r="N38" s="25" t="str">
        <f t="shared" si="10"/>
        <v>--</v>
      </c>
      <c r="O38" s="26" t="str">
        <f t="shared" si="10"/>
        <v>--</v>
      </c>
    </row>
    <row r="39" spans="1:23" ht="5.15" customHeight="1" x14ac:dyDescent="0.6">
      <c r="A39" s="21"/>
      <c r="B39" s="22"/>
      <c r="C39" s="22"/>
      <c r="D39" s="22"/>
      <c r="E39" s="22"/>
      <c r="F39" s="16"/>
      <c r="G39" s="62"/>
      <c r="H39" s="62"/>
      <c r="I39" s="62"/>
      <c r="J39" s="62"/>
      <c r="K39" s="16"/>
      <c r="L39" s="16"/>
      <c r="M39" s="16"/>
      <c r="N39" s="16"/>
      <c r="O39" s="20"/>
    </row>
    <row r="40" spans="1:23" ht="12.75" customHeight="1" x14ac:dyDescent="0.6">
      <c r="A40" s="31" t="s">
        <v>121</v>
      </c>
      <c r="B40" s="22"/>
      <c r="C40" s="22"/>
      <c r="D40" s="22"/>
      <c r="E40" s="22"/>
      <c r="F40" s="16"/>
      <c r="G40" s="62"/>
      <c r="H40" s="62"/>
      <c r="I40" s="62"/>
      <c r="J40" s="62"/>
      <c r="K40" s="16"/>
      <c r="L40" s="16"/>
      <c r="M40" s="16"/>
      <c r="N40" s="16"/>
      <c r="O40" s="20"/>
    </row>
    <row r="41" spans="1:23" ht="12.75" customHeight="1" x14ac:dyDescent="0.6">
      <c r="A41" s="21" t="s">
        <v>13</v>
      </c>
      <c r="B41" s="22">
        <v>0</v>
      </c>
      <c r="C41" s="22">
        <v>0</v>
      </c>
      <c r="D41" s="22">
        <v>0</v>
      </c>
      <c r="E41" s="22">
        <f>SUM(B41:D41)</f>
        <v>0</v>
      </c>
      <c r="F41" s="16"/>
      <c r="G41" s="62">
        <v>0</v>
      </c>
      <c r="H41" s="62">
        <v>0</v>
      </c>
      <c r="I41" s="62">
        <v>0</v>
      </c>
      <c r="J41" s="62">
        <f>SUM(G41:I41)</f>
        <v>0</v>
      </c>
      <c r="K41" s="16"/>
      <c r="L41" s="25" t="str">
        <f t="shared" ref="L41:O43" si="11">IF(B41&lt;&gt;0,G41/B41,"--")</f>
        <v>--</v>
      </c>
      <c r="M41" s="25" t="str">
        <f t="shared" si="11"/>
        <v>--</v>
      </c>
      <c r="N41" s="25" t="str">
        <f t="shared" si="11"/>
        <v>--</v>
      </c>
      <c r="O41" s="26" t="str">
        <f t="shared" si="11"/>
        <v>--</v>
      </c>
      <c r="Q41">
        <v>1</v>
      </c>
      <c r="R41">
        <v>2</v>
      </c>
      <c r="U41">
        <f>$U$8</f>
        <v>19</v>
      </c>
      <c r="V41">
        <f>$V$8</f>
        <v>41</v>
      </c>
      <c r="W41">
        <f>$W$8</f>
        <v>63</v>
      </c>
    </row>
    <row r="42" spans="1:23" ht="12.75" customHeight="1" x14ac:dyDescent="0.6">
      <c r="A42" s="30" t="s">
        <v>97</v>
      </c>
      <c r="B42" s="22">
        <v>0</v>
      </c>
      <c r="C42" s="22">
        <v>0</v>
      </c>
      <c r="D42" s="22">
        <v>0</v>
      </c>
      <c r="E42" s="22">
        <f>SUM(B42:D42)</f>
        <v>0</v>
      </c>
      <c r="F42" s="16"/>
      <c r="G42" s="62">
        <v>0</v>
      </c>
      <c r="H42" s="62">
        <v>0</v>
      </c>
      <c r="I42" s="62">
        <v>0</v>
      </c>
      <c r="J42" s="62">
        <f>SUM(G42:I42)</f>
        <v>0</v>
      </c>
      <c r="K42" s="16"/>
      <c r="L42" s="25" t="str">
        <f t="shared" si="11"/>
        <v>--</v>
      </c>
      <c r="M42" s="25" t="str">
        <f t="shared" si="11"/>
        <v>--</v>
      </c>
      <c r="N42" s="25" t="str">
        <f t="shared" si="11"/>
        <v>--</v>
      </c>
      <c r="O42" s="26" t="str">
        <f t="shared" si="11"/>
        <v>--</v>
      </c>
      <c r="Q42">
        <v>5</v>
      </c>
      <c r="R42">
        <v>7</v>
      </c>
      <c r="U42">
        <f>$U$8</f>
        <v>19</v>
      </c>
      <c r="V42">
        <f>$V$8</f>
        <v>41</v>
      </c>
      <c r="W42">
        <f>$W$8</f>
        <v>63</v>
      </c>
    </row>
    <row r="43" spans="1:23" ht="12.75" customHeight="1" x14ac:dyDescent="0.6">
      <c r="A43" s="21" t="s">
        <v>17</v>
      </c>
      <c r="B43" s="22">
        <f>B41</f>
        <v>0</v>
      </c>
      <c r="C43" s="22">
        <f>C41</f>
        <v>0</v>
      </c>
      <c r="D43" s="22">
        <f>D41</f>
        <v>0</v>
      </c>
      <c r="E43" s="22">
        <f>E41</f>
        <v>0</v>
      </c>
      <c r="F43" s="16"/>
      <c r="G43" s="62">
        <f>SUM(G41:G42)</f>
        <v>0</v>
      </c>
      <c r="H43" s="62">
        <f>SUM(H41:H42)</f>
        <v>0</v>
      </c>
      <c r="I43" s="62">
        <f>SUM(I41:I42)</f>
        <v>0</v>
      </c>
      <c r="J43" s="62">
        <f>SUM(J41:J42)</f>
        <v>0</v>
      </c>
      <c r="K43" s="16"/>
      <c r="L43" s="25" t="str">
        <f t="shared" si="11"/>
        <v>--</v>
      </c>
      <c r="M43" s="25" t="str">
        <f t="shared" si="11"/>
        <v>--</v>
      </c>
      <c r="N43" s="25" t="str">
        <f t="shared" si="11"/>
        <v>--</v>
      </c>
      <c r="O43" s="26" t="str">
        <f t="shared" si="11"/>
        <v>--</v>
      </c>
    </row>
    <row r="44" spans="1:23" ht="5.15" customHeight="1" x14ac:dyDescent="0.6">
      <c r="A44" s="21"/>
      <c r="B44" s="22"/>
      <c r="C44" s="22"/>
      <c r="D44" s="22"/>
      <c r="E44" s="22"/>
      <c r="F44" s="16"/>
      <c r="G44" s="62"/>
      <c r="H44" s="62"/>
      <c r="I44" s="62"/>
      <c r="J44" s="62"/>
      <c r="K44" s="16"/>
      <c r="L44" s="16"/>
      <c r="M44" s="16"/>
      <c r="N44" s="16"/>
      <c r="O44" s="20"/>
    </row>
    <row r="45" spans="1:23" ht="12.75" customHeight="1" x14ac:dyDescent="0.6">
      <c r="A45" s="103" t="s">
        <v>33</v>
      </c>
      <c r="B45" s="32">
        <f>SUM(B38,B43)</f>
        <v>0</v>
      </c>
      <c r="C45" s="32">
        <f>SUM(C38,C43)</f>
        <v>0</v>
      </c>
      <c r="D45" s="32">
        <f>SUM(D38,D43)</f>
        <v>0</v>
      </c>
      <c r="E45" s="32">
        <f>SUM(E38,E43)</f>
        <v>0</v>
      </c>
      <c r="F45" s="33"/>
      <c r="G45" s="84">
        <f>SUM(G38,G43)</f>
        <v>0</v>
      </c>
      <c r="H45" s="84">
        <f>SUM(H38,H43)</f>
        <v>0</v>
      </c>
      <c r="I45" s="84">
        <f>SUM(I38,I43)</f>
        <v>0</v>
      </c>
      <c r="J45" s="84">
        <f>SUM(J38,J43)</f>
        <v>0</v>
      </c>
      <c r="K45" s="33"/>
      <c r="L45" s="35" t="str">
        <f t="shared" ref="L45:O46" si="12">IF(B45&lt;&gt;0,G45/B45,"--")</f>
        <v>--</v>
      </c>
      <c r="M45" s="35" t="str">
        <f t="shared" si="12"/>
        <v>--</v>
      </c>
      <c r="N45" s="35" t="str">
        <f t="shared" si="12"/>
        <v>--</v>
      </c>
      <c r="O45" s="36" t="str">
        <f t="shared" si="12"/>
        <v>--</v>
      </c>
    </row>
    <row r="46" spans="1:23" ht="12.75" customHeight="1" x14ac:dyDescent="0.6">
      <c r="A46" s="104" t="s">
        <v>17</v>
      </c>
      <c r="B46" s="22">
        <f>SUM(B32,B45)</f>
        <v>0</v>
      </c>
      <c r="C46" s="22">
        <f>SUM(C32,C45)</f>
        <v>0</v>
      </c>
      <c r="D46" s="22">
        <f>SUM(D32,D45)</f>
        <v>0</v>
      </c>
      <c r="E46" s="22">
        <f>SUM(E32,E45)</f>
        <v>0</v>
      </c>
      <c r="F46" s="16"/>
      <c r="G46" s="62">
        <f>SUM(G32,G45)</f>
        <v>0</v>
      </c>
      <c r="H46" s="62">
        <f>SUM(H32,H45)</f>
        <v>0</v>
      </c>
      <c r="I46" s="62">
        <f>SUM(I32,I45)</f>
        <v>0</v>
      </c>
      <c r="J46" s="62">
        <f>SUM(J32,J45)</f>
        <v>0</v>
      </c>
      <c r="K46" s="16"/>
      <c r="L46" s="25" t="str">
        <f t="shared" si="12"/>
        <v>--</v>
      </c>
      <c r="M46" s="25" t="str">
        <f t="shared" si="12"/>
        <v>--</v>
      </c>
      <c r="N46" s="25" t="str">
        <f t="shared" si="12"/>
        <v>--</v>
      </c>
      <c r="O46" s="26" t="str">
        <f t="shared" si="12"/>
        <v>--</v>
      </c>
    </row>
    <row r="47" spans="1:23" ht="5.15" customHeight="1" thickBot="1" x14ac:dyDescent="0.75">
      <c r="A47" s="105"/>
      <c r="B47" s="101"/>
      <c r="C47" s="101"/>
      <c r="D47" s="101"/>
      <c r="E47" s="101"/>
      <c r="F47" s="102"/>
      <c r="G47" s="98"/>
      <c r="H47" s="98"/>
      <c r="I47" s="98"/>
      <c r="J47" s="98"/>
      <c r="K47" s="102"/>
      <c r="L47" s="102"/>
      <c r="M47" s="102"/>
      <c r="N47" s="102"/>
      <c r="O47" s="106"/>
    </row>
    <row r="48" spans="1:23" ht="15.5" x14ac:dyDescent="0.7">
      <c r="A48" s="4" t="s">
        <v>18</v>
      </c>
      <c r="B48" s="9" t="s">
        <v>1</v>
      </c>
      <c r="C48" s="10"/>
      <c r="D48" s="10"/>
      <c r="E48" s="10"/>
      <c r="F48" s="11"/>
      <c r="G48" s="9" t="s">
        <v>2</v>
      </c>
      <c r="H48" s="12"/>
      <c r="I48" s="12"/>
      <c r="J48" s="12"/>
      <c r="K48" s="11"/>
      <c r="L48" s="9" t="s">
        <v>3</v>
      </c>
      <c r="M48" s="12"/>
      <c r="N48" s="12"/>
      <c r="O48" s="13"/>
    </row>
    <row r="49" spans="1:23" ht="12.75" customHeight="1" x14ac:dyDescent="0.6">
      <c r="A49" s="94" t="s">
        <v>23</v>
      </c>
      <c r="B49" s="15" t="s">
        <v>4</v>
      </c>
      <c r="C49" s="15" t="s">
        <v>5</v>
      </c>
      <c r="D49" s="15" t="s">
        <v>6</v>
      </c>
      <c r="E49" s="15" t="s">
        <v>173</v>
      </c>
      <c r="F49" s="16"/>
      <c r="G49" s="15" t="s">
        <v>4</v>
      </c>
      <c r="H49" s="15" t="s">
        <v>5</v>
      </c>
      <c r="I49" s="15" t="s">
        <v>6</v>
      </c>
      <c r="J49" s="15" t="s">
        <v>173</v>
      </c>
      <c r="K49" s="16"/>
      <c r="L49" s="15" t="s">
        <v>4</v>
      </c>
      <c r="M49" s="15" t="s">
        <v>5</v>
      </c>
      <c r="N49" s="15" t="s">
        <v>6</v>
      </c>
      <c r="O49" s="17" t="s">
        <v>173</v>
      </c>
    </row>
    <row r="50" spans="1:23" x14ac:dyDescent="0.6">
      <c r="A50" s="21" t="s">
        <v>19</v>
      </c>
      <c r="B50" s="22">
        <v>0</v>
      </c>
      <c r="C50" s="22">
        <v>0</v>
      </c>
      <c r="D50" s="22">
        <v>0</v>
      </c>
      <c r="E50" s="22">
        <f>SUM(B50:D50)</f>
        <v>0</v>
      </c>
      <c r="F50" s="16"/>
      <c r="G50" s="62">
        <v>0</v>
      </c>
      <c r="H50" s="62">
        <v>0</v>
      </c>
      <c r="I50" s="62">
        <v>0</v>
      </c>
      <c r="J50" s="62">
        <f>SUM(G50:I50)</f>
        <v>0</v>
      </c>
      <c r="K50" s="16"/>
      <c r="L50" s="25" t="str">
        <f t="shared" ref="L50:O52" si="13">IF(B50&lt;&gt;0,G50/B50,"--")</f>
        <v>--</v>
      </c>
      <c r="M50" s="25" t="str">
        <f t="shared" si="13"/>
        <v>--</v>
      </c>
      <c r="N50" s="25" t="str">
        <f t="shared" si="13"/>
        <v>--</v>
      </c>
      <c r="O50" s="26" t="str">
        <f t="shared" si="13"/>
        <v>--</v>
      </c>
      <c r="Q50">
        <v>128</v>
      </c>
      <c r="U50">
        <f>$U$8</f>
        <v>19</v>
      </c>
      <c r="V50">
        <f>$V$8</f>
        <v>41</v>
      </c>
      <c r="W50">
        <f>$W$8</f>
        <v>63</v>
      </c>
    </row>
    <row r="51" spans="1:23" x14ac:dyDescent="0.6">
      <c r="A51" s="21" t="s">
        <v>20</v>
      </c>
      <c r="B51" s="22">
        <v>0</v>
      </c>
      <c r="C51" s="22">
        <v>0</v>
      </c>
      <c r="D51" s="22">
        <v>0</v>
      </c>
      <c r="E51" s="22">
        <f>SUM(B51:D51)</f>
        <v>0</v>
      </c>
      <c r="F51" s="16"/>
      <c r="G51" s="62">
        <v>0</v>
      </c>
      <c r="H51" s="62">
        <v>0</v>
      </c>
      <c r="I51" s="62">
        <v>0</v>
      </c>
      <c r="J51" s="62">
        <f>SUM(G51:I51)</f>
        <v>0</v>
      </c>
      <c r="K51" s="16"/>
      <c r="L51" s="25" t="str">
        <f t="shared" si="13"/>
        <v>--</v>
      </c>
      <c r="M51" s="25" t="str">
        <f t="shared" si="13"/>
        <v>--</v>
      </c>
      <c r="N51" s="25" t="str">
        <f t="shared" si="13"/>
        <v>--</v>
      </c>
      <c r="O51" s="26" t="str">
        <f t="shared" si="13"/>
        <v>--</v>
      </c>
      <c r="Q51">
        <v>130</v>
      </c>
      <c r="U51">
        <f>$U$8</f>
        <v>19</v>
      </c>
      <c r="V51">
        <f>$V$8</f>
        <v>41</v>
      </c>
      <c r="W51">
        <f>$W$8</f>
        <v>63</v>
      </c>
    </row>
    <row r="52" spans="1:23" ht="12.75" customHeight="1" x14ac:dyDescent="0.6">
      <c r="A52" s="21" t="s">
        <v>31</v>
      </c>
      <c r="B52" s="22">
        <f>SUM(B50:B51)</f>
        <v>0</v>
      </c>
      <c r="C52" s="22">
        <f>SUM(C50:C51)</f>
        <v>0</v>
      </c>
      <c r="D52" s="22">
        <f>SUM(D50:D51)</f>
        <v>0</v>
      </c>
      <c r="E52" s="22">
        <f>SUM(E50:E51)</f>
        <v>0</v>
      </c>
      <c r="F52" s="16"/>
      <c r="G52" s="62">
        <f>SUM(G50:G51)</f>
        <v>0</v>
      </c>
      <c r="H52" s="62">
        <f>SUM(H50:H51)</f>
        <v>0</v>
      </c>
      <c r="I52" s="62">
        <f>SUM(I50:I51)</f>
        <v>0</v>
      </c>
      <c r="J52" s="62">
        <f>SUM(J50:J51)</f>
        <v>0</v>
      </c>
      <c r="K52" s="16"/>
      <c r="L52" s="25" t="str">
        <f t="shared" si="13"/>
        <v>--</v>
      </c>
      <c r="M52" s="25" t="str">
        <f t="shared" si="13"/>
        <v>--</v>
      </c>
      <c r="N52" s="25" t="str">
        <f t="shared" si="13"/>
        <v>--</v>
      </c>
      <c r="O52" s="26" t="str">
        <f t="shared" si="13"/>
        <v>--</v>
      </c>
    </row>
    <row r="53" spans="1:23" ht="12.75" customHeight="1" x14ac:dyDescent="0.6">
      <c r="A53" s="95" t="s">
        <v>32</v>
      </c>
      <c r="B53" s="22"/>
      <c r="C53" s="22"/>
      <c r="D53" s="22"/>
      <c r="E53" s="22"/>
      <c r="F53" s="16"/>
      <c r="G53" s="62"/>
      <c r="H53" s="62"/>
      <c r="I53" s="62"/>
      <c r="J53" s="62"/>
      <c r="K53" s="16"/>
      <c r="L53" s="16"/>
      <c r="M53" s="16"/>
      <c r="N53" s="16"/>
      <c r="O53" s="20"/>
    </row>
    <row r="54" spans="1:23" x14ac:dyDescent="0.6">
      <c r="A54" s="21" t="s">
        <v>19</v>
      </c>
      <c r="B54" s="22">
        <v>0</v>
      </c>
      <c r="C54" s="22">
        <v>0</v>
      </c>
      <c r="D54" s="22">
        <v>0</v>
      </c>
      <c r="E54" s="22">
        <f>SUM(B54:D54)</f>
        <v>0</v>
      </c>
      <c r="F54" s="16"/>
      <c r="G54" s="62">
        <v>0</v>
      </c>
      <c r="H54" s="62">
        <v>0</v>
      </c>
      <c r="I54" s="62">
        <v>0</v>
      </c>
      <c r="J54" s="62">
        <f>SUM(G54:I54)</f>
        <v>0</v>
      </c>
      <c r="K54" s="16"/>
      <c r="L54" s="25" t="str">
        <f t="shared" ref="L54:O57" si="14">IF(B54&lt;&gt;0,G54/B54,"--")</f>
        <v>--</v>
      </c>
      <c r="M54" s="25" t="str">
        <f t="shared" si="14"/>
        <v>--</v>
      </c>
      <c r="N54" s="25" t="str">
        <f t="shared" si="14"/>
        <v>--</v>
      </c>
      <c r="O54" s="26" t="str">
        <f t="shared" si="14"/>
        <v>--</v>
      </c>
      <c r="Q54">
        <v>105</v>
      </c>
      <c r="U54">
        <f>$U$8</f>
        <v>19</v>
      </c>
      <c r="V54">
        <f>$V$8</f>
        <v>41</v>
      </c>
      <c r="W54">
        <f>$W$8</f>
        <v>63</v>
      </c>
    </row>
    <row r="55" spans="1:23" x14ac:dyDescent="0.6">
      <c r="A55" s="21" t="s">
        <v>20</v>
      </c>
      <c r="B55" s="22">
        <v>0</v>
      </c>
      <c r="C55" s="22">
        <v>0</v>
      </c>
      <c r="D55" s="22">
        <v>0</v>
      </c>
      <c r="E55" s="22">
        <f>SUM(B55:D55)</f>
        <v>0</v>
      </c>
      <c r="F55" s="16"/>
      <c r="G55" s="62">
        <v>0</v>
      </c>
      <c r="H55" s="62">
        <v>0</v>
      </c>
      <c r="I55" s="62">
        <v>0</v>
      </c>
      <c r="J55" s="62">
        <f>SUM(G55:I55)</f>
        <v>0</v>
      </c>
      <c r="K55" s="16"/>
      <c r="L55" s="25" t="str">
        <f t="shared" si="14"/>
        <v>--</v>
      </c>
      <c r="M55" s="25" t="str">
        <f t="shared" si="14"/>
        <v>--</v>
      </c>
      <c r="N55" s="25" t="str">
        <f t="shared" si="14"/>
        <v>--</v>
      </c>
      <c r="O55" s="26" t="str">
        <f t="shared" si="14"/>
        <v>--</v>
      </c>
      <c r="Q55">
        <v>107</v>
      </c>
      <c r="U55">
        <f>$U$8</f>
        <v>19</v>
      </c>
      <c r="V55">
        <f>$V$8</f>
        <v>41</v>
      </c>
      <c r="W55">
        <f>$W$8</f>
        <v>63</v>
      </c>
    </row>
    <row r="56" spans="1:23" x14ac:dyDescent="0.6">
      <c r="A56" s="96" t="s">
        <v>33</v>
      </c>
      <c r="B56" s="32">
        <f>SUM(B54:B55)</f>
        <v>0</v>
      </c>
      <c r="C56" s="32">
        <f>SUM(C54:C55)</f>
        <v>0</v>
      </c>
      <c r="D56" s="32">
        <f>SUM(D54:D55)</f>
        <v>0</v>
      </c>
      <c r="E56" s="32">
        <f>SUM(E54:E55)</f>
        <v>0</v>
      </c>
      <c r="F56" s="33"/>
      <c r="G56" s="84">
        <f>SUM(G54:G55)</f>
        <v>0</v>
      </c>
      <c r="H56" s="84">
        <f>SUM(H54:H55)</f>
        <v>0</v>
      </c>
      <c r="I56" s="84">
        <f>SUM(I54:I55)</f>
        <v>0</v>
      </c>
      <c r="J56" s="84">
        <f>SUM(J54:J55)</f>
        <v>0</v>
      </c>
      <c r="K56" s="33"/>
      <c r="L56" s="35" t="str">
        <f t="shared" si="14"/>
        <v>--</v>
      </c>
      <c r="M56" s="35" t="str">
        <f t="shared" si="14"/>
        <v>--</v>
      </c>
      <c r="N56" s="35" t="str">
        <f t="shared" si="14"/>
        <v>--</v>
      </c>
      <c r="O56" s="36" t="str">
        <f t="shared" si="14"/>
        <v>--</v>
      </c>
    </row>
    <row r="57" spans="1:23" ht="13.75" thickBot="1" x14ac:dyDescent="0.75">
      <c r="A57" s="43" t="s">
        <v>17</v>
      </c>
      <c r="B57" s="127">
        <f>SUM(B52,B56)</f>
        <v>0</v>
      </c>
      <c r="C57" s="127">
        <f>SUM(C52,C56)</f>
        <v>0</v>
      </c>
      <c r="D57" s="127">
        <f>SUM(D52,D56)</f>
        <v>0</v>
      </c>
      <c r="E57" s="127">
        <f>SUM(E52,E56)</f>
        <v>0</v>
      </c>
      <c r="F57" s="102"/>
      <c r="G57" s="98">
        <f>SUM(G52,G56)</f>
        <v>0</v>
      </c>
      <c r="H57" s="98">
        <f>SUM(H52,H56)</f>
        <v>0</v>
      </c>
      <c r="I57" s="98">
        <f>SUM(I52,I56)</f>
        <v>0</v>
      </c>
      <c r="J57" s="98">
        <f>SUM(J52,J56)</f>
        <v>0</v>
      </c>
      <c r="K57" s="102"/>
      <c r="L57" s="47" t="str">
        <f t="shared" si="14"/>
        <v>--</v>
      </c>
      <c r="M57" s="47" t="str">
        <f t="shared" si="14"/>
        <v>--</v>
      </c>
      <c r="N57" s="47" t="str">
        <f t="shared" si="14"/>
        <v>--</v>
      </c>
      <c r="O57" s="48" t="str">
        <f t="shared" si="14"/>
        <v>--</v>
      </c>
    </row>
    <row r="58" spans="1:23" ht="5.15" customHeight="1" x14ac:dyDescent="0.6">
      <c r="A58" s="49"/>
      <c r="B58" s="50"/>
      <c r="C58" s="50"/>
      <c r="D58" s="50"/>
      <c r="E58" s="50"/>
      <c r="G58" s="62"/>
      <c r="H58" s="62"/>
      <c r="I58" s="62"/>
      <c r="J58" s="62"/>
    </row>
    <row r="59" spans="1:23" x14ac:dyDescent="0.6">
      <c r="A59" s="49" t="s">
        <v>21</v>
      </c>
      <c r="B59" s="50">
        <f>B46</f>
        <v>0</v>
      </c>
      <c r="C59" s="50">
        <f>C46</f>
        <v>0</v>
      </c>
      <c r="D59" s="50">
        <f>D46</f>
        <v>0</v>
      </c>
      <c r="E59" s="50">
        <f>E46</f>
        <v>0</v>
      </c>
      <c r="G59" s="62">
        <f>SUM(G46,G57)</f>
        <v>0</v>
      </c>
      <c r="H59" s="62">
        <f>SUM(H46,H57)</f>
        <v>0</v>
      </c>
      <c r="I59" s="62">
        <f>SUM(I46,I57)</f>
        <v>0</v>
      </c>
      <c r="J59" s="62">
        <f>SUM(J46,J57)</f>
        <v>0</v>
      </c>
      <c r="L59" s="25" t="str">
        <f>IF(B59&lt;&gt;0,G59/B59,"--")</f>
        <v>--</v>
      </c>
      <c r="M59" s="25" t="str">
        <f>IF(C59&lt;&gt;0,H59/C59,"--")</f>
        <v>--</v>
      </c>
      <c r="N59" s="25" t="str">
        <f>IF(D59&lt;&gt;0,I59/D59,"--")</f>
        <v>--</v>
      </c>
      <c r="O59" s="25" t="str">
        <f>IF(E59&lt;&gt;0,J59/E59,"--")</f>
        <v>--</v>
      </c>
      <c r="U59">
        <f>$U$8</f>
        <v>19</v>
      </c>
      <c r="V59">
        <f>$V$8</f>
        <v>41</v>
      </c>
      <c r="W59">
        <f>$W$8</f>
        <v>63</v>
      </c>
    </row>
    <row r="60" spans="1:23" hidden="1" x14ac:dyDescent="0.6">
      <c r="A60" s="49"/>
      <c r="B60" s="50"/>
      <c r="C60" s="50"/>
      <c r="D60" s="50"/>
      <c r="E60" s="50"/>
      <c r="G60" s="62"/>
      <c r="H60" s="62"/>
      <c r="I60" s="62"/>
      <c r="J60" s="62"/>
      <c r="L60" s="25"/>
      <c r="M60" s="25"/>
      <c r="N60" s="25"/>
      <c r="O60" s="25"/>
    </row>
    <row r="61" spans="1:23" hidden="1" x14ac:dyDescent="0.6">
      <c r="A61" s="107" t="s">
        <v>115</v>
      </c>
      <c r="B61" s="85">
        <f>B10-SUM(B11:B13)</f>
        <v>0</v>
      </c>
      <c r="C61" s="85">
        <f>C10-SUM(C11:C13)</f>
        <v>0</v>
      </c>
      <c r="D61" s="85">
        <f>D10-SUM(D11:D13)</f>
        <v>0</v>
      </c>
      <c r="E61" s="50"/>
      <c r="G61" s="85">
        <v>0</v>
      </c>
      <c r="H61" s="85">
        <v>0</v>
      </c>
      <c r="I61" s="85">
        <v>0</v>
      </c>
      <c r="L61" s="85">
        <v>0</v>
      </c>
      <c r="M61" s="85">
        <v>0</v>
      </c>
      <c r="N61" s="85">
        <v>0</v>
      </c>
      <c r="Q61">
        <v>127</v>
      </c>
      <c r="U61">
        <f>$U$8</f>
        <v>19</v>
      </c>
      <c r="V61">
        <f>$V$8</f>
        <v>41</v>
      </c>
      <c r="W61">
        <f>$W$8</f>
        <v>63</v>
      </c>
    </row>
    <row r="62" spans="1:23" hidden="1" x14ac:dyDescent="0.6">
      <c r="A62" s="16"/>
      <c r="B62" s="85">
        <f>B17-SUM(B18:B20)</f>
        <v>0</v>
      </c>
      <c r="C62" s="85">
        <f>C17-SUM(C18:C20)</f>
        <v>0</v>
      </c>
      <c r="D62" s="85">
        <f>D17-SUM(D18:D20)</f>
        <v>0</v>
      </c>
      <c r="E62" s="50"/>
      <c r="G62" s="85">
        <v>0</v>
      </c>
      <c r="H62" s="85">
        <v>0</v>
      </c>
      <c r="I62" s="85">
        <v>0</v>
      </c>
      <c r="L62" s="85">
        <v>0</v>
      </c>
      <c r="M62" s="85">
        <v>0</v>
      </c>
      <c r="N62" s="85">
        <v>0</v>
      </c>
      <c r="Q62">
        <v>104</v>
      </c>
      <c r="U62">
        <f>$U$8</f>
        <v>19</v>
      </c>
      <c r="V62">
        <f>$V$8</f>
        <v>41</v>
      </c>
      <c r="W62">
        <f>$W$8</f>
        <v>63</v>
      </c>
    </row>
    <row r="63" spans="1:23" hidden="1" x14ac:dyDescent="0.6">
      <c r="A63" s="16"/>
      <c r="B63" s="85">
        <f>B26-SUM(B27:B29)</f>
        <v>0</v>
      </c>
      <c r="C63" s="85">
        <f>C26-SUM(C27:C29)</f>
        <v>0</v>
      </c>
      <c r="D63" s="85">
        <f>D26-SUM(D27:D29)</f>
        <v>0</v>
      </c>
      <c r="E63" s="50"/>
      <c r="G63" s="85">
        <v>0</v>
      </c>
      <c r="H63" s="85">
        <v>0</v>
      </c>
      <c r="I63" s="85">
        <v>0</v>
      </c>
      <c r="L63" s="85">
        <v>0</v>
      </c>
      <c r="M63" s="85">
        <v>0</v>
      </c>
      <c r="N63" s="85">
        <v>0</v>
      </c>
      <c r="Q63">
        <v>64</v>
      </c>
      <c r="R63">
        <v>13</v>
      </c>
      <c r="U63">
        <f>$U$8</f>
        <v>19</v>
      </c>
      <c r="V63">
        <f>$V$8</f>
        <v>41</v>
      </c>
      <c r="W63">
        <f>$W$8</f>
        <v>63</v>
      </c>
    </row>
    <row r="64" spans="1:23" x14ac:dyDescent="0.6">
      <c r="A64" s="33"/>
      <c r="B64" s="33"/>
      <c r="C64" s="33"/>
      <c r="D64" s="33"/>
      <c r="E64" s="33"/>
    </row>
    <row r="65" spans="1:5" x14ac:dyDescent="0.6">
      <c r="A65" s="54" t="s">
        <v>22</v>
      </c>
    </row>
    <row r="66" spans="1:5" x14ac:dyDescent="0.6">
      <c r="A66" s="109" t="s">
        <v>264</v>
      </c>
    </row>
    <row r="67" spans="1:5" x14ac:dyDescent="0.6">
      <c r="A67" s="56" t="s">
        <v>122</v>
      </c>
    </row>
    <row r="68" spans="1:5" x14ac:dyDescent="0.6">
      <c r="A68" s="55" t="s">
        <v>98</v>
      </c>
    </row>
    <row r="69" spans="1:5" x14ac:dyDescent="0.6">
      <c r="A69" s="55" t="s">
        <v>123</v>
      </c>
    </row>
    <row r="70" spans="1:5" x14ac:dyDescent="0.6">
      <c r="A70" s="56" t="s">
        <v>124</v>
      </c>
    </row>
    <row r="71" spans="1:5" x14ac:dyDescent="0.6">
      <c r="A71" s="55" t="s">
        <v>125</v>
      </c>
      <c r="B71" s="41"/>
      <c r="C71" s="41"/>
      <c r="D71" s="41"/>
      <c r="E71" s="41"/>
    </row>
    <row r="72" spans="1:5" x14ac:dyDescent="0.6">
      <c r="A72" s="55" t="s">
        <v>126</v>
      </c>
      <c r="B72" s="50"/>
      <c r="C72" s="50"/>
      <c r="D72" s="50"/>
      <c r="E72" s="50"/>
    </row>
    <row r="73" spans="1:5" x14ac:dyDescent="0.6">
      <c r="A73" s="55" t="s">
        <v>127</v>
      </c>
      <c r="B73" s="50"/>
      <c r="C73" s="50"/>
      <c r="D73" s="50"/>
      <c r="E73" s="50"/>
    </row>
    <row r="74" spans="1:5" x14ac:dyDescent="0.6">
      <c r="A74" s="55"/>
      <c r="B74" s="50"/>
      <c r="C74" s="50"/>
      <c r="D74" s="50"/>
      <c r="E74" s="50"/>
    </row>
    <row r="75" spans="1:5" x14ac:dyDescent="0.6">
      <c r="A75" s="55"/>
      <c r="B75" s="50"/>
      <c r="C75" s="50"/>
      <c r="D75" s="50"/>
      <c r="E75" s="50"/>
    </row>
    <row r="76" spans="1:5" x14ac:dyDescent="0.6">
      <c r="A76" s="55"/>
      <c r="B76" s="50"/>
      <c r="C76" s="50"/>
      <c r="D76" s="50"/>
      <c r="E76" s="50"/>
    </row>
    <row r="77" spans="1:5" x14ac:dyDescent="0.6">
      <c r="A77" s="55"/>
      <c r="B77" s="50"/>
      <c r="C77" s="50"/>
      <c r="D77" s="50"/>
      <c r="E77" s="50"/>
    </row>
    <row r="78" spans="1:5" x14ac:dyDescent="0.6">
      <c r="A78" s="16"/>
      <c r="B78" s="50"/>
      <c r="C78" s="50"/>
      <c r="D78" s="50"/>
      <c r="E78" s="50"/>
    </row>
    <row r="79" spans="1:5" x14ac:dyDescent="0.6">
      <c r="A79" s="16"/>
      <c r="B79" s="50"/>
      <c r="C79" s="50"/>
      <c r="D79" s="50"/>
      <c r="E79" s="50"/>
    </row>
    <row r="80" spans="1:5" x14ac:dyDescent="0.6">
      <c r="A80" s="16"/>
      <c r="B80" s="50"/>
      <c r="C80" s="50"/>
      <c r="D80" s="50"/>
      <c r="E80" s="50"/>
    </row>
    <row r="81" spans="2:5" x14ac:dyDescent="0.6">
      <c r="B81" s="50"/>
      <c r="C81" s="50"/>
      <c r="D81" s="50"/>
      <c r="E81" s="50"/>
    </row>
    <row r="82" spans="2:5" x14ac:dyDescent="0.6">
      <c r="B82" s="50"/>
      <c r="C82" s="50"/>
      <c r="D82" s="50"/>
      <c r="E82" s="50"/>
    </row>
    <row r="83" spans="2:5" x14ac:dyDescent="0.6">
      <c r="B83" s="50"/>
      <c r="C83" s="50"/>
      <c r="D83" s="50"/>
      <c r="E83" s="50"/>
    </row>
    <row r="84" spans="2:5" x14ac:dyDescent="0.6">
      <c r="B84" s="50"/>
      <c r="C84" s="50"/>
      <c r="D84" s="50"/>
      <c r="E84" s="50"/>
    </row>
    <row r="85" spans="2:5" x14ac:dyDescent="0.6">
      <c r="B85" s="50"/>
      <c r="C85" s="50"/>
      <c r="D85" s="50"/>
      <c r="E85" s="50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47" max="14" man="1"/>
  </rowBreak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59"/>
  <dimension ref="A1:Y75"/>
  <sheetViews>
    <sheetView zoomScale="70" zoomScaleNormal="70" workbookViewId="0"/>
  </sheetViews>
  <sheetFormatPr defaultRowHeight="13" x14ac:dyDescent="0.6"/>
  <cols>
    <col min="1" max="1" width="36.86328125" customWidth="1"/>
    <col min="2" max="5" width="10.6796875" customWidth="1"/>
    <col min="6" max="6" width="2.6796875" customWidth="1"/>
    <col min="7" max="10" width="10.6796875" customWidth="1"/>
    <col min="11" max="11" width="2.6796875" customWidth="1"/>
    <col min="12" max="15" width="8.6796875" customWidth="1"/>
    <col min="17" max="23" width="0" hidden="1" customWidth="1"/>
    <col min="24" max="24" width="3.6796875" hidden="1" customWidth="1"/>
    <col min="25" max="25" width="0" hidden="1" customWidth="1"/>
  </cols>
  <sheetData>
    <row r="1" spans="1:25" s="3" customFormat="1" ht="15.5" x14ac:dyDescent="0.7">
      <c r="A1" s="1" t="str">
        <f>VLOOKUP(Y6,TabName,5,FALSE)</f>
        <v>Table 4.57 - Cost of Forwarded UAA Mail -- All Other Classes, Express (1), PARS Environment, FY 21</v>
      </c>
      <c r="B1" s="2"/>
      <c r="C1" s="2"/>
      <c r="D1" s="2"/>
      <c r="E1" s="2"/>
    </row>
    <row r="2" spans="1:25" s="3" customFormat="1" ht="8.15" customHeight="1" thickBot="1" x14ac:dyDescent="0.85">
      <c r="A2" s="1"/>
      <c r="B2" s="2"/>
      <c r="C2" s="2"/>
      <c r="D2" s="2"/>
      <c r="E2" s="2"/>
    </row>
    <row r="3" spans="1:25" s="3" customFormat="1" ht="15.5" x14ac:dyDescent="0.7">
      <c r="A3" s="4" t="s">
        <v>0</v>
      </c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7"/>
    </row>
    <row r="4" spans="1:25" s="3" customFormat="1" ht="12.75" customHeight="1" x14ac:dyDescent="0.6">
      <c r="A4" s="8"/>
      <c r="B4" s="9" t="s">
        <v>1</v>
      </c>
      <c r="C4" s="10"/>
      <c r="D4" s="10"/>
      <c r="E4" s="10"/>
      <c r="F4" s="11"/>
      <c r="G4" s="9" t="s">
        <v>2</v>
      </c>
      <c r="H4" s="12"/>
      <c r="I4" s="12"/>
      <c r="J4" s="12"/>
      <c r="K4" s="11"/>
      <c r="L4" s="9" t="s">
        <v>3</v>
      </c>
      <c r="M4" s="12"/>
      <c r="N4" s="12"/>
      <c r="O4" s="13"/>
      <c r="Q4"/>
      <c r="R4"/>
      <c r="S4" t="s">
        <v>37</v>
      </c>
      <c r="T4" t="s">
        <v>37</v>
      </c>
      <c r="U4" s="18" t="s">
        <v>8</v>
      </c>
      <c r="V4" s="18" t="s">
        <v>9</v>
      </c>
      <c r="W4" s="18" t="s">
        <v>10</v>
      </c>
      <c r="X4"/>
    </row>
    <row r="5" spans="1:25" ht="25.5" customHeight="1" x14ac:dyDescent="0.6">
      <c r="A5" s="14"/>
      <c r="B5" s="15" t="s">
        <v>4</v>
      </c>
      <c r="C5" s="15" t="s">
        <v>5</v>
      </c>
      <c r="D5" s="15" t="s">
        <v>6</v>
      </c>
      <c r="E5" s="15" t="s">
        <v>7</v>
      </c>
      <c r="F5" s="16"/>
      <c r="G5" s="15" t="s">
        <v>4</v>
      </c>
      <c r="H5" s="15" t="s">
        <v>5</v>
      </c>
      <c r="I5" s="15" t="s">
        <v>6</v>
      </c>
      <c r="J5" s="15" t="s">
        <v>7</v>
      </c>
      <c r="K5" s="16"/>
      <c r="L5" s="15" t="s">
        <v>4</v>
      </c>
      <c r="M5" s="15" t="s">
        <v>5</v>
      </c>
      <c r="N5" s="15" t="s">
        <v>6</v>
      </c>
      <c r="O5" s="17" t="s">
        <v>7</v>
      </c>
      <c r="Q5" s="56" t="s">
        <v>35</v>
      </c>
      <c r="R5" s="56" t="s">
        <v>36</v>
      </c>
      <c r="S5" s="56" t="s">
        <v>35</v>
      </c>
      <c r="T5" s="56" t="s">
        <v>36</v>
      </c>
      <c r="U5" t="s">
        <v>12</v>
      </c>
      <c r="V5" t="s">
        <v>12</v>
      </c>
      <c r="W5" t="s">
        <v>12</v>
      </c>
      <c r="Y5" s="18" t="s">
        <v>11</v>
      </c>
    </row>
    <row r="6" spans="1:25" x14ac:dyDescent="0.6">
      <c r="A6" s="94" t="s">
        <v>23</v>
      </c>
      <c r="B6" s="15"/>
      <c r="C6" s="15"/>
      <c r="D6" s="15"/>
      <c r="E6" s="15"/>
      <c r="F6" s="16"/>
      <c r="G6" s="15"/>
      <c r="H6" s="15"/>
      <c r="I6" s="15"/>
      <c r="J6" s="15"/>
      <c r="K6" s="16"/>
      <c r="L6" s="15"/>
      <c r="M6" s="15"/>
      <c r="N6" s="15"/>
      <c r="O6" s="17"/>
      <c r="Y6">
        <v>57</v>
      </c>
    </row>
    <row r="7" spans="1:25" x14ac:dyDescent="0.6">
      <c r="A7" s="31" t="s">
        <v>102</v>
      </c>
      <c r="B7" s="15"/>
      <c r="C7" s="15"/>
      <c r="D7" s="15"/>
      <c r="E7" s="15"/>
      <c r="F7" s="16"/>
      <c r="G7" s="15"/>
      <c r="H7" s="15"/>
      <c r="I7" s="15"/>
      <c r="J7" s="15"/>
      <c r="K7" s="16"/>
      <c r="L7" s="15"/>
      <c r="M7" s="15"/>
      <c r="N7" s="15"/>
      <c r="O7" s="17"/>
    </row>
    <row r="8" spans="1:25" x14ac:dyDescent="0.6">
      <c r="A8" s="21" t="s">
        <v>13</v>
      </c>
      <c r="B8" s="76">
        <v>0</v>
      </c>
      <c r="C8" s="76">
        <v>0</v>
      </c>
      <c r="D8" s="76">
        <v>0</v>
      </c>
      <c r="E8" s="65">
        <f t="shared" ref="E8:E13" si="0">SUM(B8:D8)</f>
        <v>0</v>
      </c>
      <c r="F8" s="61"/>
      <c r="G8" s="62">
        <v>0</v>
      </c>
      <c r="H8" s="62">
        <v>0</v>
      </c>
      <c r="I8" s="62">
        <v>0</v>
      </c>
      <c r="J8" s="62">
        <f t="shared" ref="J8:J13" si="1">SUM(G8:I8)</f>
        <v>0</v>
      </c>
      <c r="K8" s="61"/>
      <c r="L8" s="25" t="str">
        <f t="shared" ref="L8:O14" si="2">IF(B8&lt;&gt;0,G8/B8,"--")</f>
        <v>--</v>
      </c>
      <c r="M8" s="25" t="str">
        <f t="shared" si="2"/>
        <v>--</v>
      </c>
      <c r="N8" s="25" t="str">
        <f t="shared" si="2"/>
        <v>--</v>
      </c>
      <c r="O8" s="26" t="str">
        <f t="shared" si="2"/>
        <v>--</v>
      </c>
      <c r="Q8">
        <v>28</v>
      </c>
      <c r="U8" s="27">
        <f>VLOOKUP($Y$6,FMap,5,FALSE)</f>
        <v>20</v>
      </c>
      <c r="V8" s="28">
        <f>VLOOKUP($Y$6,FMap,6,FALSE)</f>
        <v>42</v>
      </c>
      <c r="W8" s="29">
        <f>VLOOKUP($Y$6,FMap,7,FALSE)</f>
        <v>64</v>
      </c>
    </row>
    <row r="9" spans="1:25" x14ac:dyDescent="0.6">
      <c r="A9" s="30" t="s">
        <v>24</v>
      </c>
      <c r="B9" s="76">
        <v>0</v>
      </c>
      <c r="C9" s="76">
        <v>0</v>
      </c>
      <c r="D9" s="76">
        <v>0</v>
      </c>
      <c r="E9" s="65">
        <f t="shared" si="0"/>
        <v>0</v>
      </c>
      <c r="F9" s="61"/>
      <c r="G9" s="62">
        <v>0</v>
      </c>
      <c r="H9" s="62">
        <v>0</v>
      </c>
      <c r="I9" s="62">
        <v>0</v>
      </c>
      <c r="J9" s="62">
        <f t="shared" si="1"/>
        <v>0</v>
      </c>
      <c r="K9" s="61"/>
      <c r="L9" s="25" t="str">
        <f t="shared" si="2"/>
        <v>--</v>
      </c>
      <c r="M9" s="25" t="str">
        <f t="shared" si="2"/>
        <v>--</v>
      </c>
      <c r="N9" s="25" t="str">
        <f t="shared" si="2"/>
        <v>--</v>
      </c>
      <c r="O9" s="26" t="str">
        <f t="shared" si="2"/>
        <v>--</v>
      </c>
      <c r="Q9">
        <v>29</v>
      </c>
      <c r="U9">
        <f>$U$8</f>
        <v>20</v>
      </c>
      <c r="V9">
        <f>$V$8</f>
        <v>42</v>
      </c>
      <c r="W9">
        <f>$W$8</f>
        <v>64</v>
      </c>
    </row>
    <row r="10" spans="1:25" x14ac:dyDescent="0.6">
      <c r="A10" s="21" t="s">
        <v>25</v>
      </c>
      <c r="B10" s="65">
        <v>0</v>
      </c>
      <c r="C10" s="65">
        <v>0</v>
      </c>
      <c r="D10" s="65">
        <v>0</v>
      </c>
      <c r="E10" s="65">
        <f t="shared" si="0"/>
        <v>0</v>
      </c>
      <c r="F10" s="61"/>
      <c r="G10" s="62">
        <v>0</v>
      </c>
      <c r="H10" s="62">
        <v>0</v>
      </c>
      <c r="I10" s="62">
        <v>0</v>
      </c>
      <c r="J10" s="62">
        <f t="shared" si="1"/>
        <v>0</v>
      </c>
      <c r="K10" s="61"/>
      <c r="L10" s="25" t="str">
        <f t="shared" si="2"/>
        <v>--</v>
      </c>
      <c r="M10" s="25" t="str">
        <f t="shared" si="2"/>
        <v>--</v>
      </c>
      <c r="N10" s="25" t="str">
        <f t="shared" si="2"/>
        <v>--</v>
      </c>
      <c r="O10" s="26" t="str">
        <f t="shared" si="2"/>
        <v>--</v>
      </c>
      <c r="Q10">
        <v>30</v>
      </c>
      <c r="S10">
        <v>10</v>
      </c>
      <c r="U10">
        <f>$U$8</f>
        <v>20</v>
      </c>
      <c r="V10">
        <f>$V$8</f>
        <v>42</v>
      </c>
      <c r="W10">
        <f>$W$8</f>
        <v>64</v>
      </c>
    </row>
    <row r="11" spans="1:25" x14ac:dyDescent="0.6">
      <c r="A11" s="21" t="s">
        <v>26</v>
      </c>
      <c r="B11" s="65">
        <v>0</v>
      </c>
      <c r="C11" s="65">
        <v>0</v>
      </c>
      <c r="D11" s="65">
        <v>0</v>
      </c>
      <c r="E11" s="65">
        <f t="shared" si="0"/>
        <v>0</v>
      </c>
      <c r="F11" s="61"/>
      <c r="G11" s="62">
        <v>0</v>
      </c>
      <c r="H11" s="62">
        <v>0</v>
      </c>
      <c r="I11" s="62">
        <v>0</v>
      </c>
      <c r="J11" s="62">
        <f t="shared" si="1"/>
        <v>0</v>
      </c>
      <c r="K11" s="61"/>
      <c r="L11" s="25" t="str">
        <f t="shared" si="2"/>
        <v>--</v>
      </c>
      <c r="M11" s="25" t="str">
        <f t="shared" si="2"/>
        <v>--</v>
      </c>
      <c r="N11" s="25" t="str">
        <f t="shared" si="2"/>
        <v>--</v>
      </c>
      <c r="O11" s="26" t="str">
        <f t="shared" si="2"/>
        <v>--</v>
      </c>
      <c r="Q11">
        <v>31</v>
      </c>
      <c r="S11">
        <v>10</v>
      </c>
      <c r="U11">
        <f>$U$8</f>
        <v>20</v>
      </c>
      <c r="V11">
        <f>$V$8</f>
        <v>42</v>
      </c>
      <c r="W11">
        <f>$W$8</f>
        <v>64</v>
      </c>
    </row>
    <row r="12" spans="1:25" x14ac:dyDescent="0.6">
      <c r="A12" s="30" t="s">
        <v>92</v>
      </c>
      <c r="B12" s="65">
        <v>0</v>
      </c>
      <c r="C12" s="65">
        <v>0</v>
      </c>
      <c r="D12" s="65">
        <v>0</v>
      </c>
      <c r="E12" s="65">
        <f t="shared" si="0"/>
        <v>0</v>
      </c>
      <c r="F12" s="61"/>
      <c r="G12" s="62">
        <v>0</v>
      </c>
      <c r="H12" s="62">
        <v>0</v>
      </c>
      <c r="I12" s="62">
        <v>0</v>
      </c>
      <c r="J12" s="62">
        <f t="shared" si="1"/>
        <v>0</v>
      </c>
      <c r="K12" s="61"/>
      <c r="L12" s="25" t="str">
        <f t="shared" si="2"/>
        <v>--</v>
      </c>
      <c r="M12" s="25" t="str">
        <f t="shared" si="2"/>
        <v>--</v>
      </c>
      <c r="N12" s="25" t="str">
        <f t="shared" si="2"/>
        <v>--</v>
      </c>
      <c r="O12" s="26" t="str">
        <f t="shared" si="2"/>
        <v>--</v>
      </c>
      <c r="Q12">
        <f>Q11+1</f>
        <v>32</v>
      </c>
      <c r="R12">
        <v>33</v>
      </c>
      <c r="S12">
        <v>10</v>
      </c>
      <c r="U12">
        <f>$U$8</f>
        <v>20</v>
      </c>
      <c r="V12">
        <f>$V$8</f>
        <v>42</v>
      </c>
      <c r="W12">
        <f>$W$8</f>
        <v>64</v>
      </c>
    </row>
    <row r="13" spans="1:25" x14ac:dyDescent="0.6">
      <c r="A13" s="30" t="s">
        <v>93</v>
      </c>
      <c r="B13" s="65">
        <v>0</v>
      </c>
      <c r="C13" s="65">
        <v>0</v>
      </c>
      <c r="D13" s="65">
        <v>0</v>
      </c>
      <c r="E13" s="65">
        <f t="shared" si="0"/>
        <v>0</v>
      </c>
      <c r="F13" s="61"/>
      <c r="G13" s="62">
        <v>0</v>
      </c>
      <c r="H13" s="62">
        <v>0</v>
      </c>
      <c r="I13" s="62">
        <v>0</v>
      </c>
      <c r="J13" s="62">
        <f t="shared" si="1"/>
        <v>0</v>
      </c>
      <c r="K13" s="61"/>
      <c r="L13" s="25" t="str">
        <f t="shared" si="2"/>
        <v>--</v>
      </c>
      <c r="M13" s="25" t="str">
        <f t="shared" si="2"/>
        <v>--</v>
      </c>
      <c r="N13" s="25" t="str">
        <f t="shared" si="2"/>
        <v>--</v>
      </c>
      <c r="O13" s="26" t="str">
        <f t="shared" si="2"/>
        <v>--</v>
      </c>
      <c r="Q13">
        <v>35</v>
      </c>
      <c r="S13">
        <v>10</v>
      </c>
      <c r="U13">
        <f>$U$8</f>
        <v>20</v>
      </c>
      <c r="V13">
        <f>$V$8</f>
        <v>42</v>
      </c>
      <c r="W13">
        <f>$W$8</f>
        <v>64</v>
      </c>
    </row>
    <row r="14" spans="1:25" x14ac:dyDescent="0.6">
      <c r="A14" s="21" t="s">
        <v>17</v>
      </c>
      <c r="B14" s="65">
        <f>B10</f>
        <v>0</v>
      </c>
      <c r="C14" s="65">
        <f>C10</f>
        <v>0</v>
      </c>
      <c r="D14" s="65">
        <f>D10</f>
        <v>0</v>
      </c>
      <c r="E14" s="65">
        <f>E10</f>
        <v>0</v>
      </c>
      <c r="F14" s="61"/>
      <c r="G14" s="62">
        <f>SUM(G8:G13)</f>
        <v>0</v>
      </c>
      <c r="H14" s="62">
        <f>SUM(H8:H13)</f>
        <v>0</v>
      </c>
      <c r="I14" s="62">
        <f>SUM(I8:I13)</f>
        <v>0</v>
      </c>
      <c r="J14" s="62">
        <f>SUM(J8:J13)</f>
        <v>0</v>
      </c>
      <c r="K14" s="61"/>
      <c r="L14" s="25" t="str">
        <f t="shared" si="2"/>
        <v>--</v>
      </c>
      <c r="M14" s="25" t="str">
        <f t="shared" si="2"/>
        <v>--</v>
      </c>
      <c r="N14" s="25" t="str">
        <f t="shared" si="2"/>
        <v>--</v>
      </c>
      <c r="O14" s="26" t="str">
        <f t="shared" si="2"/>
        <v>--</v>
      </c>
    </row>
    <row r="15" spans="1:25" ht="5.15" customHeight="1" x14ac:dyDescent="0.6">
      <c r="A15" s="21"/>
      <c r="B15" s="65"/>
      <c r="C15" s="65"/>
      <c r="D15" s="65"/>
      <c r="E15" s="65"/>
      <c r="F15" s="61"/>
      <c r="G15" s="62"/>
      <c r="H15" s="62"/>
      <c r="I15" s="62"/>
      <c r="J15" s="62"/>
      <c r="K15" s="61"/>
      <c r="L15" s="60"/>
      <c r="M15" s="60"/>
      <c r="N15" s="60"/>
      <c r="O15" s="63"/>
    </row>
    <row r="16" spans="1:25" x14ac:dyDescent="0.6">
      <c r="A16" s="31" t="s">
        <v>28</v>
      </c>
      <c r="B16" s="65"/>
      <c r="C16" s="65"/>
      <c r="D16" s="65"/>
      <c r="E16" s="65"/>
      <c r="F16" s="61"/>
      <c r="G16" s="62"/>
      <c r="H16" s="62"/>
      <c r="I16" s="62"/>
      <c r="J16" s="62"/>
      <c r="K16" s="61"/>
      <c r="L16" s="60"/>
      <c r="M16" s="60"/>
      <c r="N16" s="60"/>
      <c r="O16" s="63"/>
    </row>
    <row r="17" spans="1:23" x14ac:dyDescent="0.6">
      <c r="A17" s="30" t="s">
        <v>29</v>
      </c>
      <c r="B17" s="65">
        <f>B14</f>
        <v>0</v>
      </c>
      <c r="C17" s="65">
        <f>C14</f>
        <v>0</v>
      </c>
      <c r="D17" s="65">
        <f>D14</f>
        <v>0</v>
      </c>
      <c r="E17" s="65">
        <f>SUM(B17:D17)</f>
        <v>0</v>
      </c>
      <c r="F17" s="61"/>
      <c r="G17" s="62">
        <v>0</v>
      </c>
      <c r="H17" s="62">
        <v>0</v>
      </c>
      <c r="I17" s="62">
        <v>0</v>
      </c>
      <c r="J17" s="62">
        <f>SUM(G17:I17)</f>
        <v>0</v>
      </c>
      <c r="K17" s="61"/>
      <c r="L17" s="25" t="str">
        <f t="shared" ref="L17:O19" si="3">IF(B17&lt;&gt;0,G17/B17,"--")</f>
        <v>--</v>
      </c>
      <c r="M17" s="25" t="str">
        <f t="shared" si="3"/>
        <v>--</v>
      </c>
      <c r="N17" s="25" t="str">
        <f t="shared" si="3"/>
        <v>--</v>
      </c>
      <c r="O17" s="26" t="str">
        <f t="shared" si="3"/>
        <v>--</v>
      </c>
      <c r="Q17">
        <v>38</v>
      </c>
      <c r="U17">
        <f>$U$8</f>
        <v>20</v>
      </c>
      <c r="V17">
        <f>$V$8</f>
        <v>42</v>
      </c>
      <c r="W17">
        <f>$W$8</f>
        <v>64</v>
      </c>
    </row>
    <row r="18" spans="1:23" x14ac:dyDescent="0.6">
      <c r="A18" s="30" t="s">
        <v>30</v>
      </c>
      <c r="B18" s="76">
        <v>0</v>
      </c>
      <c r="C18" s="76">
        <v>0</v>
      </c>
      <c r="D18" s="76">
        <v>0</v>
      </c>
      <c r="E18" s="65">
        <f>SUM(B18:D18)</f>
        <v>0</v>
      </c>
      <c r="F18" s="61"/>
      <c r="G18" s="62">
        <v>0</v>
      </c>
      <c r="H18" s="62">
        <v>0</v>
      </c>
      <c r="I18" s="62">
        <v>0</v>
      </c>
      <c r="J18" s="62">
        <f>SUM(G18:I18)</f>
        <v>0</v>
      </c>
      <c r="K18" s="61"/>
      <c r="L18" s="25" t="str">
        <f t="shared" si="3"/>
        <v>--</v>
      </c>
      <c r="M18" s="25" t="str">
        <f t="shared" si="3"/>
        <v>--</v>
      </c>
      <c r="N18" s="25" t="str">
        <f t="shared" si="3"/>
        <v>--</v>
      </c>
      <c r="O18" s="26" t="str">
        <f t="shared" si="3"/>
        <v>--</v>
      </c>
      <c r="Q18">
        <v>39</v>
      </c>
      <c r="U18">
        <f>$U$8</f>
        <v>20</v>
      </c>
      <c r="V18">
        <f>$V$8</f>
        <v>42</v>
      </c>
      <c r="W18">
        <f>$W$8</f>
        <v>64</v>
      </c>
    </row>
    <row r="19" spans="1:23" x14ac:dyDescent="0.6">
      <c r="A19" s="21" t="s">
        <v>17</v>
      </c>
      <c r="B19" s="65">
        <f>B17</f>
        <v>0</v>
      </c>
      <c r="C19" s="65">
        <f>C17</f>
        <v>0</v>
      </c>
      <c r="D19" s="65">
        <f>D17</f>
        <v>0</v>
      </c>
      <c r="E19" s="65">
        <f>E17</f>
        <v>0</v>
      </c>
      <c r="F19" s="61"/>
      <c r="G19" s="62">
        <f>SUM(G17:G18)</f>
        <v>0</v>
      </c>
      <c r="H19" s="62">
        <f>SUM(H17:H18)</f>
        <v>0</v>
      </c>
      <c r="I19" s="62">
        <f>SUM(I17:I18)</f>
        <v>0</v>
      </c>
      <c r="J19" s="62">
        <f>SUM(J17:J18)</f>
        <v>0</v>
      </c>
      <c r="K19" s="61"/>
      <c r="L19" s="25" t="str">
        <f t="shared" si="3"/>
        <v>--</v>
      </c>
      <c r="M19" s="25" t="str">
        <f t="shared" si="3"/>
        <v>--</v>
      </c>
      <c r="N19" s="25" t="str">
        <f t="shared" si="3"/>
        <v>--</v>
      </c>
      <c r="O19" s="26" t="str">
        <f t="shared" si="3"/>
        <v>--</v>
      </c>
    </row>
    <row r="20" spans="1:23" ht="5.15" customHeight="1" x14ac:dyDescent="0.6">
      <c r="A20" s="21"/>
      <c r="B20" s="65"/>
      <c r="C20" s="65"/>
      <c r="D20" s="65"/>
      <c r="E20" s="65"/>
      <c r="F20" s="61"/>
      <c r="G20" s="62"/>
      <c r="H20" s="62"/>
      <c r="I20" s="62"/>
      <c r="J20" s="62"/>
      <c r="K20" s="61"/>
      <c r="L20" s="60"/>
      <c r="M20" s="60"/>
      <c r="N20" s="60"/>
      <c r="O20" s="63"/>
    </row>
    <row r="21" spans="1:23" x14ac:dyDescent="0.6">
      <c r="A21" s="21" t="s">
        <v>31</v>
      </c>
      <c r="B21" s="65">
        <f>B19</f>
        <v>0</v>
      </c>
      <c r="C21" s="65">
        <f>C19</f>
        <v>0</v>
      </c>
      <c r="D21" s="65">
        <f>D19</f>
        <v>0</v>
      </c>
      <c r="E21" s="65">
        <f>E19</f>
        <v>0</v>
      </c>
      <c r="F21" s="61"/>
      <c r="G21" s="62">
        <f>SUM(G14,G19)</f>
        <v>0</v>
      </c>
      <c r="H21" s="62">
        <f>SUM(H14,H19)</f>
        <v>0</v>
      </c>
      <c r="I21" s="62">
        <f>SUM(I14,I19)</f>
        <v>0</v>
      </c>
      <c r="J21" s="62">
        <f>SUM(J14,J19)</f>
        <v>0</v>
      </c>
      <c r="K21" s="61"/>
      <c r="L21" s="25" t="str">
        <f>IF(B21&lt;&gt;0,G21/B21,"--")</f>
        <v>--</v>
      </c>
      <c r="M21" s="25" t="str">
        <f>IF(C21&lt;&gt;0,H21/C21,"--")</f>
        <v>--</v>
      </c>
      <c r="N21" s="25" t="str">
        <f>IF(D21&lt;&gt;0,I21/D21,"--")</f>
        <v>--</v>
      </c>
      <c r="O21" s="26" t="str">
        <f>IF(E21&lt;&gt;0,J21/E21,"--")</f>
        <v>--</v>
      </c>
    </row>
    <row r="22" spans="1:23" ht="5.15" customHeight="1" x14ac:dyDescent="0.6">
      <c r="A22" s="14"/>
      <c r="B22" s="65"/>
      <c r="C22" s="65"/>
      <c r="D22" s="65"/>
      <c r="E22" s="65"/>
      <c r="F22" s="61"/>
      <c r="G22" s="62"/>
      <c r="H22" s="62"/>
      <c r="I22" s="62"/>
      <c r="J22" s="62"/>
      <c r="K22" s="61"/>
      <c r="L22" s="60"/>
      <c r="M22" s="60"/>
      <c r="N22" s="60"/>
      <c r="O22" s="63"/>
    </row>
    <row r="23" spans="1:23" x14ac:dyDescent="0.6">
      <c r="A23" s="95" t="s">
        <v>32</v>
      </c>
      <c r="B23" s="65"/>
      <c r="C23" s="65"/>
      <c r="D23" s="65"/>
      <c r="E23" s="65"/>
      <c r="F23" s="61"/>
      <c r="G23" s="62"/>
      <c r="H23" s="62"/>
      <c r="I23" s="62"/>
      <c r="J23" s="62"/>
      <c r="K23" s="61"/>
      <c r="L23" s="60"/>
      <c r="M23" s="60"/>
      <c r="N23" s="60"/>
      <c r="O23" s="63"/>
    </row>
    <row r="24" spans="1:23" x14ac:dyDescent="0.6">
      <c r="A24" s="19" t="s">
        <v>94</v>
      </c>
      <c r="B24" s="76"/>
      <c r="C24" s="76"/>
      <c r="D24" s="76"/>
      <c r="E24" s="76"/>
      <c r="F24" s="61"/>
      <c r="G24" s="62"/>
      <c r="H24" s="62"/>
      <c r="I24" s="62"/>
      <c r="J24" s="62"/>
      <c r="K24" s="61"/>
      <c r="L24" s="61"/>
      <c r="M24" s="61"/>
      <c r="N24" s="61"/>
      <c r="O24" s="64"/>
    </row>
    <row r="25" spans="1:23" x14ac:dyDescent="0.6">
      <c r="A25" s="21" t="s">
        <v>13</v>
      </c>
      <c r="B25" s="76">
        <v>0</v>
      </c>
      <c r="C25" s="76">
        <v>0</v>
      </c>
      <c r="D25" s="76">
        <v>0</v>
      </c>
      <c r="E25" s="65">
        <f>SUM(B25:D25)</f>
        <v>0</v>
      </c>
      <c r="F25" s="61"/>
      <c r="G25" s="62">
        <v>0</v>
      </c>
      <c r="H25" s="62">
        <v>0</v>
      </c>
      <c r="I25" s="62">
        <v>0</v>
      </c>
      <c r="J25" s="62">
        <f>SUM(G25:I25)</f>
        <v>0</v>
      </c>
      <c r="K25" s="61"/>
      <c r="L25" s="25" t="str">
        <f t="shared" ref="L25:O28" si="4">IF(B25&lt;&gt;0,G25/B25,"--")</f>
        <v>--</v>
      </c>
      <c r="M25" s="25" t="str">
        <f t="shared" si="4"/>
        <v>--</v>
      </c>
      <c r="N25" s="25" t="str">
        <f t="shared" si="4"/>
        <v>--</v>
      </c>
      <c r="O25" s="26" t="str">
        <f t="shared" si="4"/>
        <v>--</v>
      </c>
      <c r="Q25">
        <v>1</v>
      </c>
      <c r="U25">
        <f>$U$8</f>
        <v>20</v>
      </c>
      <c r="V25">
        <f>$V$8</f>
        <v>42</v>
      </c>
      <c r="W25">
        <f>$W$8</f>
        <v>64</v>
      </c>
    </row>
    <row r="26" spans="1:23" x14ac:dyDescent="0.6">
      <c r="A26" s="30" t="s">
        <v>95</v>
      </c>
      <c r="B26" s="76">
        <v>0</v>
      </c>
      <c r="C26" s="76">
        <v>0</v>
      </c>
      <c r="D26" s="76">
        <v>0</v>
      </c>
      <c r="E26" s="65">
        <f>SUM(B26:D26)</f>
        <v>0</v>
      </c>
      <c r="F26" s="61"/>
      <c r="G26" s="62">
        <v>0</v>
      </c>
      <c r="H26" s="62">
        <v>0</v>
      </c>
      <c r="I26" s="62">
        <v>0</v>
      </c>
      <c r="J26" s="62">
        <f>SUM(G26:I26)</f>
        <v>0</v>
      </c>
      <c r="K26" s="61"/>
      <c r="L26" s="25" t="str">
        <f t="shared" si="4"/>
        <v>--</v>
      </c>
      <c r="M26" s="25" t="str">
        <f t="shared" si="4"/>
        <v>--</v>
      </c>
      <c r="N26" s="25" t="str">
        <f t="shared" si="4"/>
        <v>--</v>
      </c>
      <c r="O26" s="26" t="str">
        <f t="shared" si="4"/>
        <v>--</v>
      </c>
      <c r="Q26">
        <v>2</v>
      </c>
      <c r="U26">
        <f>$U$8</f>
        <v>20</v>
      </c>
      <c r="V26">
        <f>$V$8</f>
        <v>42</v>
      </c>
      <c r="W26">
        <f>$W$8</f>
        <v>64</v>
      </c>
    </row>
    <row r="27" spans="1:23" x14ac:dyDescent="0.6">
      <c r="A27" s="21" t="s">
        <v>14</v>
      </c>
      <c r="B27" s="76">
        <v>0</v>
      </c>
      <c r="C27" s="76">
        <v>0</v>
      </c>
      <c r="D27" s="76">
        <v>0</v>
      </c>
      <c r="E27" s="65">
        <f>SUM(B27:D27)</f>
        <v>0</v>
      </c>
      <c r="F27" s="61"/>
      <c r="G27" s="62">
        <v>0</v>
      </c>
      <c r="H27" s="62">
        <v>0</v>
      </c>
      <c r="I27" s="62">
        <v>0</v>
      </c>
      <c r="J27" s="62">
        <f>SUM(G27:I27)</f>
        <v>0</v>
      </c>
      <c r="K27" s="61"/>
      <c r="L27" s="25" t="str">
        <f t="shared" si="4"/>
        <v>--</v>
      </c>
      <c r="M27" s="25" t="str">
        <f t="shared" si="4"/>
        <v>--</v>
      </c>
      <c r="N27" s="25" t="str">
        <f t="shared" si="4"/>
        <v>--</v>
      </c>
      <c r="O27" s="26" t="str">
        <f t="shared" si="4"/>
        <v>--</v>
      </c>
      <c r="Q27">
        <v>5</v>
      </c>
      <c r="U27">
        <f>$U$8</f>
        <v>20</v>
      </c>
      <c r="V27">
        <f>$V$8</f>
        <v>42</v>
      </c>
      <c r="W27">
        <f>$W$8</f>
        <v>64</v>
      </c>
    </row>
    <row r="28" spans="1:23" x14ac:dyDescent="0.6">
      <c r="A28" s="21" t="s">
        <v>15</v>
      </c>
      <c r="B28" s="76">
        <f>B25</f>
        <v>0</v>
      </c>
      <c r="C28" s="76">
        <f>C25</f>
        <v>0</v>
      </c>
      <c r="D28" s="76">
        <f>D25</f>
        <v>0</v>
      </c>
      <c r="E28" s="76">
        <f>E25</f>
        <v>0</v>
      </c>
      <c r="F28" s="61"/>
      <c r="G28" s="62">
        <f>SUM(G25:G27)</f>
        <v>0</v>
      </c>
      <c r="H28" s="62">
        <f>SUM(H25:H27)</f>
        <v>0</v>
      </c>
      <c r="I28" s="62">
        <f>SUM(I25:I27)</f>
        <v>0</v>
      </c>
      <c r="J28" s="62">
        <f>SUM(J25:J27)</f>
        <v>0</v>
      </c>
      <c r="K28" s="61"/>
      <c r="L28" s="25" t="str">
        <f t="shared" si="4"/>
        <v>--</v>
      </c>
      <c r="M28" s="25" t="str">
        <f t="shared" si="4"/>
        <v>--</v>
      </c>
      <c r="N28" s="25" t="str">
        <f t="shared" si="4"/>
        <v>--</v>
      </c>
      <c r="O28" s="26" t="str">
        <f t="shared" si="4"/>
        <v>--</v>
      </c>
    </row>
    <row r="29" spans="1:23" ht="5.15" customHeight="1" x14ac:dyDescent="0.6">
      <c r="A29" s="14"/>
      <c r="B29" s="76"/>
      <c r="C29" s="76"/>
      <c r="D29" s="76"/>
      <c r="E29" s="76"/>
      <c r="F29" s="61"/>
      <c r="G29" s="62"/>
      <c r="H29" s="62"/>
      <c r="I29" s="62"/>
      <c r="J29" s="62"/>
      <c r="K29" s="61"/>
      <c r="L29" s="68"/>
      <c r="M29" s="68"/>
      <c r="N29" s="68"/>
      <c r="O29" s="69"/>
    </row>
    <row r="30" spans="1:23" x14ac:dyDescent="0.6">
      <c r="A30" s="31" t="s">
        <v>96</v>
      </c>
      <c r="B30" s="76"/>
      <c r="C30" s="76"/>
      <c r="D30" s="76"/>
      <c r="E30" s="76"/>
      <c r="F30" s="61"/>
      <c r="G30" s="62"/>
      <c r="H30" s="62"/>
      <c r="I30" s="62"/>
      <c r="J30" s="62"/>
      <c r="K30" s="61"/>
      <c r="L30" s="68"/>
      <c r="M30" s="68"/>
      <c r="N30" s="68"/>
      <c r="O30" s="69"/>
    </row>
    <row r="31" spans="1:23" x14ac:dyDescent="0.6">
      <c r="A31" s="21" t="s">
        <v>13</v>
      </c>
      <c r="B31" s="76">
        <v>0</v>
      </c>
      <c r="C31" s="76">
        <v>0</v>
      </c>
      <c r="D31" s="76">
        <v>0</v>
      </c>
      <c r="E31" s="65">
        <f>SUM(B31:D31)</f>
        <v>0</v>
      </c>
      <c r="F31" s="61"/>
      <c r="G31" s="62">
        <v>0</v>
      </c>
      <c r="H31" s="62">
        <v>0</v>
      </c>
      <c r="I31" s="62">
        <v>0</v>
      </c>
      <c r="J31" s="62">
        <f>SUM(G31:I31)</f>
        <v>0</v>
      </c>
      <c r="K31" s="61"/>
      <c r="L31" s="25" t="str">
        <f t="shared" ref="L31:O34" si="5">IF(B31&lt;&gt;0,G31/B31,"--")</f>
        <v>--</v>
      </c>
      <c r="M31" s="25" t="str">
        <f t="shared" si="5"/>
        <v>--</v>
      </c>
      <c r="N31" s="25" t="str">
        <f t="shared" si="5"/>
        <v>--</v>
      </c>
      <c r="O31" s="26" t="str">
        <f t="shared" si="5"/>
        <v>--</v>
      </c>
      <c r="Q31">
        <v>0</v>
      </c>
      <c r="U31">
        <f>$U$8</f>
        <v>20</v>
      </c>
      <c r="V31">
        <f>$V$8</f>
        <v>42</v>
      </c>
      <c r="W31">
        <f>$W$8</f>
        <v>64</v>
      </c>
    </row>
    <row r="32" spans="1:23" x14ac:dyDescent="0.6">
      <c r="A32" s="30" t="s">
        <v>97</v>
      </c>
      <c r="B32" s="76">
        <v>0</v>
      </c>
      <c r="C32" s="76">
        <v>0</v>
      </c>
      <c r="D32" s="76">
        <v>0</v>
      </c>
      <c r="E32" s="65">
        <f>SUM(B32:D32)</f>
        <v>0</v>
      </c>
      <c r="F32" s="61"/>
      <c r="G32" s="62">
        <v>0</v>
      </c>
      <c r="H32" s="62">
        <v>0</v>
      </c>
      <c r="I32" s="62">
        <v>0</v>
      </c>
      <c r="J32" s="62">
        <f>SUM(G32:I32)</f>
        <v>0</v>
      </c>
      <c r="K32" s="61"/>
      <c r="L32" s="25" t="str">
        <f t="shared" si="5"/>
        <v>--</v>
      </c>
      <c r="M32" s="25" t="str">
        <f t="shared" si="5"/>
        <v>--</v>
      </c>
      <c r="N32" s="25" t="str">
        <f t="shared" si="5"/>
        <v>--</v>
      </c>
      <c r="O32" s="26" t="str">
        <f t="shared" si="5"/>
        <v>--</v>
      </c>
      <c r="Q32">
        <v>3</v>
      </c>
      <c r="U32">
        <f>$U$8</f>
        <v>20</v>
      </c>
      <c r="V32">
        <f>$V$8</f>
        <v>42</v>
      </c>
      <c r="W32">
        <f>$W$8</f>
        <v>64</v>
      </c>
    </row>
    <row r="33" spans="1:23" x14ac:dyDescent="0.6">
      <c r="A33" s="30" t="s">
        <v>16</v>
      </c>
      <c r="B33" s="76">
        <v>0</v>
      </c>
      <c r="C33" s="76">
        <v>0</v>
      </c>
      <c r="D33" s="76">
        <v>0</v>
      </c>
      <c r="E33" s="65">
        <f>SUM(B33:D33)</f>
        <v>0</v>
      </c>
      <c r="F33" s="61"/>
      <c r="G33" s="62">
        <v>0</v>
      </c>
      <c r="H33" s="62">
        <v>0</v>
      </c>
      <c r="I33" s="62">
        <v>0</v>
      </c>
      <c r="J33" s="62">
        <f>SUM(G33:I33)</f>
        <v>0</v>
      </c>
      <c r="K33" s="61"/>
      <c r="L33" s="25" t="str">
        <f t="shared" si="5"/>
        <v>--</v>
      </c>
      <c r="M33" s="25" t="str">
        <f t="shared" si="5"/>
        <v>--</v>
      </c>
      <c r="N33" s="25" t="str">
        <f t="shared" si="5"/>
        <v>--</v>
      </c>
      <c r="O33" s="26" t="str">
        <f t="shared" si="5"/>
        <v>--</v>
      </c>
      <c r="Q33">
        <v>6</v>
      </c>
      <c r="U33">
        <f>$U$8</f>
        <v>20</v>
      </c>
      <c r="V33">
        <f>$V$8</f>
        <v>42</v>
      </c>
      <c r="W33">
        <f>$W$8</f>
        <v>64</v>
      </c>
    </row>
    <row r="34" spans="1:23" x14ac:dyDescent="0.6">
      <c r="A34" s="21" t="s">
        <v>15</v>
      </c>
      <c r="B34" s="76">
        <f>B31</f>
        <v>0</v>
      </c>
      <c r="C34" s="76">
        <f>C31</f>
        <v>0</v>
      </c>
      <c r="D34" s="76">
        <f>D31</f>
        <v>0</v>
      </c>
      <c r="E34" s="76">
        <f>E31</f>
        <v>0</v>
      </c>
      <c r="F34" s="61"/>
      <c r="G34" s="62">
        <f>SUM(G31:G33)</f>
        <v>0</v>
      </c>
      <c r="H34" s="62">
        <f>SUM(H31:H33)</f>
        <v>0</v>
      </c>
      <c r="I34" s="62">
        <f>SUM(I31:I33)</f>
        <v>0</v>
      </c>
      <c r="J34" s="62">
        <f>SUM(J31:J33)</f>
        <v>0</v>
      </c>
      <c r="K34" s="61"/>
      <c r="L34" s="25" t="str">
        <f t="shared" si="5"/>
        <v>--</v>
      </c>
      <c r="M34" s="25" t="str">
        <f t="shared" si="5"/>
        <v>--</v>
      </c>
      <c r="N34" s="25" t="str">
        <f t="shared" si="5"/>
        <v>--</v>
      </c>
      <c r="O34" s="26" t="str">
        <f t="shared" si="5"/>
        <v>--</v>
      </c>
    </row>
    <row r="35" spans="1:23" ht="5.15" customHeight="1" x14ac:dyDescent="0.6">
      <c r="A35" s="14"/>
      <c r="B35" s="76"/>
      <c r="C35" s="76"/>
      <c r="D35" s="76"/>
      <c r="E35" s="76"/>
      <c r="F35" s="61"/>
      <c r="G35" s="62"/>
      <c r="H35" s="62"/>
      <c r="I35" s="62"/>
      <c r="J35" s="62"/>
      <c r="K35" s="61"/>
      <c r="L35" s="68"/>
      <c r="M35" s="68"/>
      <c r="N35" s="68"/>
      <c r="O35" s="69"/>
    </row>
    <row r="36" spans="1:23" x14ac:dyDescent="0.6">
      <c r="A36" s="31" t="s">
        <v>28</v>
      </c>
      <c r="B36" s="76"/>
      <c r="C36" s="76"/>
      <c r="D36" s="76"/>
      <c r="E36" s="76"/>
      <c r="F36" s="61"/>
      <c r="G36" s="62"/>
      <c r="H36" s="62"/>
      <c r="I36" s="62"/>
      <c r="J36" s="62"/>
      <c r="K36" s="61"/>
      <c r="L36" s="66"/>
      <c r="M36" s="66"/>
      <c r="N36" s="66"/>
      <c r="O36" s="67"/>
    </row>
    <row r="37" spans="1:23" ht="12.75" customHeight="1" x14ac:dyDescent="0.6">
      <c r="A37" s="30" t="s">
        <v>29</v>
      </c>
      <c r="B37" s="76">
        <f>B28+B34</f>
        <v>0</v>
      </c>
      <c r="C37" s="76">
        <f>C28+C34</f>
        <v>0</v>
      </c>
      <c r="D37" s="76">
        <f>D28+D34</f>
        <v>0</v>
      </c>
      <c r="E37" s="65">
        <f>SUM(B37:D37)</f>
        <v>0</v>
      </c>
      <c r="F37" s="61"/>
      <c r="G37" s="62">
        <v>0</v>
      </c>
      <c r="H37" s="62">
        <v>0</v>
      </c>
      <c r="I37" s="62">
        <v>0</v>
      </c>
      <c r="J37" s="62">
        <f>SUM(G37:I37)</f>
        <v>0</v>
      </c>
      <c r="K37" s="61"/>
      <c r="L37" s="25" t="str">
        <f t="shared" ref="L37:O39" si="6">IF(B37&lt;&gt;0,G37/B37,"--")</f>
        <v>--</v>
      </c>
      <c r="M37" s="25" t="str">
        <f t="shared" si="6"/>
        <v>--</v>
      </c>
      <c r="N37" s="25" t="str">
        <f t="shared" si="6"/>
        <v>--</v>
      </c>
      <c r="O37" s="26" t="str">
        <f t="shared" si="6"/>
        <v>--</v>
      </c>
      <c r="Q37">
        <v>7</v>
      </c>
      <c r="U37">
        <f>$U$8</f>
        <v>20</v>
      </c>
      <c r="V37">
        <f>$V$8</f>
        <v>42</v>
      </c>
      <c r="W37">
        <f>$W$8</f>
        <v>64</v>
      </c>
    </row>
    <row r="38" spans="1:23" ht="12.75" customHeight="1" x14ac:dyDescent="0.6">
      <c r="A38" s="30" t="s">
        <v>30</v>
      </c>
      <c r="B38" s="76">
        <v>0</v>
      </c>
      <c r="C38" s="76">
        <v>0</v>
      </c>
      <c r="D38" s="76">
        <v>0</v>
      </c>
      <c r="E38" s="65">
        <f>SUM(B38:D38)</f>
        <v>0</v>
      </c>
      <c r="F38" s="61"/>
      <c r="G38" s="62">
        <v>0</v>
      </c>
      <c r="H38" s="62">
        <v>0</v>
      </c>
      <c r="I38" s="62">
        <v>0</v>
      </c>
      <c r="J38" s="62">
        <f>SUM(G38:I38)</f>
        <v>0</v>
      </c>
      <c r="K38" s="61"/>
      <c r="L38" s="25" t="str">
        <f t="shared" si="6"/>
        <v>--</v>
      </c>
      <c r="M38" s="25" t="str">
        <f t="shared" si="6"/>
        <v>--</v>
      </c>
      <c r="N38" s="25" t="str">
        <f t="shared" si="6"/>
        <v>--</v>
      </c>
      <c r="O38" s="26" t="str">
        <f t="shared" si="6"/>
        <v>--</v>
      </c>
      <c r="Q38">
        <v>8</v>
      </c>
      <c r="U38">
        <f>$U$8</f>
        <v>20</v>
      </c>
      <c r="V38">
        <f>$V$8</f>
        <v>42</v>
      </c>
      <c r="W38">
        <f>$W$8</f>
        <v>64</v>
      </c>
    </row>
    <row r="39" spans="1:23" x14ac:dyDescent="0.6">
      <c r="A39" s="21" t="s">
        <v>17</v>
      </c>
      <c r="B39" s="76">
        <f>B37</f>
        <v>0</v>
      </c>
      <c r="C39" s="76">
        <f>C37</f>
        <v>0</v>
      </c>
      <c r="D39" s="76">
        <f>D37</f>
        <v>0</v>
      </c>
      <c r="E39" s="76">
        <f>E37</f>
        <v>0</v>
      </c>
      <c r="F39" s="61"/>
      <c r="G39" s="62">
        <f>SUM(G37:G38)</f>
        <v>0</v>
      </c>
      <c r="H39" s="62">
        <f>SUM(H37:H38)</f>
        <v>0</v>
      </c>
      <c r="I39" s="62">
        <f>SUM(I37:I38)</f>
        <v>0</v>
      </c>
      <c r="J39" s="62">
        <f>SUM(J37:J38)</f>
        <v>0</v>
      </c>
      <c r="K39" s="61"/>
      <c r="L39" s="25" t="str">
        <f t="shared" si="6"/>
        <v>--</v>
      </c>
      <c r="M39" s="25" t="str">
        <f t="shared" si="6"/>
        <v>--</v>
      </c>
      <c r="N39" s="25" t="str">
        <f t="shared" si="6"/>
        <v>--</v>
      </c>
      <c r="O39" s="26" t="str">
        <f t="shared" si="6"/>
        <v>--</v>
      </c>
    </row>
    <row r="40" spans="1:23" ht="5.15" customHeight="1" x14ac:dyDescent="0.6">
      <c r="A40" s="21"/>
      <c r="B40" s="76"/>
      <c r="C40" s="76"/>
      <c r="D40" s="76"/>
      <c r="E40" s="65"/>
      <c r="F40" s="61"/>
      <c r="G40" s="62"/>
      <c r="H40" s="62"/>
      <c r="I40" s="62"/>
      <c r="J40" s="62"/>
      <c r="K40" s="61"/>
      <c r="L40" s="66"/>
      <c r="M40" s="66"/>
      <c r="N40" s="66"/>
      <c r="O40" s="67"/>
    </row>
    <row r="41" spans="1:23" x14ac:dyDescent="0.6">
      <c r="A41" s="96" t="s">
        <v>33</v>
      </c>
      <c r="B41" s="83">
        <f>B39</f>
        <v>0</v>
      </c>
      <c r="C41" s="83">
        <f>C39</f>
        <v>0</v>
      </c>
      <c r="D41" s="83">
        <f>D39</f>
        <v>0</v>
      </c>
      <c r="E41" s="70">
        <f>SUM(B41:D41)</f>
        <v>0</v>
      </c>
      <c r="F41" s="71"/>
      <c r="G41" s="84">
        <f>SUM(G28,G34,G39)</f>
        <v>0</v>
      </c>
      <c r="H41" s="84">
        <f>SUM(H28,H34,H39)</f>
        <v>0</v>
      </c>
      <c r="I41" s="84">
        <f>SUM(I28,I34,I39)</f>
        <v>0</v>
      </c>
      <c r="J41" s="84">
        <f>SUM(J28,J34,J39)</f>
        <v>0</v>
      </c>
      <c r="K41" s="71"/>
      <c r="L41" s="35" t="str">
        <f t="shared" ref="L41:O42" si="7">IF(B41&lt;&gt;0,G41/B41,"--")</f>
        <v>--</v>
      </c>
      <c r="M41" s="35" t="str">
        <f t="shared" si="7"/>
        <v>--</v>
      </c>
      <c r="N41" s="35" t="str">
        <f t="shared" si="7"/>
        <v>--</v>
      </c>
      <c r="O41" s="36" t="str">
        <f t="shared" si="7"/>
        <v>--</v>
      </c>
    </row>
    <row r="42" spans="1:23" ht="13.75" thickBot="1" x14ac:dyDescent="0.75">
      <c r="A42" s="37" t="s">
        <v>17</v>
      </c>
      <c r="B42" s="97">
        <f>B21+B41</f>
        <v>0</v>
      </c>
      <c r="C42" s="97">
        <f>C21+C41</f>
        <v>0</v>
      </c>
      <c r="D42" s="97">
        <f>D21+D41</f>
        <v>0</v>
      </c>
      <c r="E42" s="97">
        <f>E21+E41</f>
        <v>0</v>
      </c>
      <c r="F42" s="38"/>
      <c r="G42" s="98">
        <f>SUM(G21,G41)</f>
        <v>0</v>
      </c>
      <c r="H42" s="98">
        <f>SUM(H21,H41)</f>
        <v>0</v>
      </c>
      <c r="I42" s="98">
        <f>SUM(I21,I41)</f>
        <v>0</v>
      </c>
      <c r="J42" s="98">
        <f>SUM(J21,J41)</f>
        <v>0</v>
      </c>
      <c r="K42" s="38"/>
      <c r="L42" s="47" t="str">
        <f t="shared" si="7"/>
        <v>--</v>
      </c>
      <c r="M42" s="47" t="str">
        <f t="shared" si="7"/>
        <v>--</v>
      </c>
      <c r="N42" s="47" t="str">
        <f t="shared" si="7"/>
        <v>--</v>
      </c>
      <c r="O42" s="48" t="str">
        <f t="shared" si="7"/>
        <v>--</v>
      </c>
    </row>
    <row r="43" spans="1:23" ht="5.15" customHeight="1" thickBot="1" x14ac:dyDescent="0.75">
      <c r="A43" s="16"/>
      <c r="B43" s="77"/>
      <c r="C43" s="77"/>
      <c r="D43" s="77"/>
      <c r="E43" s="77"/>
      <c r="F43" s="16"/>
      <c r="G43" s="62"/>
      <c r="H43" s="62"/>
      <c r="I43" s="62"/>
      <c r="J43" s="62"/>
      <c r="K43" s="16"/>
      <c r="L43" s="16"/>
      <c r="M43" s="16"/>
      <c r="N43" s="16"/>
      <c r="O43" s="16"/>
    </row>
    <row r="44" spans="1:23" ht="15.5" x14ac:dyDescent="0.7">
      <c r="A44" s="4" t="s">
        <v>18</v>
      </c>
      <c r="B44" s="121" t="s">
        <v>1</v>
      </c>
      <c r="C44" s="128"/>
      <c r="D44" s="128"/>
      <c r="E44" s="128"/>
      <c r="F44" s="6"/>
      <c r="G44" s="121" t="s">
        <v>2</v>
      </c>
      <c r="H44" s="122"/>
      <c r="I44" s="122"/>
      <c r="J44" s="122"/>
      <c r="K44" s="6"/>
      <c r="L44" s="121" t="s">
        <v>3</v>
      </c>
      <c r="M44" s="122"/>
      <c r="N44" s="122"/>
      <c r="O44" s="123"/>
    </row>
    <row r="45" spans="1:23" ht="12.75" customHeight="1" x14ac:dyDescent="0.6">
      <c r="A45" s="94" t="s">
        <v>23</v>
      </c>
      <c r="B45" s="15" t="s">
        <v>4</v>
      </c>
      <c r="C45" s="15" t="s">
        <v>5</v>
      </c>
      <c r="D45" s="15" t="s">
        <v>6</v>
      </c>
      <c r="E45" s="15" t="s">
        <v>173</v>
      </c>
      <c r="F45" s="16"/>
      <c r="G45" s="15" t="s">
        <v>4</v>
      </c>
      <c r="H45" s="15" t="s">
        <v>5</v>
      </c>
      <c r="I45" s="15" t="s">
        <v>6</v>
      </c>
      <c r="J45" s="15" t="s">
        <v>173</v>
      </c>
      <c r="K45" s="16"/>
      <c r="L45" s="15" t="s">
        <v>4</v>
      </c>
      <c r="M45" s="15" t="s">
        <v>5</v>
      </c>
      <c r="N45" s="15" t="s">
        <v>6</v>
      </c>
      <c r="O45" s="17" t="s">
        <v>173</v>
      </c>
    </row>
    <row r="46" spans="1:23" x14ac:dyDescent="0.6">
      <c r="A46" s="21" t="s">
        <v>19</v>
      </c>
      <c r="B46" s="78">
        <v>0</v>
      </c>
      <c r="C46" s="78">
        <v>0</v>
      </c>
      <c r="D46" s="78">
        <v>0</v>
      </c>
      <c r="E46" s="65">
        <f>SUM(B46:D46)</f>
        <v>0</v>
      </c>
      <c r="F46" s="40"/>
      <c r="G46" s="62">
        <v>0</v>
      </c>
      <c r="H46" s="62">
        <v>0</v>
      </c>
      <c r="I46" s="62">
        <v>0</v>
      </c>
      <c r="J46" s="62">
        <f>SUM(G46:I46)</f>
        <v>0</v>
      </c>
      <c r="K46" s="42"/>
      <c r="L46" s="25" t="str">
        <f t="shared" ref="L46:O48" si="8">IF(B46&lt;&gt;0,G46/B46,"--")</f>
        <v>--</v>
      </c>
      <c r="M46" s="25" t="str">
        <f t="shared" si="8"/>
        <v>--</v>
      </c>
      <c r="N46" s="25" t="str">
        <f t="shared" si="8"/>
        <v>--</v>
      </c>
      <c r="O46" s="26" t="str">
        <f t="shared" si="8"/>
        <v>--</v>
      </c>
      <c r="Q46">
        <v>118</v>
      </c>
      <c r="U46">
        <f>$U$8</f>
        <v>20</v>
      </c>
      <c r="V46">
        <f>$V$8</f>
        <v>42</v>
      </c>
      <c r="W46">
        <f>$W$8</f>
        <v>64</v>
      </c>
    </row>
    <row r="47" spans="1:23" ht="12.75" customHeight="1" x14ac:dyDescent="0.6">
      <c r="A47" s="21" t="s">
        <v>20</v>
      </c>
      <c r="B47" s="78">
        <v>0</v>
      </c>
      <c r="C47" s="78">
        <v>0</v>
      </c>
      <c r="D47" s="78">
        <v>0</v>
      </c>
      <c r="E47" s="65">
        <f>SUM(B47:D47)</f>
        <v>0</v>
      </c>
      <c r="F47" s="40"/>
      <c r="G47" s="62">
        <v>0</v>
      </c>
      <c r="H47" s="62">
        <v>0</v>
      </c>
      <c r="I47" s="62">
        <v>0</v>
      </c>
      <c r="J47" s="62">
        <f>SUM(G47:I47)</f>
        <v>0</v>
      </c>
      <c r="K47" s="42"/>
      <c r="L47" s="25" t="str">
        <f t="shared" si="8"/>
        <v>--</v>
      </c>
      <c r="M47" s="25" t="str">
        <f t="shared" si="8"/>
        <v>--</v>
      </c>
      <c r="N47" s="25" t="str">
        <f t="shared" si="8"/>
        <v>--</v>
      </c>
      <c r="O47" s="26" t="str">
        <f t="shared" si="8"/>
        <v>--</v>
      </c>
      <c r="Q47">
        <v>120</v>
      </c>
      <c r="U47">
        <f>$U$8</f>
        <v>20</v>
      </c>
      <c r="V47">
        <f>$V$8</f>
        <v>42</v>
      </c>
      <c r="W47">
        <f>$W$8</f>
        <v>64</v>
      </c>
    </row>
    <row r="48" spans="1:23" ht="12.75" customHeight="1" x14ac:dyDescent="0.6">
      <c r="A48" s="21" t="s">
        <v>31</v>
      </c>
      <c r="B48" s="78">
        <f>SUM(B46:B47)</f>
        <v>0</v>
      </c>
      <c r="C48" s="78">
        <f>SUM(C46:C47)</f>
        <v>0</v>
      </c>
      <c r="D48" s="78">
        <f>SUM(D46:D47)</f>
        <v>0</v>
      </c>
      <c r="E48" s="78">
        <f>SUM(E46:E47)</f>
        <v>0</v>
      </c>
      <c r="F48" s="40"/>
      <c r="G48" s="62">
        <f>SUM(G46:G47)</f>
        <v>0</v>
      </c>
      <c r="H48" s="62">
        <f>SUM(H46:H47)</f>
        <v>0</v>
      </c>
      <c r="I48" s="62">
        <f>SUM(I46:I47)</f>
        <v>0</v>
      </c>
      <c r="J48" s="62">
        <f>SUM(J46:J47)</f>
        <v>0</v>
      </c>
      <c r="K48" s="42"/>
      <c r="L48" s="25" t="str">
        <f t="shared" si="8"/>
        <v>--</v>
      </c>
      <c r="M48" s="25" t="str">
        <f t="shared" si="8"/>
        <v>--</v>
      </c>
      <c r="N48" s="25" t="str">
        <f t="shared" si="8"/>
        <v>--</v>
      </c>
      <c r="O48" s="26" t="str">
        <f t="shared" si="8"/>
        <v>--</v>
      </c>
    </row>
    <row r="49" spans="1:23" ht="12.75" customHeight="1" x14ac:dyDescent="0.6">
      <c r="A49" s="95" t="s">
        <v>32</v>
      </c>
      <c r="B49" s="78"/>
      <c r="C49" s="78"/>
      <c r="D49" s="78"/>
      <c r="E49" s="80"/>
      <c r="F49" s="40"/>
      <c r="G49" s="62"/>
      <c r="H49" s="62"/>
      <c r="I49" s="62"/>
      <c r="J49" s="62"/>
      <c r="K49" s="42"/>
      <c r="L49" s="42"/>
      <c r="M49" s="40"/>
      <c r="N49" s="41"/>
      <c r="O49" s="20"/>
    </row>
    <row r="50" spans="1:23" x14ac:dyDescent="0.6">
      <c r="A50" s="21" t="s">
        <v>19</v>
      </c>
      <c r="B50" s="76">
        <v>0</v>
      </c>
      <c r="C50" s="76">
        <v>0</v>
      </c>
      <c r="D50" s="76">
        <v>0</v>
      </c>
      <c r="E50" s="23">
        <f>SUM(B50:D50)</f>
        <v>0</v>
      </c>
      <c r="F50" s="40"/>
      <c r="G50" s="62">
        <v>0</v>
      </c>
      <c r="H50" s="62">
        <v>0</v>
      </c>
      <c r="I50" s="62">
        <v>0</v>
      </c>
      <c r="J50" s="62">
        <f>SUM(G50:I50)</f>
        <v>0</v>
      </c>
      <c r="K50" s="42"/>
      <c r="L50" s="25" t="str">
        <f t="shared" ref="L50:O53" si="9">IF(B50&lt;&gt;0,G50/B50,"--")</f>
        <v>--</v>
      </c>
      <c r="M50" s="25" t="str">
        <f t="shared" si="9"/>
        <v>--</v>
      </c>
      <c r="N50" s="25" t="str">
        <f t="shared" si="9"/>
        <v>--</v>
      </c>
      <c r="O50" s="26" t="str">
        <f t="shared" si="9"/>
        <v>--</v>
      </c>
      <c r="Q50">
        <v>95</v>
      </c>
      <c r="U50">
        <f>$U$8</f>
        <v>20</v>
      </c>
      <c r="V50">
        <f>$V$8</f>
        <v>42</v>
      </c>
      <c r="W50">
        <f>$W$8</f>
        <v>64</v>
      </c>
    </row>
    <row r="51" spans="1:23" x14ac:dyDescent="0.6">
      <c r="A51" s="21" t="s">
        <v>20</v>
      </c>
      <c r="B51" s="76">
        <v>0</v>
      </c>
      <c r="C51" s="76">
        <v>0</v>
      </c>
      <c r="D51" s="76">
        <v>0</v>
      </c>
      <c r="E51" s="23">
        <f>SUM(B51:D51)</f>
        <v>0</v>
      </c>
      <c r="F51" s="40"/>
      <c r="G51" s="62">
        <v>0</v>
      </c>
      <c r="H51" s="62">
        <v>0</v>
      </c>
      <c r="I51" s="62">
        <v>0</v>
      </c>
      <c r="J51" s="62">
        <f>SUM(G51:I51)</f>
        <v>0</v>
      </c>
      <c r="K51" s="42"/>
      <c r="L51" s="25" t="str">
        <f t="shared" si="9"/>
        <v>--</v>
      </c>
      <c r="M51" s="25" t="str">
        <f t="shared" si="9"/>
        <v>--</v>
      </c>
      <c r="N51" s="25" t="str">
        <f t="shared" si="9"/>
        <v>--</v>
      </c>
      <c r="O51" s="26" t="str">
        <f t="shared" si="9"/>
        <v>--</v>
      </c>
      <c r="Q51">
        <v>97</v>
      </c>
      <c r="U51">
        <f>$U$8</f>
        <v>20</v>
      </c>
      <c r="V51">
        <f>$V$8</f>
        <v>42</v>
      </c>
      <c r="W51">
        <f>$W$8</f>
        <v>64</v>
      </c>
    </row>
    <row r="52" spans="1:23" x14ac:dyDescent="0.6">
      <c r="A52" s="96" t="s">
        <v>33</v>
      </c>
      <c r="B52" s="126">
        <f>SUM(B50:B51)</f>
        <v>0</v>
      </c>
      <c r="C52" s="126">
        <f>SUM(C50:C51)</f>
        <v>0</v>
      </c>
      <c r="D52" s="126">
        <f>SUM(D50:D51)</f>
        <v>0</v>
      </c>
      <c r="E52" s="126">
        <f>SUM(E50:E51)</f>
        <v>0</v>
      </c>
      <c r="F52" s="124"/>
      <c r="G52" s="84">
        <f>SUM(G50:G51)</f>
        <v>0</v>
      </c>
      <c r="H52" s="84">
        <f>SUM(H50:H51)</f>
        <v>0</v>
      </c>
      <c r="I52" s="84">
        <f>SUM(I50:I51)</f>
        <v>0</v>
      </c>
      <c r="J52" s="84">
        <f>SUM(J50:J51)</f>
        <v>0</v>
      </c>
      <c r="K52" s="125"/>
      <c r="L52" s="35" t="str">
        <f t="shared" si="9"/>
        <v>--</v>
      </c>
      <c r="M52" s="35" t="str">
        <f t="shared" si="9"/>
        <v>--</v>
      </c>
      <c r="N52" s="35" t="str">
        <f t="shared" si="9"/>
        <v>--</v>
      </c>
      <c r="O52" s="36" t="str">
        <f t="shared" si="9"/>
        <v>--</v>
      </c>
    </row>
    <row r="53" spans="1:23" ht="13.75" thickBot="1" x14ac:dyDescent="0.75">
      <c r="A53" s="43" t="s">
        <v>17</v>
      </c>
      <c r="B53" s="99">
        <f>SUM(B48,B52)</f>
        <v>0</v>
      </c>
      <c r="C53" s="99">
        <f>SUM(C48,C52)</f>
        <v>0</v>
      </c>
      <c r="D53" s="99">
        <f>SUM(D48,D52)</f>
        <v>0</v>
      </c>
      <c r="E53" s="99">
        <f>SUM(E48,E52)</f>
        <v>0</v>
      </c>
      <c r="F53" s="45"/>
      <c r="G53" s="98">
        <f>SUM(G48,G52)</f>
        <v>0</v>
      </c>
      <c r="H53" s="98">
        <f>SUM(H48,H52)</f>
        <v>0</v>
      </c>
      <c r="I53" s="98">
        <f>SUM(I48,I52)</f>
        <v>0</v>
      </c>
      <c r="J53" s="98">
        <f>SUM(J48,J52)</f>
        <v>0</v>
      </c>
      <c r="K53" s="44"/>
      <c r="L53" s="47" t="str">
        <f t="shared" si="9"/>
        <v>--</v>
      </c>
      <c r="M53" s="47" t="str">
        <f t="shared" si="9"/>
        <v>--</v>
      </c>
      <c r="N53" s="47" t="str">
        <f t="shared" si="9"/>
        <v>--</v>
      </c>
      <c r="O53" s="48" t="str">
        <f t="shared" si="9"/>
        <v>--</v>
      </c>
    </row>
    <row r="54" spans="1:23" ht="5.15" customHeight="1" x14ac:dyDescent="0.6">
      <c r="A54" s="49"/>
      <c r="B54" s="78"/>
      <c r="C54" s="78"/>
      <c r="D54" s="78"/>
      <c r="E54" s="81"/>
      <c r="F54" s="40"/>
      <c r="G54" s="62"/>
      <c r="H54" s="62"/>
      <c r="I54" s="62"/>
      <c r="J54" s="62"/>
      <c r="K54" s="42"/>
      <c r="L54" s="42"/>
      <c r="M54" s="40"/>
      <c r="N54" s="41"/>
    </row>
    <row r="55" spans="1:23" x14ac:dyDescent="0.6">
      <c r="A55" s="49" t="s">
        <v>21</v>
      </c>
      <c r="B55" s="78">
        <f>B42</f>
        <v>0</v>
      </c>
      <c r="C55" s="78">
        <f>C42</f>
        <v>0</v>
      </c>
      <c r="D55" s="78">
        <f>D42</f>
        <v>0</v>
      </c>
      <c r="E55" s="78">
        <f>E42</f>
        <v>0</v>
      </c>
      <c r="F55" s="49"/>
      <c r="G55" s="62">
        <f>G42+G53</f>
        <v>0</v>
      </c>
      <c r="H55" s="62">
        <f>H42+H53</f>
        <v>0</v>
      </c>
      <c r="I55" s="62">
        <f>I42+I53</f>
        <v>0</v>
      </c>
      <c r="J55" s="62">
        <f>J42+J53</f>
        <v>0</v>
      </c>
      <c r="K55" s="42"/>
      <c r="L55" s="25" t="str">
        <f>IF(B55&lt;&gt;0,G55/B55,"--")</f>
        <v>--</v>
      </c>
      <c r="M55" s="25" t="str">
        <f>IF(C55&lt;&gt;0,H55/C55,"--")</f>
        <v>--</v>
      </c>
      <c r="N55" s="25" t="str">
        <f>IF(D55&lt;&gt;0,I55/D55,"--")</f>
        <v>--</v>
      </c>
      <c r="O55" s="25" t="str">
        <f>IF(E55&lt;&gt;0,J55/E55,"--")</f>
        <v>--</v>
      </c>
    </row>
    <row r="56" spans="1:23" hidden="1" x14ac:dyDescent="0.6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</row>
    <row r="57" spans="1:23" hidden="1" x14ac:dyDescent="0.6">
      <c r="A57" s="107" t="s">
        <v>115</v>
      </c>
      <c r="B57" s="72">
        <f>B10-SUM(B11:B13)</f>
        <v>0</v>
      </c>
      <c r="C57" s="72">
        <f>C10-SUM(C11:C13)</f>
        <v>0</v>
      </c>
      <c r="D57" s="72">
        <f>D10-SUM(D11:D13)</f>
        <v>0</v>
      </c>
      <c r="E57" s="87"/>
      <c r="G57" s="72">
        <v>0</v>
      </c>
      <c r="H57" s="72">
        <v>0</v>
      </c>
      <c r="I57" s="72">
        <v>0</v>
      </c>
      <c r="K57" s="53"/>
      <c r="L57" s="72">
        <v>0</v>
      </c>
      <c r="M57" s="72">
        <v>0</v>
      </c>
      <c r="N57" s="72">
        <v>0</v>
      </c>
      <c r="Q57">
        <v>117</v>
      </c>
      <c r="U57">
        <f>$U$8</f>
        <v>20</v>
      </c>
      <c r="V57">
        <f>$V$8</f>
        <v>42</v>
      </c>
      <c r="W57">
        <f>$W$8</f>
        <v>64</v>
      </c>
    </row>
    <row r="58" spans="1:23" hidden="1" x14ac:dyDescent="0.6">
      <c r="G58" s="72">
        <v>0</v>
      </c>
      <c r="H58" s="72">
        <v>0</v>
      </c>
      <c r="I58" s="72">
        <v>0</v>
      </c>
      <c r="K58" s="53"/>
      <c r="L58" s="72">
        <v>0</v>
      </c>
      <c r="M58" s="72">
        <v>0</v>
      </c>
      <c r="N58" s="72">
        <v>0</v>
      </c>
      <c r="Q58">
        <v>94</v>
      </c>
      <c r="U58">
        <f>$U$8</f>
        <v>20</v>
      </c>
      <c r="V58">
        <f>$V$8</f>
        <v>42</v>
      </c>
      <c r="W58">
        <f>$W$8</f>
        <v>64</v>
      </c>
    </row>
    <row r="59" spans="1:23" hidden="1" x14ac:dyDescent="0.6">
      <c r="B59" s="50"/>
      <c r="G59" s="72">
        <v>0</v>
      </c>
      <c r="H59" s="72">
        <v>0</v>
      </c>
      <c r="I59" s="72">
        <v>0</v>
      </c>
      <c r="L59" s="72">
        <v>0</v>
      </c>
      <c r="M59" s="72">
        <v>0</v>
      </c>
      <c r="N59" s="72">
        <v>0</v>
      </c>
      <c r="Q59">
        <v>47</v>
      </c>
      <c r="S59">
        <v>31</v>
      </c>
      <c r="U59">
        <f>$U$8</f>
        <v>20</v>
      </c>
      <c r="V59">
        <f>$V$8</f>
        <v>42</v>
      </c>
      <c r="W59">
        <f>$W$8</f>
        <v>64</v>
      </c>
    </row>
    <row r="60" spans="1:23" x14ac:dyDescent="0.6">
      <c r="A60" s="33"/>
      <c r="B60" s="33"/>
      <c r="C60" s="33"/>
      <c r="D60" s="33"/>
      <c r="E60" s="33"/>
    </row>
    <row r="61" spans="1:23" x14ac:dyDescent="0.6">
      <c r="A61" s="54" t="s">
        <v>22</v>
      </c>
      <c r="K61" s="53"/>
      <c r="L61" s="52"/>
      <c r="M61" s="52"/>
      <c r="N61" s="52"/>
    </row>
    <row r="62" spans="1:23" x14ac:dyDescent="0.6">
      <c r="A62" s="109" t="s">
        <v>264</v>
      </c>
      <c r="K62" s="53"/>
      <c r="L62" s="52"/>
      <c r="M62" s="52"/>
      <c r="N62" s="52"/>
    </row>
    <row r="63" spans="1:23" x14ac:dyDescent="0.6">
      <c r="A63" s="56" t="s">
        <v>107</v>
      </c>
      <c r="K63" s="53"/>
      <c r="L63" s="52"/>
      <c r="M63" s="52"/>
      <c r="N63" s="52"/>
    </row>
    <row r="64" spans="1:23" x14ac:dyDescent="0.6">
      <c r="A64" s="55" t="s">
        <v>98</v>
      </c>
    </row>
    <row r="65" spans="1:6" x14ac:dyDescent="0.6">
      <c r="A65" s="55" t="s">
        <v>99</v>
      </c>
    </row>
    <row r="66" spans="1:6" x14ac:dyDescent="0.6">
      <c r="A66" s="56" t="s">
        <v>100</v>
      </c>
    </row>
    <row r="67" spans="1:6" x14ac:dyDescent="0.6">
      <c r="A67" s="55" t="s">
        <v>101</v>
      </c>
    </row>
    <row r="68" spans="1:6" x14ac:dyDescent="0.6">
      <c r="A68" s="55"/>
    </row>
    <row r="69" spans="1:6" x14ac:dyDescent="0.6">
      <c r="A69" s="56"/>
    </row>
    <row r="70" spans="1:6" x14ac:dyDescent="0.6">
      <c r="A70" s="55"/>
    </row>
    <row r="71" spans="1:6" x14ac:dyDescent="0.6">
      <c r="A71" s="55"/>
      <c r="B71" s="41"/>
      <c r="C71" s="41"/>
      <c r="D71" s="41"/>
      <c r="E71" s="41"/>
      <c r="F71" s="41"/>
    </row>
    <row r="72" spans="1:6" x14ac:dyDescent="0.6">
      <c r="A72" s="56"/>
      <c r="B72" s="41"/>
      <c r="C72" s="41"/>
      <c r="D72" s="41"/>
      <c r="E72" s="41"/>
      <c r="F72" s="41"/>
    </row>
    <row r="73" spans="1:6" x14ac:dyDescent="0.6">
      <c r="A73" s="56"/>
    </row>
    <row r="75" spans="1:6" x14ac:dyDescent="0.6">
      <c r="A75" s="16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43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Y85"/>
  <sheetViews>
    <sheetView zoomScale="70" zoomScaleNormal="70" workbookViewId="0"/>
  </sheetViews>
  <sheetFormatPr defaultRowHeight="13" x14ac:dyDescent="0.6"/>
  <cols>
    <col min="1" max="1" width="36.86328125" customWidth="1"/>
    <col min="2" max="5" width="10.6796875" customWidth="1"/>
    <col min="6" max="6" width="2.6796875" customWidth="1"/>
    <col min="7" max="10" width="10.6796875" customWidth="1"/>
    <col min="11" max="11" width="2.6796875" customWidth="1"/>
    <col min="12" max="15" width="8.6796875" customWidth="1"/>
    <col min="17" max="25" width="0" hidden="1" customWidth="1"/>
  </cols>
  <sheetData>
    <row r="1" spans="1:25" s="3" customFormat="1" ht="15.5" x14ac:dyDescent="0.7">
      <c r="A1" s="1" t="str">
        <f>VLOOKUP(Y6,TabName,5,FALSE)</f>
        <v>Table 4.4 - Cost of Wasted UAA Mail -- First-Class Mail, Single Piece (1), PARS Environment, FY 21</v>
      </c>
    </row>
    <row r="2" spans="1:25" ht="8.15" customHeight="1" thickBot="1" x14ac:dyDescent="0.75"/>
    <row r="3" spans="1:25" ht="15.5" x14ac:dyDescent="0.7">
      <c r="A3" s="4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39"/>
    </row>
    <row r="4" spans="1:25" ht="12.75" customHeight="1" x14ac:dyDescent="0.6">
      <c r="A4" s="14"/>
      <c r="B4" s="9" t="s">
        <v>1</v>
      </c>
      <c r="C4" s="10"/>
      <c r="D4" s="10"/>
      <c r="E4" s="10"/>
      <c r="F4" s="11"/>
      <c r="G4" s="9" t="s">
        <v>2</v>
      </c>
      <c r="H4" s="12"/>
      <c r="I4" s="12"/>
      <c r="J4" s="12"/>
      <c r="K4" s="11"/>
      <c r="L4" s="9" t="s">
        <v>3</v>
      </c>
      <c r="M4" s="12"/>
      <c r="N4" s="12"/>
      <c r="O4" s="13"/>
      <c r="S4" t="s">
        <v>37</v>
      </c>
      <c r="T4" t="s">
        <v>37</v>
      </c>
      <c r="U4" s="18" t="s">
        <v>8</v>
      </c>
      <c r="V4" s="18" t="s">
        <v>9</v>
      </c>
      <c r="W4" s="18" t="s">
        <v>10</v>
      </c>
      <c r="Y4" s="3"/>
    </row>
    <row r="5" spans="1:25" ht="25.5" customHeight="1" x14ac:dyDescent="0.6">
      <c r="A5" s="14"/>
      <c r="B5" s="15" t="s">
        <v>4</v>
      </c>
      <c r="C5" s="15" t="s">
        <v>5</v>
      </c>
      <c r="D5" s="15" t="s">
        <v>6</v>
      </c>
      <c r="E5" s="15" t="s">
        <v>7</v>
      </c>
      <c r="F5" s="16"/>
      <c r="G5" s="15" t="s">
        <v>4</v>
      </c>
      <c r="H5" s="15" t="s">
        <v>5</v>
      </c>
      <c r="I5" s="15" t="s">
        <v>6</v>
      </c>
      <c r="J5" s="15" t="s">
        <v>7</v>
      </c>
      <c r="K5" s="16"/>
      <c r="L5" s="15" t="s">
        <v>4</v>
      </c>
      <c r="M5" s="15" t="s">
        <v>5</v>
      </c>
      <c r="N5" s="15" t="s">
        <v>6</v>
      </c>
      <c r="O5" s="17" t="s">
        <v>7</v>
      </c>
      <c r="Q5" s="56" t="s">
        <v>35</v>
      </c>
      <c r="R5" s="56" t="s">
        <v>36</v>
      </c>
      <c r="S5" s="56" t="s">
        <v>35</v>
      </c>
      <c r="T5" s="56" t="s">
        <v>36</v>
      </c>
      <c r="U5" t="s">
        <v>12</v>
      </c>
      <c r="V5" t="s">
        <v>12</v>
      </c>
      <c r="W5" t="s">
        <v>12</v>
      </c>
      <c r="Y5" s="18" t="s">
        <v>11</v>
      </c>
    </row>
    <row r="6" spans="1:25" ht="12.75" customHeight="1" x14ac:dyDescent="0.6">
      <c r="A6" s="94" t="s">
        <v>23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20"/>
      <c r="Y6">
        <v>4</v>
      </c>
    </row>
    <row r="7" spans="1:25" ht="12.75" customHeight="1" x14ac:dyDescent="0.6">
      <c r="A7" s="31" t="s">
        <v>116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20"/>
    </row>
    <row r="8" spans="1:25" ht="12.75" customHeight="1" x14ac:dyDescent="0.6">
      <c r="A8" s="21" t="s">
        <v>13</v>
      </c>
      <c r="B8" s="22">
        <v>1.3733290260369113</v>
      </c>
      <c r="C8" s="22">
        <v>0</v>
      </c>
      <c r="D8" s="22">
        <v>0</v>
      </c>
      <c r="E8" s="22">
        <f t="shared" ref="E8:E13" si="0">SUM(B8:D8)</f>
        <v>1.3733290260369113</v>
      </c>
      <c r="F8" s="16"/>
      <c r="G8" s="62">
        <v>0.11676739778906736</v>
      </c>
      <c r="H8" s="62">
        <v>0</v>
      </c>
      <c r="I8" s="62">
        <v>0</v>
      </c>
      <c r="J8" s="62">
        <f t="shared" ref="J8:J13" si="1">SUM(G8:I8)</f>
        <v>0.11676739778906736</v>
      </c>
      <c r="K8" s="16"/>
      <c r="L8" s="25">
        <f>IF(B8&lt;&gt;0,G8/B8,"--")</f>
        <v>8.5025070886347795E-2</v>
      </c>
      <c r="M8" s="25" t="str">
        <f>IF(C8&lt;&gt;0,H8/C8,"--")</f>
        <v>--</v>
      </c>
      <c r="N8" s="25" t="str">
        <f>IF(D8&lt;&gt;0,I8/D8,"--")</f>
        <v>--</v>
      </c>
      <c r="O8" s="26">
        <f>IF(E8&lt;&gt;0,J8/E8,"--")</f>
        <v>8.5025070886347795E-2</v>
      </c>
      <c r="Q8">
        <v>32</v>
      </c>
      <c r="U8" s="27">
        <f>VLOOKUP($Y$6,WMap,3,FALSE)</f>
        <v>0</v>
      </c>
      <c r="V8" s="28">
        <f>VLOOKUP($Y$6,WMap,4,FALSE)</f>
        <v>22</v>
      </c>
      <c r="W8" s="29">
        <f>VLOOKUP($Y$6,WMap,5,FALSE)</f>
        <v>44</v>
      </c>
    </row>
    <row r="9" spans="1:25" ht="12.75" customHeight="1" x14ac:dyDescent="0.6">
      <c r="A9" s="30" t="s">
        <v>24</v>
      </c>
      <c r="B9" s="22">
        <v>1.3733290260369113</v>
      </c>
      <c r="C9" s="22">
        <v>0</v>
      </c>
      <c r="D9" s="22">
        <v>0</v>
      </c>
      <c r="E9" s="22">
        <f t="shared" si="0"/>
        <v>1.3733290260369113</v>
      </c>
      <c r="F9" s="16"/>
      <c r="G9" s="62">
        <v>9.101919053705592E-3</v>
      </c>
      <c r="H9" s="62">
        <v>0</v>
      </c>
      <c r="I9" s="62">
        <v>0</v>
      </c>
      <c r="J9" s="62">
        <f t="shared" si="1"/>
        <v>9.101919053705592E-3</v>
      </c>
      <c r="K9" s="16"/>
      <c r="L9" s="25">
        <f t="shared" ref="L9:L14" si="2">IF(B9&lt;&gt;0,G9/B9,"--")</f>
        <v>6.6276317482136709E-3</v>
      </c>
      <c r="M9" s="25" t="str">
        <f t="shared" ref="M9:M14" si="3">IF(C9&lt;&gt;0,H9/C9,"--")</f>
        <v>--</v>
      </c>
      <c r="N9" s="25" t="str">
        <f t="shared" ref="N9:N14" si="4">IF(D9&lt;&gt;0,I9/D9,"--")</f>
        <v>--</v>
      </c>
      <c r="O9" s="26">
        <f t="shared" ref="O9:O14" si="5">IF(E9&lt;&gt;0,J9/E9,"--")</f>
        <v>6.6276317482136709E-3</v>
      </c>
      <c r="Q9">
        <v>33</v>
      </c>
      <c r="U9">
        <f>$U$8</f>
        <v>0</v>
      </c>
      <c r="V9">
        <f>$V$8</f>
        <v>22</v>
      </c>
      <c r="W9">
        <f>$W$8</f>
        <v>44</v>
      </c>
    </row>
    <row r="10" spans="1:25" ht="12.75" customHeight="1" x14ac:dyDescent="0.6">
      <c r="A10" s="21" t="s">
        <v>25</v>
      </c>
      <c r="B10" s="22">
        <v>27.466580520738198</v>
      </c>
      <c r="C10" s="22">
        <v>0</v>
      </c>
      <c r="D10" s="22">
        <v>0</v>
      </c>
      <c r="E10" s="22">
        <f t="shared" si="0"/>
        <v>27.466580520738198</v>
      </c>
      <c r="F10" s="16"/>
      <c r="G10" s="62">
        <v>1.6792313077228946</v>
      </c>
      <c r="H10" s="62">
        <v>0</v>
      </c>
      <c r="I10" s="62">
        <v>0</v>
      </c>
      <c r="J10" s="62">
        <f t="shared" si="1"/>
        <v>1.6792313077228946</v>
      </c>
      <c r="K10" s="16"/>
      <c r="L10" s="25">
        <f t="shared" si="2"/>
        <v>6.1137253924092159E-2</v>
      </c>
      <c r="M10" s="25" t="str">
        <f t="shared" si="3"/>
        <v>--</v>
      </c>
      <c r="N10" s="25" t="str">
        <f t="shared" si="4"/>
        <v>--</v>
      </c>
      <c r="O10" s="26">
        <f t="shared" si="5"/>
        <v>6.1137253924092159E-2</v>
      </c>
      <c r="Q10">
        <v>34</v>
      </c>
      <c r="S10">
        <v>10</v>
      </c>
      <c r="U10">
        <f>$U$8</f>
        <v>0</v>
      </c>
      <c r="V10">
        <f>$V$8</f>
        <v>22</v>
      </c>
      <c r="W10">
        <f>$W$8</f>
        <v>44</v>
      </c>
    </row>
    <row r="11" spans="1:25" ht="12.75" customHeight="1" x14ac:dyDescent="0.6">
      <c r="A11" s="21" t="s">
        <v>26</v>
      </c>
      <c r="B11" s="22">
        <v>10.59186877976097</v>
      </c>
      <c r="C11" s="22">
        <v>0</v>
      </c>
      <c r="D11" s="22">
        <v>0</v>
      </c>
      <c r="E11" s="22">
        <f t="shared" si="0"/>
        <v>10.59186877976097</v>
      </c>
      <c r="F11" s="16"/>
      <c r="G11" s="62">
        <v>0</v>
      </c>
      <c r="H11" s="62">
        <v>0</v>
      </c>
      <c r="I11" s="62">
        <v>0</v>
      </c>
      <c r="J11" s="62">
        <f t="shared" si="1"/>
        <v>0</v>
      </c>
      <c r="K11" s="16"/>
      <c r="L11" s="25">
        <f t="shared" si="2"/>
        <v>0</v>
      </c>
      <c r="M11" s="25" t="str">
        <f t="shared" si="3"/>
        <v>--</v>
      </c>
      <c r="N11" s="25" t="str">
        <f t="shared" si="4"/>
        <v>--</v>
      </c>
      <c r="O11" s="26">
        <f t="shared" si="5"/>
        <v>0</v>
      </c>
      <c r="Q11">
        <v>35</v>
      </c>
      <c r="S11">
        <v>10</v>
      </c>
      <c r="U11">
        <f>$U$8</f>
        <v>0</v>
      </c>
      <c r="V11">
        <f>$V$8</f>
        <v>22</v>
      </c>
      <c r="W11">
        <f>$W$8</f>
        <v>44</v>
      </c>
    </row>
    <row r="12" spans="1:25" ht="12.75" customHeight="1" x14ac:dyDescent="0.6">
      <c r="A12" s="30" t="s">
        <v>92</v>
      </c>
      <c r="B12" s="22">
        <v>16.462713033166157</v>
      </c>
      <c r="C12" s="22">
        <v>0</v>
      </c>
      <c r="D12" s="22">
        <v>0</v>
      </c>
      <c r="E12" s="22">
        <f t="shared" si="0"/>
        <v>16.462713033166157</v>
      </c>
      <c r="F12" s="16"/>
      <c r="G12" s="62">
        <v>0.68723545007846232</v>
      </c>
      <c r="H12" s="62">
        <v>0</v>
      </c>
      <c r="I12" s="62">
        <v>0</v>
      </c>
      <c r="J12" s="62">
        <f t="shared" si="1"/>
        <v>0.68723545007846232</v>
      </c>
      <c r="K12" s="16"/>
      <c r="L12" s="25">
        <f t="shared" si="2"/>
        <v>4.1744969294790116E-2</v>
      </c>
      <c r="M12" s="25" t="str">
        <f t="shared" si="3"/>
        <v>--</v>
      </c>
      <c r="N12" s="25" t="str">
        <f t="shared" si="4"/>
        <v>--</v>
      </c>
      <c r="O12" s="26">
        <f t="shared" si="5"/>
        <v>4.1744969294790116E-2</v>
      </c>
      <c r="Q12">
        <v>36</v>
      </c>
      <c r="R12">
        <v>37</v>
      </c>
      <c r="S12">
        <v>10</v>
      </c>
      <c r="U12">
        <f>$U$8</f>
        <v>0</v>
      </c>
      <c r="V12">
        <f>$V$8</f>
        <v>22</v>
      </c>
      <c r="W12">
        <f>$W$8</f>
        <v>44</v>
      </c>
    </row>
    <row r="13" spans="1:25" ht="12.75" customHeight="1" x14ac:dyDescent="0.6">
      <c r="A13" s="30" t="s">
        <v>104</v>
      </c>
      <c r="B13" s="22">
        <v>0.41199870781107301</v>
      </c>
      <c r="C13" s="22">
        <v>0</v>
      </c>
      <c r="D13" s="22">
        <v>0</v>
      </c>
      <c r="E13" s="22">
        <f t="shared" si="0"/>
        <v>0.41199870781107301</v>
      </c>
      <c r="F13" s="16"/>
      <c r="G13" s="62">
        <v>0.11674253858718943</v>
      </c>
      <c r="H13" s="62">
        <v>0</v>
      </c>
      <c r="I13" s="62">
        <v>0</v>
      </c>
      <c r="J13" s="62">
        <f t="shared" si="1"/>
        <v>0.11674253858718943</v>
      </c>
      <c r="K13" s="16"/>
      <c r="L13" s="25">
        <f t="shared" si="2"/>
        <v>0.28335656489661404</v>
      </c>
      <c r="M13" s="25" t="str">
        <f t="shared" si="3"/>
        <v>--</v>
      </c>
      <c r="N13" s="25" t="str">
        <f t="shared" si="4"/>
        <v>--</v>
      </c>
      <c r="O13" s="26">
        <f t="shared" si="5"/>
        <v>0.28335656489661404</v>
      </c>
      <c r="Q13">
        <v>39</v>
      </c>
      <c r="S13">
        <v>10</v>
      </c>
      <c r="U13">
        <f>$U$8</f>
        <v>0</v>
      </c>
      <c r="V13">
        <f>$V$8</f>
        <v>22</v>
      </c>
      <c r="W13">
        <f>$W$8</f>
        <v>44</v>
      </c>
    </row>
    <row r="14" spans="1:25" ht="12.75" customHeight="1" x14ac:dyDescent="0.6">
      <c r="A14" s="21" t="s">
        <v>17</v>
      </c>
      <c r="B14" s="22">
        <f>B10</f>
        <v>27.466580520738198</v>
      </c>
      <c r="C14" s="22">
        <f>C10</f>
        <v>0</v>
      </c>
      <c r="D14" s="22">
        <f>D10</f>
        <v>0</v>
      </c>
      <c r="E14" s="22">
        <f>E10</f>
        <v>27.466580520738198</v>
      </c>
      <c r="F14" s="16"/>
      <c r="G14" s="62">
        <f>SUM(G8:G13)</f>
        <v>2.6090786132313193</v>
      </c>
      <c r="H14" s="62">
        <f>SUM(H8:H13)</f>
        <v>0</v>
      </c>
      <c r="I14" s="62">
        <f>SUM(I8:I13)</f>
        <v>0</v>
      </c>
      <c r="J14" s="62">
        <f>SUM(J8:J13)</f>
        <v>2.6090786132313193</v>
      </c>
      <c r="K14" s="16"/>
      <c r="L14" s="25">
        <f t="shared" si="2"/>
        <v>9.4991024137911037E-2</v>
      </c>
      <c r="M14" s="25" t="str">
        <f t="shared" si="3"/>
        <v>--</v>
      </c>
      <c r="N14" s="25" t="str">
        <f t="shared" si="4"/>
        <v>--</v>
      </c>
      <c r="O14" s="26">
        <f t="shared" si="5"/>
        <v>9.4991024137911037E-2</v>
      </c>
    </row>
    <row r="15" spans="1:25" ht="5.15" customHeight="1" x14ac:dyDescent="0.6">
      <c r="A15" s="21"/>
      <c r="B15" s="22"/>
      <c r="C15" s="22"/>
      <c r="D15" s="22"/>
      <c r="E15" s="22"/>
      <c r="F15" s="16"/>
      <c r="G15" s="62"/>
      <c r="H15" s="62"/>
      <c r="I15" s="62"/>
      <c r="J15" s="62"/>
      <c r="K15" s="16"/>
      <c r="L15" s="16"/>
      <c r="M15" s="16"/>
      <c r="N15" s="16"/>
      <c r="O15" s="20"/>
    </row>
    <row r="16" spans="1:25" ht="12.75" customHeight="1" x14ac:dyDescent="0.6">
      <c r="A16" s="31" t="s">
        <v>117</v>
      </c>
      <c r="B16" s="22"/>
      <c r="C16" s="22"/>
      <c r="D16" s="22"/>
      <c r="E16" s="22"/>
      <c r="F16" s="16"/>
      <c r="G16" s="62"/>
      <c r="H16" s="62"/>
      <c r="I16" s="62"/>
      <c r="J16" s="62"/>
      <c r="K16" s="16"/>
      <c r="L16" s="16"/>
      <c r="M16" s="16"/>
      <c r="N16" s="16"/>
      <c r="O16" s="20"/>
    </row>
    <row r="17" spans="1:23" ht="12.75" customHeight="1" x14ac:dyDescent="0.6">
      <c r="A17" s="21" t="s">
        <v>25</v>
      </c>
      <c r="B17" s="22">
        <v>0</v>
      </c>
      <c r="C17" s="22">
        <v>0</v>
      </c>
      <c r="D17" s="22">
        <v>0</v>
      </c>
      <c r="E17" s="22">
        <f>SUM(B17:D17)</f>
        <v>0</v>
      </c>
      <c r="F17" s="16"/>
      <c r="G17" s="62">
        <v>0</v>
      </c>
      <c r="H17" s="62">
        <v>0</v>
      </c>
      <c r="I17" s="62">
        <v>0</v>
      </c>
      <c r="J17" s="62">
        <f>SUM(G17:I17)</f>
        <v>0</v>
      </c>
      <c r="K17" s="16"/>
      <c r="L17" s="25" t="str">
        <f t="shared" ref="L17:O21" si="6">IF(B17&lt;&gt;0,G17/B17,"--")</f>
        <v>--</v>
      </c>
      <c r="M17" s="25" t="str">
        <f t="shared" si="6"/>
        <v>--</v>
      </c>
      <c r="N17" s="25" t="str">
        <f t="shared" si="6"/>
        <v>--</v>
      </c>
      <c r="O17" s="26" t="str">
        <f t="shared" si="6"/>
        <v>--</v>
      </c>
      <c r="Q17">
        <v>17</v>
      </c>
      <c r="U17">
        <f>$U$8</f>
        <v>0</v>
      </c>
      <c r="V17">
        <f>$V$8</f>
        <v>22</v>
      </c>
      <c r="W17">
        <f>$W$8</f>
        <v>44</v>
      </c>
    </row>
    <row r="18" spans="1:23" ht="12.75" customHeight="1" x14ac:dyDescent="0.6">
      <c r="A18" s="21" t="s">
        <v>26</v>
      </c>
      <c r="B18" s="22">
        <v>0</v>
      </c>
      <c r="C18" s="22">
        <v>0</v>
      </c>
      <c r="D18" s="22">
        <v>0</v>
      </c>
      <c r="E18" s="22">
        <f>SUM(B18:D18)</f>
        <v>0</v>
      </c>
      <c r="F18" s="16"/>
      <c r="G18" s="62">
        <v>0</v>
      </c>
      <c r="H18" s="62">
        <v>0</v>
      </c>
      <c r="I18" s="62">
        <v>0</v>
      </c>
      <c r="J18" s="62">
        <f>SUM(G18:I18)</f>
        <v>0</v>
      </c>
      <c r="K18" s="16"/>
      <c r="L18" s="25" t="str">
        <f t="shared" si="6"/>
        <v>--</v>
      </c>
      <c r="M18" s="25" t="str">
        <f t="shared" si="6"/>
        <v>--</v>
      </c>
      <c r="N18" s="25" t="str">
        <f t="shared" si="6"/>
        <v>--</v>
      </c>
      <c r="O18" s="26" t="str">
        <f t="shared" si="6"/>
        <v>--</v>
      </c>
      <c r="Q18">
        <v>18</v>
      </c>
      <c r="U18">
        <f>$U$8</f>
        <v>0</v>
      </c>
      <c r="V18">
        <f>$V$8</f>
        <v>22</v>
      </c>
      <c r="W18">
        <f>$W$8</f>
        <v>44</v>
      </c>
    </row>
    <row r="19" spans="1:23" ht="12.75" customHeight="1" x14ac:dyDescent="0.6">
      <c r="A19" s="30" t="s">
        <v>27</v>
      </c>
      <c r="B19" s="22">
        <v>0</v>
      </c>
      <c r="C19" s="22">
        <v>0</v>
      </c>
      <c r="D19" s="22">
        <v>0</v>
      </c>
      <c r="E19" s="22">
        <f>SUM(B19:D19)</f>
        <v>0</v>
      </c>
      <c r="F19" s="16"/>
      <c r="G19" s="62">
        <v>0</v>
      </c>
      <c r="H19" s="62">
        <v>0</v>
      </c>
      <c r="I19" s="62">
        <v>0</v>
      </c>
      <c r="J19" s="62">
        <f>SUM(G19:I19)</f>
        <v>0</v>
      </c>
      <c r="K19" s="16"/>
      <c r="L19" s="25" t="str">
        <f t="shared" si="6"/>
        <v>--</v>
      </c>
      <c r="M19" s="25" t="str">
        <f t="shared" si="6"/>
        <v>--</v>
      </c>
      <c r="N19" s="25" t="str">
        <f t="shared" si="6"/>
        <v>--</v>
      </c>
      <c r="O19" s="26" t="str">
        <f t="shared" si="6"/>
        <v>--</v>
      </c>
      <c r="Q19">
        <v>19</v>
      </c>
      <c r="U19">
        <f>$U$8</f>
        <v>0</v>
      </c>
      <c r="V19">
        <f>$V$8</f>
        <v>22</v>
      </c>
      <c r="W19">
        <f>$W$8</f>
        <v>44</v>
      </c>
    </row>
    <row r="20" spans="1:23" ht="12.75" customHeight="1" x14ac:dyDescent="0.6">
      <c r="A20" s="30" t="s">
        <v>34</v>
      </c>
      <c r="B20" s="22">
        <v>0</v>
      </c>
      <c r="C20" s="22">
        <v>0</v>
      </c>
      <c r="D20" s="22">
        <v>0</v>
      </c>
      <c r="E20" s="22">
        <f>SUM(B20:D20)</f>
        <v>0</v>
      </c>
      <c r="F20" s="16"/>
      <c r="G20" s="62">
        <v>0</v>
      </c>
      <c r="H20" s="62">
        <v>0</v>
      </c>
      <c r="I20" s="62">
        <v>0</v>
      </c>
      <c r="J20" s="62">
        <f>SUM(G20:I20)</f>
        <v>0</v>
      </c>
      <c r="K20" s="16"/>
      <c r="L20" s="25" t="str">
        <f t="shared" si="6"/>
        <v>--</v>
      </c>
      <c r="M20" s="25" t="str">
        <f t="shared" si="6"/>
        <v>--</v>
      </c>
      <c r="N20" s="25" t="str">
        <f t="shared" si="6"/>
        <v>--</v>
      </c>
      <c r="O20" s="26" t="str">
        <f t="shared" si="6"/>
        <v>--</v>
      </c>
      <c r="Q20">
        <v>22</v>
      </c>
      <c r="U20">
        <f>$U$8</f>
        <v>0</v>
      </c>
      <c r="V20">
        <f>$V$8</f>
        <v>22</v>
      </c>
      <c r="W20">
        <f>$W$8</f>
        <v>44</v>
      </c>
    </row>
    <row r="21" spans="1:23" ht="12.75" customHeight="1" x14ac:dyDescent="0.6">
      <c r="A21" s="21" t="s">
        <v>17</v>
      </c>
      <c r="B21" s="22">
        <f>B17</f>
        <v>0</v>
      </c>
      <c r="C21" s="22">
        <f>C17</f>
        <v>0</v>
      </c>
      <c r="D21" s="22">
        <f>D17</f>
        <v>0</v>
      </c>
      <c r="E21" s="22">
        <f>E17</f>
        <v>0</v>
      </c>
      <c r="F21" s="16"/>
      <c r="G21" s="62">
        <f>SUM(G17:G20)</f>
        <v>0</v>
      </c>
      <c r="H21" s="62">
        <f>SUM(H17:H20)</f>
        <v>0</v>
      </c>
      <c r="I21" s="62">
        <f>SUM(I17:I20)</f>
        <v>0</v>
      </c>
      <c r="J21" s="62">
        <f>SUM(J17:J20)</f>
        <v>0</v>
      </c>
      <c r="K21" s="16"/>
      <c r="L21" s="25" t="str">
        <f t="shared" si="6"/>
        <v>--</v>
      </c>
      <c r="M21" s="25" t="str">
        <f t="shared" si="6"/>
        <v>--</v>
      </c>
      <c r="N21" s="25" t="str">
        <f t="shared" si="6"/>
        <v>--</v>
      </c>
      <c r="O21" s="26" t="str">
        <f t="shared" si="6"/>
        <v>--</v>
      </c>
    </row>
    <row r="22" spans="1:23" ht="5.15" customHeight="1" x14ac:dyDescent="0.6">
      <c r="A22" s="21"/>
      <c r="B22" s="22"/>
      <c r="C22" s="22"/>
      <c r="D22" s="22"/>
      <c r="E22" s="22"/>
      <c r="F22" s="16"/>
      <c r="G22" s="62"/>
      <c r="H22" s="62"/>
      <c r="I22" s="62"/>
      <c r="J22" s="62"/>
      <c r="K22" s="16"/>
      <c r="L22" s="16"/>
      <c r="M22" s="16"/>
      <c r="N22" s="16"/>
      <c r="O22" s="20"/>
    </row>
    <row r="23" spans="1:23" ht="12.75" customHeight="1" x14ac:dyDescent="0.6">
      <c r="A23" s="31" t="s">
        <v>118</v>
      </c>
      <c r="B23" s="22"/>
      <c r="C23" s="22"/>
      <c r="D23" s="22"/>
      <c r="E23" s="22"/>
      <c r="F23" s="16"/>
      <c r="G23" s="62"/>
      <c r="H23" s="62"/>
      <c r="I23" s="62"/>
      <c r="J23" s="62"/>
      <c r="K23" s="16"/>
      <c r="L23" s="16"/>
      <c r="M23" s="16"/>
      <c r="N23" s="16"/>
      <c r="O23" s="20"/>
    </row>
    <row r="24" spans="1:23" ht="12.75" customHeight="1" x14ac:dyDescent="0.6">
      <c r="A24" s="21" t="s">
        <v>13</v>
      </c>
      <c r="B24" s="22">
        <v>193.27864567971073</v>
      </c>
      <c r="C24" s="22">
        <v>0</v>
      </c>
      <c r="D24" s="22">
        <v>0</v>
      </c>
      <c r="E24" s="22">
        <f t="shared" ref="E24:E29" si="7">SUM(B24:D24)</f>
        <v>193.27864567971073</v>
      </c>
      <c r="F24" s="16"/>
      <c r="G24" s="62">
        <v>11.256892890087681</v>
      </c>
      <c r="H24" s="62">
        <v>0</v>
      </c>
      <c r="I24" s="62">
        <v>0</v>
      </c>
      <c r="J24" s="62">
        <f t="shared" ref="J24:J29" si="8">SUM(G24:I24)</f>
        <v>11.256892890087681</v>
      </c>
      <c r="K24" s="16"/>
      <c r="L24" s="25">
        <f t="shared" ref="L24:L30" si="9">IF(B24&lt;&gt;0,G24/B24,"--")</f>
        <v>5.8241782740664987E-2</v>
      </c>
      <c r="M24" s="25" t="str">
        <f t="shared" ref="M24:M30" si="10">IF(C24&lt;&gt;0,H24/C24,"--")</f>
        <v>--</v>
      </c>
      <c r="N24" s="25" t="str">
        <f t="shared" ref="N24:N30" si="11">IF(D24&lt;&gt;0,I24/D24,"--")</f>
        <v>--</v>
      </c>
      <c r="O24" s="26">
        <f t="shared" ref="O24:O30" si="12">IF(E24&lt;&gt;0,J24/E24,"--")</f>
        <v>5.8241782740664987E-2</v>
      </c>
      <c r="Q24">
        <v>50</v>
      </c>
      <c r="U24">
        <f t="shared" ref="U24:U29" si="13">$U$8</f>
        <v>0</v>
      </c>
      <c r="V24">
        <f t="shared" ref="V24:V29" si="14">$V$8</f>
        <v>22</v>
      </c>
      <c r="W24">
        <f t="shared" ref="W24:W29" si="15">$W$8</f>
        <v>44</v>
      </c>
    </row>
    <row r="25" spans="1:23" ht="12.75" customHeight="1" x14ac:dyDescent="0.6">
      <c r="A25" s="30" t="s">
        <v>24</v>
      </c>
      <c r="B25" s="22">
        <v>193.27864567971073</v>
      </c>
      <c r="C25" s="22">
        <v>0</v>
      </c>
      <c r="D25" s="22">
        <v>0</v>
      </c>
      <c r="E25" s="22">
        <f t="shared" si="7"/>
        <v>193.27864567971073</v>
      </c>
      <c r="F25" s="16"/>
      <c r="G25" s="62">
        <v>1.2809796883585918</v>
      </c>
      <c r="H25" s="62">
        <v>0</v>
      </c>
      <c r="I25" s="62">
        <v>0</v>
      </c>
      <c r="J25" s="62">
        <f t="shared" si="8"/>
        <v>1.2809796883585918</v>
      </c>
      <c r="K25" s="16"/>
      <c r="L25" s="25">
        <f t="shared" si="9"/>
        <v>6.62763174821367E-3</v>
      </c>
      <c r="M25" s="25" t="str">
        <f t="shared" si="10"/>
        <v>--</v>
      </c>
      <c r="N25" s="25" t="str">
        <f t="shared" si="11"/>
        <v>--</v>
      </c>
      <c r="O25" s="26">
        <f t="shared" si="12"/>
        <v>6.62763174821367E-3</v>
      </c>
      <c r="Q25">
        <v>51</v>
      </c>
      <c r="U25">
        <f t="shared" si="13"/>
        <v>0</v>
      </c>
      <c r="V25">
        <f t="shared" si="14"/>
        <v>22</v>
      </c>
      <c r="W25">
        <f t="shared" si="15"/>
        <v>44</v>
      </c>
    </row>
    <row r="26" spans="1:23" ht="12.75" customHeight="1" x14ac:dyDescent="0.6">
      <c r="A26" s="21" t="s">
        <v>25</v>
      </c>
      <c r="B26" s="22">
        <v>197.77074155470649</v>
      </c>
      <c r="C26" s="22">
        <v>0</v>
      </c>
      <c r="D26" s="22">
        <v>0</v>
      </c>
      <c r="E26" s="22">
        <f t="shared" si="7"/>
        <v>197.77074155470649</v>
      </c>
      <c r="F26" s="16"/>
      <c r="G26" s="62">
        <v>6.380198822657416</v>
      </c>
      <c r="H26" s="62">
        <v>0</v>
      </c>
      <c r="I26" s="62">
        <v>0</v>
      </c>
      <c r="J26" s="62">
        <f t="shared" si="8"/>
        <v>6.380198822657416</v>
      </c>
      <c r="K26" s="16"/>
      <c r="L26" s="25">
        <f t="shared" si="9"/>
        <v>3.2260579964971982E-2</v>
      </c>
      <c r="M26" s="25" t="str">
        <f t="shared" si="10"/>
        <v>--</v>
      </c>
      <c r="N26" s="25" t="str">
        <f t="shared" si="11"/>
        <v>--</v>
      </c>
      <c r="O26" s="26">
        <f t="shared" si="12"/>
        <v>3.2260579964971982E-2</v>
      </c>
      <c r="Q26">
        <v>52</v>
      </c>
      <c r="S26">
        <v>10</v>
      </c>
      <c r="U26">
        <f t="shared" si="13"/>
        <v>0</v>
      </c>
      <c r="V26">
        <f t="shared" si="14"/>
        <v>22</v>
      </c>
      <c r="W26">
        <f t="shared" si="15"/>
        <v>44</v>
      </c>
    </row>
    <row r="27" spans="1:23" ht="12.75" customHeight="1" x14ac:dyDescent="0.6">
      <c r="A27" s="21" t="s">
        <v>26</v>
      </c>
      <c r="B27" s="22">
        <v>77.882082622329733</v>
      </c>
      <c r="C27" s="22">
        <v>0</v>
      </c>
      <c r="D27" s="22">
        <v>0</v>
      </c>
      <c r="E27" s="22">
        <f t="shared" si="7"/>
        <v>77.882082622329733</v>
      </c>
      <c r="F27" s="16"/>
      <c r="G27" s="62">
        <v>0</v>
      </c>
      <c r="H27" s="62">
        <v>0</v>
      </c>
      <c r="I27" s="62">
        <v>0</v>
      </c>
      <c r="J27" s="62">
        <f t="shared" si="8"/>
        <v>0</v>
      </c>
      <c r="K27" s="16"/>
      <c r="L27" s="25">
        <f t="shared" si="9"/>
        <v>0</v>
      </c>
      <c r="M27" s="25" t="str">
        <f t="shared" si="10"/>
        <v>--</v>
      </c>
      <c r="N27" s="25" t="str">
        <f t="shared" si="11"/>
        <v>--</v>
      </c>
      <c r="O27" s="26">
        <f t="shared" si="12"/>
        <v>0</v>
      </c>
      <c r="Q27">
        <v>53</v>
      </c>
      <c r="S27">
        <v>10</v>
      </c>
      <c r="U27">
        <f t="shared" si="13"/>
        <v>0</v>
      </c>
      <c r="V27">
        <f t="shared" si="14"/>
        <v>22</v>
      </c>
      <c r="W27">
        <f t="shared" si="15"/>
        <v>44</v>
      </c>
    </row>
    <row r="28" spans="1:23" ht="12.75" customHeight="1" x14ac:dyDescent="0.6">
      <c r="A28" s="30" t="s">
        <v>92</v>
      </c>
      <c r="B28" s="22">
        <v>116.92209780905615</v>
      </c>
      <c r="C28" s="22">
        <v>0</v>
      </c>
      <c r="D28" s="22">
        <v>0</v>
      </c>
      <c r="E28" s="22">
        <f t="shared" si="7"/>
        <v>116.92209780905615</v>
      </c>
      <c r="F28" s="16"/>
      <c r="G28" s="62">
        <v>4.8809093829214953</v>
      </c>
      <c r="H28" s="62">
        <v>0</v>
      </c>
      <c r="I28" s="62">
        <v>0</v>
      </c>
      <c r="J28" s="62">
        <f t="shared" si="8"/>
        <v>4.8809093829214953</v>
      </c>
      <c r="K28" s="16"/>
      <c r="L28" s="25">
        <f t="shared" si="9"/>
        <v>4.1744969294790109E-2</v>
      </c>
      <c r="M28" s="25" t="str">
        <f t="shared" si="10"/>
        <v>--</v>
      </c>
      <c r="N28" s="25" t="str">
        <f t="shared" si="11"/>
        <v>--</v>
      </c>
      <c r="O28" s="26">
        <f t="shared" si="12"/>
        <v>4.1744969294790109E-2</v>
      </c>
      <c r="Q28">
        <v>55</v>
      </c>
      <c r="S28">
        <v>10</v>
      </c>
      <c r="U28">
        <f t="shared" si="13"/>
        <v>0</v>
      </c>
      <c r="V28">
        <f t="shared" si="14"/>
        <v>22</v>
      </c>
      <c r="W28">
        <f t="shared" si="15"/>
        <v>44</v>
      </c>
    </row>
    <row r="29" spans="1:23" ht="12.75" customHeight="1" x14ac:dyDescent="0.6">
      <c r="A29" s="30" t="s">
        <v>104</v>
      </c>
      <c r="B29" s="22">
        <v>2.9665611233205968</v>
      </c>
      <c r="C29" s="22">
        <v>0</v>
      </c>
      <c r="D29" s="22">
        <v>0</v>
      </c>
      <c r="E29" s="22">
        <f t="shared" si="7"/>
        <v>2.9665611233205968</v>
      </c>
      <c r="F29" s="16"/>
      <c r="G29" s="62">
        <v>6.7704476524717797E-2</v>
      </c>
      <c r="H29" s="62">
        <v>0</v>
      </c>
      <c r="I29" s="62">
        <v>0</v>
      </c>
      <c r="J29" s="62">
        <f t="shared" si="8"/>
        <v>6.7704476524717797E-2</v>
      </c>
      <c r="K29" s="16"/>
      <c r="L29" s="25">
        <f t="shared" si="9"/>
        <v>2.2822545604229225E-2</v>
      </c>
      <c r="M29" s="25" t="str">
        <f t="shared" si="10"/>
        <v>--</v>
      </c>
      <c r="N29" s="25" t="str">
        <f t="shared" si="11"/>
        <v>--</v>
      </c>
      <c r="O29" s="26">
        <f t="shared" si="12"/>
        <v>2.2822545604229225E-2</v>
      </c>
      <c r="Q29">
        <v>57</v>
      </c>
      <c r="S29">
        <v>10</v>
      </c>
      <c r="U29">
        <f t="shared" si="13"/>
        <v>0</v>
      </c>
      <c r="V29">
        <f t="shared" si="14"/>
        <v>22</v>
      </c>
      <c r="W29">
        <f t="shared" si="15"/>
        <v>44</v>
      </c>
    </row>
    <row r="30" spans="1:23" ht="12.75" customHeight="1" x14ac:dyDescent="0.6">
      <c r="A30" s="21" t="s">
        <v>17</v>
      </c>
      <c r="B30" s="22">
        <f>B26</f>
        <v>197.77074155470649</v>
      </c>
      <c r="C30" s="22">
        <f>C26</f>
        <v>0</v>
      </c>
      <c r="D30" s="22">
        <f>D26</f>
        <v>0</v>
      </c>
      <c r="E30" s="22">
        <f>E26</f>
        <v>197.77074155470649</v>
      </c>
      <c r="F30" s="16"/>
      <c r="G30" s="62">
        <f>SUM(G24:G29)</f>
        <v>23.8666852605499</v>
      </c>
      <c r="H30" s="62">
        <f>SUM(H24:H29)</f>
        <v>0</v>
      </c>
      <c r="I30" s="62">
        <f>SUM(I24:I29)</f>
        <v>0</v>
      </c>
      <c r="J30" s="62">
        <f>SUM(J24:J29)</f>
        <v>23.8666852605499</v>
      </c>
      <c r="K30" s="16"/>
      <c r="L30" s="25">
        <f t="shared" si="9"/>
        <v>0.12067854462662264</v>
      </c>
      <c r="M30" s="25" t="str">
        <f t="shared" si="10"/>
        <v>--</v>
      </c>
      <c r="N30" s="25" t="str">
        <f t="shared" si="11"/>
        <v>--</v>
      </c>
      <c r="O30" s="26">
        <f t="shared" si="12"/>
        <v>0.12067854462662264</v>
      </c>
    </row>
    <row r="31" spans="1:23" ht="5.15" customHeight="1" x14ac:dyDescent="0.6">
      <c r="A31" s="21"/>
      <c r="B31" s="22"/>
      <c r="C31" s="22"/>
      <c r="D31" s="22"/>
      <c r="E31" s="22"/>
      <c r="F31" s="16"/>
      <c r="G31" s="62"/>
      <c r="H31" s="62"/>
      <c r="I31" s="62"/>
      <c r="J31" s="62"/>
      <c r="K31" s="16"/>
      <c r="L31" s="16"/>
      <c r="M31" s="16"/>
      <c r="N31" s="16"/>
      <c r="O31" s="20"/>
    </row>
    <row r="32" spans="1:23" ht="12.75" customHeight="1" x14ac:dyDescent="0.6">
      <c r="A32" s="21" t="s">
        <v>31</v>
      </c>
      <c r="B32" s="22">
        <f>SUM(B14,B21,B30)</f>
        <v>225.23732207544469</v>
      </c>
      <c r="C32" s="22">
        <f>SUM(C14,C21,C30)</f>
        <v>0</v>
      </c>
      <c r="D32" s="22">
        <f>SUM(D14,D21,D30)</f>
        <v>0</v>
      </c>
      <c r="E32" s="22">
        <f>SUM(E14,E21,E30)</f>
        <v>225.23732207544469</v>
      </c>
      <c r="F32" s="16"/>
      <c r="G32" s="62">
        <f>SUM(G14,G21,G30)</f>
        <v>26.475763873781219</v>
      </c>
      <c r="H32" s="62">
        <f>SUM(H14,H21,H30)</f>
        <v>0</v>
      </c>
      <c r="I32" s="62">
        <f>SUM(I14,I21,I30)</f>
        <v>0</v>
      </c>
      <c r="J32" s="62">
        <f>SUM(J14,J21,J30)</f>
        <v>26.475763873781219</v>
      </c>
      <c r="K32" s="16"/>
      <c r="L32" s="25">
        <f>IF(B32&lt;&gt;0,G32/B32,"--")</f>
        <v>0.1175460781979684</v>
      </c>
      <c r="M32" s="25" t="str">
        <f>IF(C32&lt;&gt;0,H32/C32,"--")</f>
        <v>--</v>
      </c>
      <c r="N32" s="25" t="str">
        <f>IF(D32&lt;&gt;0,I32/D32,"--")</f>
        <v>--</v>
      </c>
      <c r="O32" s="26">
        <f>IF(E32&lt;&gt;0,J32/E32,"--")</f>
        <v>0.1175460781979684</v>
      </c>
    </row>
    <row r="33" spans="1:23" ht="5.15" customHeight="1" x14ac:dyDescent="0.6">
      <c r="A33" s="21"/>
      <c r="B33" s="22"/>
      <c r="C33" s="22"/>
      <c r="D33" s="22"/>
      <c r="E33" s="22"/>
      <c r="F33" s="16"/>
      <c r="G33" s="62"/>
      <c r="H33" s="62"/>
      <c r="I33" s="62"/>
      <c r="J33" s="62"/>
      <c r="K33" s="16"/>
      <c r="L33" s="16"/>
      <c r="M33" s="16"/>
      <c r="N33" s="16"/>
      <c r="O33" s="20"/>
    </row>
    <row r="34" spans="1:23" ht="12.75" customHeight="1" x14ac:dyDescent="0.6">
      <c r="A34" s="95" t="s">
        <v>32</v>
      </c>
      <c r="B34" s="22"/>
      <c r="C34" s="22"/>
      <c r="D34" s="22"/>
      <c r="E34" s="22"/>
      <c r="F34" s="16"/>
      <c r="G34" s="62"/>
      <c r="H34" s="62"/>
      <c r="I34" s="62"/>
      <c r="J34" s="62"/>
      <c r="K34" s="16"/>
      <c r="L34" s="16"/>
      <c r="M34" s="16"/>
      <c r="N34" s="16"/>
      <c r="O34" s="20"/>
    </row>
    <row r="35" spans="1:23" ht="12.75" customHeight="1" x14ac:dyDescent="0.6">
      <c r="A35" s="31" t="s">
        <v>119</v>
      </c>
      <c r="B35" s="22"/>
      <c r="C35" s="22"/>
      <c r="D35" s="22"/>
      <c r="E35" s="22"/>
      <c r="F35" s="16"/>
      <c r="G35" s="62"/>
      <c r="H35" s="62"/>
      <c r="I35" s="62"/>
      <c r="J35" s="62"/>
      <c r="K35" s="16"/>
      <c r="L35" s="16"/>
      <c r="M35" s="16"/>
      <c r="N35" s="16"/>
      <c r="O35" s="20"/>
    </row>
    <row r="36" spans="1:23" ht="12.75" customHeight="1" x14ac:dyDescent="0.6">
      <c r="A36" s="21" t="s">
        <v>13</v>
      </c>
      <c r="B36" s="22">
        <v>0</v>
      </c>
      <c r="C36" s="22">
        <v>0</v>
      </c>
      <c r="D36" s="22">
        <v>0</v>
      </c>
      <c r="E36" s="22">
        <f>SUM(B36:D36)</f>
        <v>0</v>
      </c>
      <c r="F36" s="16"/>
      <c r="G36" s="62">
        <v>0</v>
      </c>
      <c r="H36" s="62">
        <v>0</v>
      </c>
      <c r="I36" s="62">
        <v>0</v>
      </c>
      <c r="J36" s="62">
        <f>SUM(G36:I36)</f>
        <v>0</v>
      </c>
      <c r="K36" s="16"/>
      <c r="L36" s="25" t="str">
        <f t="shared" ref="L36:O38" si="16">IF(B36&lt;&gt;0,G36/B36,"--")</f>
        <v>--</v>
      </c>
      <c r="M36" s="25" t="str">
        <f t="shared" si="16"/>
        <v>--</v>
      </c>
      <c r="N36" s="25" t="str">
        <f t="shared" si="16"/>
        <v>--</v>
      </c>
      <c r="O36" s="26" t="str">
        <f t="shared" si="16"/>
        <v>--</v>
      </c>
      <c r="Q36">
        <v>0</v>
      </c>
      <c r="U36">
        <f>$U$8</f>
        <v>0</v>
      </c>
      <c r="V36">
        <f>$V$8</f>
        <v>22</v>
      </c>
      <c r="W36">
        <f>$W$8</f>
        <v>44</v>
      </c>
    </row>
    <row r="37" spans="1:23" ht="12.75" customHeight="1" x14ac:dyDescent="0.6">
      <c r="A37" s="30" t="s">
        <v>120</v>
      </c>
      <c r="B37" s="22">
        <v>0</v>
      </c>
      <c r="C37" s="22">
        <v>0</v>
      </c>
      <c r="D37" s="22">
        <v>0</v>
      </c>
      <c r="E37" s="22">
        <f>SUM(B37:D37)</f>
        <v>0</v>
      </c>
      <c r="F37" s="16"/>
      <c r="G37" s="62">
        <v>0</v>
      </c>
      <c r="H37" s="62">
        <v>0</v>
      </c>
      <c r="I37" s="62">
        <v>0</v>
      </c>
      <c r="J37" s="62">
        <f>SUM(G37:I37)</f>
        <v>0</v>
      </c>
      <c r="K37" s="16"/>
      <c r="L37" s="25" t="str">
        <f t="shared" si="16"/>
        <v>--</v>
      </c>
      <c r="M37" s="25" t="str">
        <f t="shared" si="16"/>
        <v>--</v>
      </c>
      <c r="N37" s="25" t="str">
        <f t="shared" si="16"/>
        <v>--</v>
      </c>
      <c r="O37" s="26" t="str">
        <f t="shared" si="16"/>
        <v>--</v>
      </c>
      <c r="Q37">
        <v>3</v>
      </c>
      <c r="U37">
        <f>$U$8</f>
        <v>0</v>
      </c>
      <c r="V37">
        <f>$V$8</f>
        <v>22</v>
      </c>
      <c r="W37">
        <f>$W$8</f>
        <v>44</v>
      </c>
    </row>
    <row r="38" spans="1:23" ht="12.75" customHeight="1" x14ac:dyDescent="0.6">
      <c r="A38" s="21" t="s">
        <v>17</v>
      </c>
      <c r="B38" s="22">
        <f>B36</f>
        <v>0</v>
      </c>
      <c r="C38" s="22">
        <f>C36</f>
        <v>0</v>
      </c>
      <c r="D38" s="22">
        <f>D36</f>
        <v>0</v>
      </c>
      <c r="E38" s="22">
        <f>E36</f>
        <v>0</v>
      </c>
      <c r="F38" s="16"/>
      <c r="G38" s="62">
        <f>SUM(G36:G37)</f>
        <v>0</v>
      </c>
      <c r="H38" s="62">
        <f>SUM(H36:H37)</f>
        <v>0</v>
      </c>
      <c r="I38" s="62">
        <f>SUM(I36:I37)</f>
        <v>0</v>
      </c>
      <c r="J38" s="62">
        <f>SUM(J36:J37)</f>
        <v>0</v>
      </c>
      <c r="K38" s="16"/>
      <c r="L38" s="25" t="str">
        <f t="shared" si="16"/>
        <v>--</v>
      </c>
      <c r="M38" s="25" t="str">
        <f t="shared" si="16"/>
        <v>--</v>
      </c>
      <c r="N38" s="25" t="str">
        <f t="shared" si="16"/>
        <v>--</v>
      </c>
      <c r="O38" s="26" t="str">
        <f t="shared" si="16"/>
        <v>--</v>
      </c>
    </row>
    <row r="39" spans="1:23" ht="5.15" customHeight="1" x14ac:dyDescent="0.6">
      <c r="A39" s="21"/>
      <c r="B39" s="22"/>
      <c r="C39" s="22"/>
      <c r="D39" s="22"/>
      <c r="E39" s="22"/>
      <c r="F39" s="16"/>
      <c r="G39" s="62"/>
      <c r="H39" s="62"/>
      <c r="I39" s="62"/>
      <c r="J39" s="62"/>
      <c r="K39" s="16"/>
      <c r="L39" s="16"/>
      <c r="M39" s="16"/>
      <c r="N39" s="16"/>
      <c r="O39" s="20"/>
    </row>
    <row r="40" spans="1:23" ht="12.75" customHeight="1" x14ac:dyDescent="0.6">
      <c r="A40" s="31" t="s">
        <v>121</v>
      </c>
      <c r="B40" s="22"/>
      <c r="C40" s="22"/>
      <c r="D40" s="22"/>
      <c r="E40" s="22"/>
      <c r="F40" s="16"/>
      <c r="G40" s="62"/>
      <c r="H40" s="62"/>
      <c r="I40" s="62"/>
      <c r="J40" s="62"/>
      <c r="K40" s="16"/>
      <c r="L40" s="16"/>
      <c r="M40" s="16"/>
      <c r="N40" s="16"/>
      <c r="O40" s="20"/>
    </row>
    <row r="41" spans="1:23" ht="12.75" customHeight="1" x14ac:dyDescent="0.6">
      <c r="A41" s="21" t="s">
        <v>13</v>
      </c>
      <c r="B41" s="22">
        <v>0</v>
      </c>
      <c r="C41" s="22">
        <v>0</v>
      </c>
      <c r="D41" s="22">
        <v>0</v>
      </c>
      <c r="E41" s="22">
        <f>SUM(B41:D41)</f>
        <v>0</v>
      </c>
      <c r="F41" s="16"/>
      <c r="G41" s="62">
        <v>0</v>
      </c>
      <c r="H41" s="62">
        <v>0</v>
      </c>
      <c r="I41" s="62">
        <v>0</v>
      </c>
      <c r="J41" s="62">
        <f>SUM(G41:I41)</f>
        <v>0</v>
      </c>
      <c r="K41" s="16"/>
      <c r="L41" s="25" t="str">
        <f t="shared" ref="L41:O43" si="17">IF(B41&lt;&gt;0,G41/B41,"--")</f>
        <v>--</v>
      </c>
      <c r="M41" s="25" t="str">
        <f t="shared" si="17"/>
        <v>--</v>
      </c>
      <c r="N41" s="25" t="str">
        <f t="shared" si="17"/>
        <v>--</v>
      </c>
      <c r="O41" s="26" t="str">
        <f t="shared" si="17"/>
        <v>--</v>
      </c>
      <c r="Q41">
        <v>1</v>
      </c>
      <c r="R41">
        <v>2</v>
      </c>
      <c r="U41">
        <f>$U$8</f>
        <v>0</v>
      </c>
      <c r="V41">
        <f>$V$8</f>
        <v>22</v>
      </c>
      <c r="W41">
        <f>$W$8</f>
        <v>44</v>
      </c>
    </row>
    <row r="42" spans="1:23" ht="12.75" customHeight="1" x14ac:dyDescent="0.6">
      <c r="A42" s="30" t="s">
        <v>97</v>
      </c>
      <c r="B42" s="22">
        <v>0</v>
      </c>
      <c r="C42" s="22">
        <v>0</v>
      </c>
      <c r="D42" s="22">
        <v>0</v>
      </c>
      <c r="E42" s="22">
        <f>SUM(B42:D42)</f>
        <v>0</v>
      </c>
      <c r="F42" s="16"/>
      <c r="G42" s="62">
        <v>0</v>
      </c>
      <c r="H42" s="62">
        <v>0</v>
      </c>
      <c r="I42" s="62">
        <v>0</v>
      </c>
      <c r="J42" s="62">
        <f>SUM(G42:I42)</f>
        <v>0</v>
      </c>
      <c r="K42" s="16"/>
      <c r="L42" s="25" t="str">
        <f t="shared" si="17"/>
        <v>--</v>
      </c>
      <c r="M42" s="25" t="str">
        <f t="shared" si="17"/>
        <v>--</v>
      </c>
      <c r="N42" s="25" t="str">
        <f t="shared" si="17"/>
        <v>--</v>
      </c>
      <c r="O42" s="26" t="str">
        <f t="shared" si="17"/>
        <v>--</v>
      </c>
      <c r="Q42">
        <v>5</v>
      </c>
      <c r="R42">
        <v>7</v>
      </c>
      <c r="U42">
        <f>$U$8</f>
        <v>0</v>
      </c>
      <c r="V42">
        <f>$V$8</f>
        <v>22</v>
      </c>
      <c r="W42">
        <f>$W$8</f>
        <v>44</v>
      </c>
    </row>
    <row r="43" spans="1:23" ht="12.75" customHeight="1" x14ac:dyDescent="0.6">
      <c r="A43" s="21" t="s">
        <v>17</v>
      </c>
      <c r="B43" s="22">
        <f>B41</f>
        <v>0</v>
      </c>
      <c r="C43" s="22">
        <f>C41</f>
        <v>0</v>
      </c>
      <c r="D43" s="22">
        <f>D41</f>
        <v>0</v>
      </c>
      <c r="E43" s="22">
        <f>E41</f>
        <v>0</v>
      </c>
      <c r="F43" s="16"/>
      <c r="G43" s="62">
        <f>SUM(G41:G42)</f>
        <v>0</v>
      </c>
      <c r="H43" s="62">
        <f>SUM(H41:H42)</f>
        <v>0</v>
      </c>
      <c r="I43" s="62">
        <f>SUM(I41:I42)</f>
        <v>0</v>
      </c>
      <c r="J43" s="62">
        <f>SUM(J41:J42)</f>
        <v>0</v>
      </c>
      <c r="K43" s="16"/>
      <c r="L43" s="25" t="str">
        <f t="shared" si="17"/>
        <v>--</v>
      </c>
      <c r="M43" s="25" t="str">
        <f t="shared" si="17"/>
        <v>--</v>
      </c>
      <c r="N43" s="25" t="str">
        <f t="shared" si="17"/>
        <v>--</v>
      </c>
      <c r="O43" s="26" t="str">
        <f t="shared" si="17"/>
        <v>--</v>
      </c>
    </row>
    <row r="44" spans="1:23" ht="5.15" customHeight="1" x14ac:dyDescent="0.6">
      <c r="A44" s="21"/>
      <c r="B44" s="22"/>
      <c r="C44" s="22"/>
      <c r="D44" s="22"/>
      <c r="E44" s="22"/>
      <c r="F44" s="16"/>
      <c r="G44" s="62"/>
      <c r="H44" s="62"/>
      <c r="I44" s="62"/>
      <c r="J44" s="62"/>
      <c r="K44" s="16"/>
      <c r="L44" s="16"/>
      <c r="M44" s="16"/>
      <c r="N44" s="16"/>
      <c r="O44" s="20"/>
    </row>
    <row r="45" spans="1:23" ht="12.75" customHeight="1" x14ac:dyDescent="0.6">
      <c r="A45" s="103" t="s">
        <v>33</v>
      </c>
      <c r="B45" s="32">
        <f>SUM(B38,B43)</f>
        <v>0</v>
      </c>
      <c r="C45" s="32">
        <f>SUM(C38,C43)</f>
        <v>0</v>
      </c>
      <c r="D45" s="32">
        <f>SUM(D38,D43)</f>
        <v>0</v>
      </c>
      <c r="E45" s="32">
        <f>SUM(E38,E43)</f>
        <v>0</v>
      </c>
      <c r="F45" s="33"/>
      <c r="G45" s="84">
        <f>SUM(G38,G43)</f>
        <v>0</v>
      </c>
      <c r="H45" s="84">
        <f>SUM(H38,H43)</f>
        <v>0</v>
      </c>
      <c r="I45" s="84">
        <f>SUM(I38,I43)</f>
        <v>0</v>
      </c>
      <c r="J45" s="84">
        <f>SUM(J38,J43)</f>
        <v>0</v>
      </c>
      <c r="K45" s="33"/>
      <c r="L45" s="35" t="str">
        <f t="shared" ref="L45:O46" si="18">IF(B45&lt;&gt;0,G45/B45,"--")</f>
        <v>--</v>
      </c>
      <c r="M45" s="35" t="str">
        <f t="shared" si="18"/>
        <v>--</v>
      </c>
      <c r="N45" s="35" t="str">
        <f t="shared" si="18"/>
        <v>--</v>
      </c>
      <c r="O45" s="36" t="str">
        <f t="shared" si="18"/>
        <v>--</v>
      </c>
    </row>
    <row r="46" spans="1:23" ht="12.75" customHeight="1" x14ac:dyDescent="0.6">
      <c r="A46" s="104" t="s">
        <v>17</v>
      </c>
      <c r="B46" s="22">
        <f>SUM(B32,B45)</f>
        <v>225.23732207544469</v>
      </c>
      <c r="C46" s="22">
        <f>SUM(C32,C45)</f>
        <v>0</v>
      </c>
      <c r="D46" s="22">
        <f>SUM(D32,D45)</f>
        <v>0</v>
      </c>
      <c r="E46" s="22">
        <f>SUM(E32,E45)</f>
        <v>225.23732207544469</v>
      </c>
      <c r="F46" s="16"/>
      <c r="G46" s="62">
        <f>SUM(G32,G45)</f>
        <v>26.475763873781219</v>
      </c>
      <c r="H46" s="62">
        <f>SUM(H32,H45)</f>
        <v>0</v>
      </c>
      <c r="I46" s="62">
        <f>SUM(I32,I45)</f>
        <v>0</v>
      </c>
      <c r="J46" s="62">
        <f>SUM(J32,J45)</f>
        <v>26.475763873781219</v>
      </c>
      <c r="K46" s="16"/>
      <c r="L46" s="25">
        <f t="shared" si="18"/>
        <v>0.1175460781979684</v>
      </c>
      <c r="M46" s="25" t="str">
        <f t="shared" si="18"/>
        <v>--</v>
      </c>
      <c r="N46" s="25" t="str">
        <f t="shared" si="18"/>
        <v>--</v>
      </c>
      <c r="O46" s="26">
        <f t="shared" si="18"/>
        <v>0.1175460781979684</v>
      </c>
    </row>
    <row r="47" spans="1:23" ht="5.15" customHeight="1" thickBot="1" x14ac:dyDescent="0.75">
      <c r="A47" s="105"/>
      <c r="B47" s="101"/>
      <c r="C47" s="101"/>
      <c r="D47" s="101"/>
      <c r="E47" s="101"/>
      <c r="F47" s="102"/>
      <c r="G47" s="98"/>
      <c r="H47" s="98"/>
      <c r="I47" s="98"/>
      <c r="J47" s="98"/>
      <c r="K47" s="102"/>
      <c r="L47" s="102"/>
      <c r="M47" s="102"/>
      <c r="N47" s="102"/>
      <c r="O47" s="106"/>
    </row>
    <row r="48" spans="1:23" ht="15.5" x14ac:dyDescent="0.7">
      <c r="A48" s="4" t="s">
        <v>18</v>
      </c>
      <c r="B48" s="9" t="s">
        <v>1</v>
      </c>
      <c r="C48" s="10"/>
      <c r="D48" s="10"/>
      <c r="E48" s="10"/>
      <c r="F48" s="11"/>
      <c r="G48" s="9" t="s">
        <v>2</v>
      </c>
      <c r="H48" s="12"/>
      <c r="I48" s="12"/>
      <c r="J48" s="12"/>
      <c r="K48" s="11"/>
      <c r="L48" s="9" t="s">
        <v>3</v>
      </c>
      <c r="M48" s="12"/>
      <c r="N48" s="12"/>
      <c r="O48" s="13"/>
    </row>
    <row r="49" spans="1:23" ht="12.75" customHeight="1" x14ac:dyDescent="0.6">
      <c r="A49" s="94" t="s">
        <v>23</v>
      </c>
      <c r="B49" s="15" t="s">
        <v>4</v>
      </c>
      <c r="C49" s="15" t="s">
        <v>5</v>
      </c>
      <c r="D49" s="15" t="s">
        <v>6</v>
      </c>
      <c r="E49" s="15" t="s">
        <v>173</v>
      </c>
      <c r="F49" s="16"/>
      <c r="G49" s="15" t="s">
        <v>4</v>
      </c>
      <c r="H49" s="15" t="s">
        <v>5</v>
      </c>
      <c r="I49" s="15" t="s">
        <v>6</v>
      </c>
      <c r="J49" s="15" t="s">
        <v>173</v>
      </c>
      <c r="K49" s="16"/>
      <c r="L49" s="15" t="s">
        <v>4</v>
      </c>
      <c r="M49" s="15" t="s">
        <v>5</v>
      </c>
      <c r="N49" s="15" t="s">
        <v>6</v>
      </c>
      <c r="O49" s="17" t="s">
        <v>173</v>
      </c>
    </row>
    <row r="50" spans="1:23" x14ac:dyDescent="0.6">
      <c r="A50" s="21" t="s">
        <v>19</v>
      </c>
      <c r="B50" s="22">
        <v>225.23732207544469</v>
      </c>
      <c r="C50" s="22">
        <v>0</v>
      </c>
      <c r="D50" s="22">
        <v>0</v>
      </c>
      <c r="E50" s="22">
        <f>SUM(B50:D50)</f>
        <v>225.23732207544469</v>
      </c>
      <c r="F50" s="16"/>
      <c r="G50" s="62">
        <v>11.935985995039465</v>
      </c>
      <c r="H50" s="62">
        <v>0</v>
      </c>
      <c r="I50" s="62">
        <v>0</v>
      </c>
      <c r="J50" s="62">
        <f>SUM(G50:I50)</f>
        <v>11.935985995039465</v>
      </c>
      <c r="K50" s="16"/>
      <c r="L50" s="25">
        <f t="shared" ref="L50:O52" si="19">IF(B50&lt;&gt;0,G50/B50,"--")</f>
        <v>5.2992931566827231E-2</v>
      </c>
      <c r="M50" s="25" t="str">
        <f t="shared" si="19"/>
        <v>--</v>
      </c>
      <c r="N50" s="25" t="str">
        <f t="shared" si="19"/>
        <v>--</v>
      </c>
      <c r="O50" s="26">
        <f t="shared" si="19"/>
        <v>5.2992931566827231E-2</v>
      </c>
      <c r="Q50">
        <v>128</v>
      </c>
      <c r="U50">
        <f>$U$8</f>
        <v>0</v>
      </c>
      <c r="V50">
        <f>$V$8</f>
        <v>22</v>
      </c>
      <c r="W50">
        <f>$W$8</f>
        <v>44</v>
      </c>
    </row>
    <row r="51" spans="1:23" x14ac:dyDescent="0.6">
      <c r="A51" s="21" t="s">
        <v>20</v>
      </c>
      <c r="B51" s="22">
        <v>0</v>
      </c>
      <c r="C51" s="22">
        <v>0</v>
      </c>
      <c r="D51" s="22">
        <v>0</v>
      </c>
      <c r="E51" s="22">
        <f>SUM(B51:D51)</f>
        <v>0</v>
      </c>
      <c r="F51" s="16"/>
      <c r="G51" s="62">
        <v>0</v>
      </c>
      <c r="H51" s="62">
        <v>0</v>
      </c>
      <c r="I51" s="62">
        <v>0</v>
      </c>
      <c r="J51" s="62">
        <f>SUM(G51:I51)</f>
        <v>0</v>
      </c>
      <c r="K51" s="16"/>
      <c r="L51" s="25" t="str">
        <f t="shared" si="19"/>
        <v>--</v>
      </c>
      <c r="M51" s="25" t="str">
        <f t="shared" si="19"/>
        <v>--</v>
      </c>
      <c r="N51" s="25" t="str">
        <f t="shared" si="19"/>
        <v>--</v>
      </c>
      <c r="O51" s="26" t="str">
        <f t="shared" si="19"/>
        <v>--</v>
      </c>
      <c r="Q51">
        <v>130</v>
      </c>
      <c r="U51">
        <f>$U$8</f>
        <v>0</v>
      </c>
      <c r="V51">
        <f>$V$8</f>
        <v>22</v>
      </c>
      <c r="W51">
        <f>$W$8</f>
        <v>44</v>
      </c>
    </row>
    <row r="52" spans="1:23" x14ac:dyDescent="0.6">
      <c r="A52" s="21" t="s">
        <v>31</v>
      </c>
      <c r="B52" s="22">
        <f>SUM(B50:B51)</f>
        <v>225.23732207544469</v>
      </c>
      <c r="C52" s="22">
        <f>SUM(C50:C51)</f>
        <v>0</v>
      </c>
      <c r="D52" s="22">
        <f>SUM(D50:D51)</f>
        <v>0</v>
      </c>
      <c r="E52" s="22">
        <f>SUM(E50:E51)</f>
        <v>225.23732207544469</v>
      </c>
      <c r="F52" s="16"/>
      <c r="G52" s="62">
        <f>SUM(G50:G51)</f>
        <v>11.935985995039465</v>
      </c>
      <c r="H52" s="62">
        <f>SUM(H50:H51)</f>
        <v>0</v>
      </c>
      <c r="I52" s="62">
        <f>SUM(I50:I51)</f>
        <v>0</v>
      </c>
      <c r="J52" s="62">
        <f>SUM(J50:J51)</f>
        <v>11.935985995039465</v>
      </c>
      <c r="K52" s="16"/>
      <c r="L52" s="25">
        <f t="shared" si="19"/>
        <v>5.2992931566827231E-2</v>
      </c>
      <c r="M52" s="25" t="str">
        <f t="shared" si="19"/>
        <v>--</v>
      </c>
      <c r="N52" s="25" t="str">
        <f t="shared" si="19"/>
        <v>--</v>
      </c>
      <c r="O52" s="26">
        <f t="shared" si="19"/>
        <v>5.2992931566827231E-2</v>
      </c>
    </row>
    <row r="53" spans="1:23" x14ac:dyDescent="0.6">
      <c r="A53" s="95" t="s">
        <v>32</v>
      </c>
      <c r="B53" s="22"/>
      <c r="C53" s="22"/>
      <c r="D53" s="22"/>
      <c r="E53" s="22"/>
      <c r="F53" s="16"/>
      <c r="G53" s="62"/>
      <c r="H53" s="62"/>
      <c r="I53" s="62"/>
      <c r="J53" s="62"/>
      <c r="K53" s="16"/>
      <c r="L53" s="16"/>
      <c r="M53" s="16"/>
      <c r="N53" s="16"/>
      <c r="O53" s="20"/>
    </row>
    <row r="54" spans="1:23" x14ac:dyDescent="0.6">
      <c r="A54" s="21" t="s">
        <v>19</v>
      </c>
      <c r="B54" s="22">
        <v>0</v>
      </c>
      <c r="C54" s="22">
        <v>0</v>
      </c>
      <c r="D54" s="22">
        <v>0</v>
      </c>
      <c r="E54" s="22">
        <f>SUM(B54:D54)</f>
        <v>0</v>
      </c>
      <c r="F54" s="16"/>
      <c r="G54" s="62">
        <v>0</v>
      </c>
      <c r="H54" s="62">
        <v>0</v>
      </c>
      <c r="I54" s="62">
        <v>0</v>
      </c>
      <c r="J54" s="62">
        <f>SUM(G54:I54)</f>
        <v>0</v>
      </c>
      <c r="K54" s="16"/>
      <c r="L54" s="25" t="str">
        <f t="shared" ref="L54:O57" si="20">IF(B54&lt;&gt;0,G54/B54,"--")</f>
        <v>--</v>
      </c>
      <c r="M54" s="25" t="str">
        <f t="shared" si="20"/>
        <v>--</v>
      </c>
      <c r="N54" s="25" t="str">
        <f t="shared" si="20"/>
        <v>--</v>
      </c>
      <c r="O54" s="26" t="str">
        <f t="shared" si="20"/>
        <v>--</v>
      </c>
      <c r="Q54">
        <v>105</v>
      </c>
      <c r="U54">
        <f>$U$8</f>
        <v>0</v>
      </c>
      <c r="V54">
        <f>$V$8</f>
        <v>22</v>
      </c>
      <c r="W54">
        <f>$W$8</f>
        <v>44</v>
      </c>
    </row>
    <row r="55" spans="1:23" x14ac:dyDescent="0.6">
      <c r="A55" s="21" t="s">
        <v>20</v>
      </c>
      <c r="B55" s="22">
        <v>0</v>
      </c>
      <c r="C55" s="22">
        <v>0</v>
      </c>
      <c r="D55" s="22">
        <v>0</v>
      </c>
      <c r="E55" s="22">
        <f>SUM(B55:D55)</f>
        <v>0</v>
      </c>
      <c r="F55" s="16"/>
      <c r="G55" s="62">
        <v>0</v>
      </c>
      <c r="H55" s="62">
        <v>0</v>
      </c>
      <c r="I55" s="62">
        <v>0</v>
      </c>
      <c r="J55" s="62">
        <f>SUM(G55:I55)</f>
        <v>0</v>
      </c>
      <c r="K55" s="16"/>
      <c r="L55" s="25" t="str">
        <f t="shared" si="20"/>
        <v>--</v>
      </c>
      <c r="M55" s="25" t="str">
        <f t="shared" si="20"/>
        <v>--</v>
      </c>
      <c r="N55" s="25" t="str">
        <f t="shared" si="20"/>
        <v>--</v>
      </c>
      <c r="O55" s="26" t="str">
        <f t="shared" si="20"/>
        <v>--</v>
      </c>
      <c r="Q55">
        <v>107</v>
      </c>
      <c r="U55">
        <f>$U$8</f>
        <v>0</v>
      </c>
      <c r="V55">
        <f>$V$8</f>
        <v>22</v>
      </c>
      <c r="W55">
        <f>$W$8</f>
        <v>44</v>
      </c>
    </row>
    <row r="56" spans="1:23" x14ac:dyDescent="0.6">
      <c r="A56" s="96" t="s">
        <v>33</v>
      </c>
      <c r="B56" s="32">
        <f>SUM(B54:B55)</f>
        <v>0</v>
      </c>
      <c r="C56" s="32">
        <f>SUM(C54:C55)</f>
        <v>0</v>
      </c>
      <c r="D56" s="32">
        <f>SUM(D54:D55)</f>
        <v>0</v>
      </c>
      <c r="E56" s="32">
        <f>SUM(E54:E55)</f>
        <v>0</v>
      </c>
      <c r="F56" s="33"/>
      <c r="G56" s="84">
        <f>SUM(G54:G55)</f>
        <v>0</v>
      </c>
      <c r="H56" s="84">
        <f>SUM(H54:H55)</f>
        <v>0</v>
      </c>
      <c r="I56" s="84">
        <f>SUM(I54:I55)</f>
        <v>0</v>
      </c>
      <c r="J56" s="84">
        <f>SUM(J54:J55)</f>
        <v>0</v>
      </c>
      <c r="K56" s="33"/>
      <c r="L56" s="35" t="str">
        <f t="shared" si="20"/>
        <v>--</v>
      </c>
      <c r="M56" s="35" t="str">
        <f t="shared" si="20"/>
        <v>--</v>
      </c>
      <c r="N56" s="35" t="str">
        <f t="shared" si="20"/>
        <v>--</v>
      </c>
      <c r="O56" s="36" t="str">
        <f t="shared" si="20"/>
        <v>--</v>
      </c>
    </row>
    <row r="57" spans="1:23" ht="13.75" thickBot="1" x14ac:dyDescent="0.75">
      <c r="A57" s="43" t="s">
        <v>17</v>
      </c>
      <c r="B57" s="127">
        <f>SUM(B52,B56)</f>
        <v>225.23732207544469</v>
      </c>
      <c r="C57" s="127">
        <f>SUM(C52,C56)</f>
        <v>0</v>
      </c>
      <c r="D57" s="127">
        <f>SUM(D52,D56)</f>
        <v>0</v>
      </c>
      <c r="E57" s="127">
        <f>SUM(E52,E56)</f>
        <v>225.23732207544469</v>
      </c>
      <c r="F57" s="102"/>
      <c r="G57" s="98">
        <f>SUM(G52,G56)</f>
        <v>11.935985995039465</v>
      </c>
      <c r="H57" s="98">
        <f>SUM(H52,H56)</f>
        <v>0</v>
      </c>
      <c r="I57" s="98">
        <f>SUM(I52,I56)</f>
        <v>0</v>
      </c>
      <c r="J57" s="98">
        <f>SUM(J52,J56)</f>
        <v>11.935985995039465</v>
      </c>
      <c r="K57" s="102"/>
      <c r="L57" s="47">
        <f t="shared" si="20"/>
        <v>5.2992931566827231E-2</v>
      </c>
      <c r="M57" s="47" t="str">
        <f t="shared" si="20"/>
        <v>--</v>
      </c>
      <c r="N57" s="47" t="str">
        <f t="shared" si="20"/>
        <v>--</v>
      </c>
      <c r="O57" s="48">
        <f t="shared" si="20"/>
        <v>5.2992931566827231E-2</v>
      </c>
    </row>
    <row r="58" spans="1:23" ht="5.15" customHeight="1" x14ac:dyDescent="0.6">
      <c r="A58" s="49"/>
      <c r="B58" s="50"/>
      <c r="C58" s="50"/>
      <c r="D58" s="50"/>
      <c r="E58" s="50"/>
      <c r="G58" s="62"/>
      <c r="H58" s="62"/>
      <c r="I58" s="62"/>
      <c r="J58" s="62"/>
    </row>
    <row r="59" spans="1:23" x14ac:dyDescent="0.6">
      <c r="A59" s="49" t="s">
        <v>21</v>
      </c>
      <c r="B59" s="50">
        <f>B46</f>
        <v>225.23732207544469</v>
      </c>
      <c r="C59" s="50">
        <f>C46</f>
        <v>0</v>
      </c>
      <c r="D59" s="50">
        <f>D46</f>
        <v>0</v>
      </c>
      <c r="E59" s="50">
        <f>E46</f>
        <v>225.23732207544469</v>
      </c>
      <c r="G59" s="62">
        <f>SUM(G46,G57)</f>
        <v>38.411749868820685</v>
      </c>
      <c r="H59" s="62">
        <f>SUM(H46,H57)</f>
        <v>0</v>
      </c>
      <c r="I59" s="62">
        <f>SUM(I46,I57)</f>
        <v>0</v>
      </c>
      <c r="J59" s="62">
        <f>SUM(J46,J57)</f>
        <v>38.411749868820685</v>
      </c>
      <c r="L59" s="25">
        <f>IF(B59&lt;&gt;0,G59/B59,"--")</f>
        <v>0.17053900976479563</v>
      </c>
      <c r="M59" s="25" t="str">
        <f>IF(C59&lt;&gt;0,H59/C59,"--")</f>
        <v>--</v>
      </c>
      <c r="N59" s="25" t="str">
        <f>IF(D59&lt;&gt;0,I59/D59,"--")</f>
        <v>--</v>
      </c>
      <c r="O59" s="25">
        <f>IF(E59&lt;&gt;0,J59/E59,"--")</f>
        <v>0.17053900976479563</v>
      </c>
      <c r="U59">
        <f>$U$8</f>
        <v>0</v>
      </c>
      <c r="V59">
        <f>$V$8</f>
        <v>22</v>
      </c>
      <c r="W59">
        <f>$W$8</f>
        <v>44</v>
      </c>
    </row>
    <row r="60" spans="1:23" hidden="1" x14ac:dyDescent="0.6">
      <c r="A60" s="16"/>
      <c r="B60" s="50"/>
      <c r="C60" s="50"/>
      <c r="D60" s="50"/>
      <c r="E60" s="50"/>
      <c r="G60" s="62"/>
      <c r="H60" s="62"/>
      <c r="I60" s="62"/>
      <c r="J60" s="62"/>
    </row>
    <row r="61" spans="1:23" hidden="1" x14ac:dyDescent="0.6">
      <c r="A61" s="107" t="s">
        <v>115</v>
      </c>
      <c r="B61" s="85">
        <f>B10-SUM(B11:B13)</f>
        <v>0</v>
      </c>
      <c r="C61" s="85">
        <f>C10-SUM(C11:C13)</f>
        <v>0</v>
      </c>
      <c r="D61" s="85">
        <f>D10-SUM(D11:D13)</f>
        <v>0</v>
      </c>
      <c r="E61" s="50"/>
      <c r="G61" s="85">
        <v>0</v>
      </c>
      <c r="H61" s="85">
        <v>0</v>
      </c>
      <c r="I61" s="85">
        <v>0</v>
      </c>
      <c r="L61" s="85">
        <v>-2.7755575615628914E-17</v>
      </c>
      <c r="M61" s="85">
        <v>0</v>
      </c>
      <c r="N61" s="85">
        <v>0</v>
      </c>
      <c r="Q61">
        <v>127</v>
      </c>
      <c r="U61">
        <f>$U$8</f>
        <v>0</v>
      </c>
      <c r="V61">
        <f>$V$8</f>
        <v>22</v>
      </c>
      <c r="W61">
        <f>$W$8</f>
        <v>44</v>
      </c>
    </row>
    <row r="62" spans="1:23" hidden="1" x14ac:dyDescent="0.6">
      <c r="A62" s="16"/>
      <c r="B62" s="85">
        <f>B17-SUM(B18:B20)</f>
        <v>0</v>
      </c>
      <c r="C62" s="85">
        <f>C17-SUM(C18:C20)</f>
        <v>0</v>
      </c>
      <c r="D62" s="85">
        <f>D17-SUM(D18:D20)</f>
        <v>0</v>
      </c>
      <c r="E62" s="50"/>
      <c r="G62" s="85">
        <v>0</v>
      </c>
      <c r="H62" s="85">
        <v>0</v>
      </c>
      <c r="I62" s="85">
        <v>0</v>
      </c>
      <c r="L62" s="85">
        <v>0</v>
      </c>
      <c r="M62" s="85">
        <v>0</v>
      </c>
      <c r="N62" s="85">
        <v>0</v>
      </c>
      <c r="Q62">
        <v>104</v>
      </c>
      <c r="U62">
        <f>$U$8</f>
        <v>0</v>
      </c>
      <c r="V62">
        <f>$V$8</f>
        <v>22</v>
      </c>
      <c r="W62">
        <f>$W$8</f>
        <v>44</v>
      </c>
    </row>
    <row r="63" spans="1:23" hidden="1" x14ac:dyDescent="0.6">
      <c r="A63" s="16"/>
      <c r="B63" s="85">
        <f>B26-SUM(B27:B29)</f>
        <v>0</v>
      </c>
      <c r="C63" s="85">
        <f>C26-SUM(C27:C29)</f>
        <v>0</v>
      </c>
      <c r="D63" s="85">
        <f>D26-SUM(D27:D29)</f>
        <v>0</v>
      </c>
      <c r="E63" s="50"/>
      <c r="G63" s="85">
        <v>0</v>
      </c>
      <c r="H63" s="85">
        <v>0</v>
      </c>
      <c r="I63" s="85">
        <v>0</v>
      </c>
      <c r="L63" s="85">
        <v>-2.7755575615628914E-17</v>
      </c>
      <c r="M63" s="85">
        <v>0</v>
      </c>
      <c r="N63" s="85">
        <v>0</v>
      </c>
      <c r="Q63">
        <v>64</v>
      </c>
      <c r="R63">
        <v>13</v>
      </c>
      <c r="U63">
        <f>$U$8</f>
        <v>0</v>
      </c>
      <c r="V63">
        <f>$V$8</f>
        <v>22</v>
      </c>
      <c r="W63">
        <f>$W$8</f>
        <v>44</v>
      </c>
    </row>
    <row r="64" spans="1:23" x14ac:dyDescent="0.6">
      <c r="A64" s="33"/>
      <c r="B64" s="33"/>
      <c r="C64" s="33"/>
      <c r="D64" s="33"/>
      <c r="E64" s="33"/>
    </row>
    <row r="65" spans="1:5" x14ac:dyDescent="0.6">
      <c r="A65" s="54" t="s">
        <v>22</v>
      </c>
    </row>
    <row r="66" spans="1:5" x14ac:dyDescent="0.6">
      <c r="A66" s="109" t="s">
        <v>264</v>
      </c>
    </row>
    <row r="67" spans="1:5" x14ac:dyDescent="0.6">
      <c r="A67" s="56" t="s">
        <v>122</v>
      </c>
    </row>
    <row r="68" spans="1:5" x14ac:dyDescent="0.6">
      <c r="A68" s="55" t="s">
        <v>98</v>
      </c>
    </row>
    <row r="69" spans="1:5" x14ac:dyDescent="0.6">
      <c r="A69" s="55" t="s">
        <v>123</v>
      </c>
    </row>
    <row r="70" spans="1:5" x14ac:dyDescent="0.6">
      <c r="A70" s="56" t="s">
        <v>124</v>
      </c>
    </row>
    <row r="71" spans="1:5" x14ac:dyDescent="0.6">
      <c r="A71" s="55" t="s">
        <v>125</v>
      </c>
      <c r="B71" s="41"/>
      <c r="C71" s="41"/>
      <c r="D71" s="41"/>
      <c r="E71" s="41"/>
    </row>
    <row r="72" spans="1:5" x14ac:dyDescent="0.6">
      <c r="A72" s="55" t="s">
        <v>126</v>
      </c>
      <c r="B72" s="50"/>
      <c r="C72" s="50"/>
      <c r="D72" s="50"/>
      <c r="E72" s="50"/>
    </row>
    <row r="73" spans="1:5" x14ac:dyDescent="0.6">
      <c r="A73" s="55" t="s">
        <v>127</v>
      </c>
      <c r="B73" s="50"/>
      <c r="C73" s="50"/>
      <c r="D73" s="50"/>
      <c r="E73" s="50"/>
    </row>
    <row r="74" spans="1:5" x14ac:dyDescent="0.6">
      <c r="A74" s="55"/>
      <c r="B74" s="50"/>
      <c r="C74" s="50"/>
      <c r="D74" s="50"/>
      <c r="E74" s="50"/>
    </row>
    <row r="75" spans="1:5" x14ac:dyDescent="0.6">
      <c r="A75" s="55"/>
      <c r="B75" s="50"/>
      <c r="C75" s="50"/>
      <c r="D75" s="50"/>
      <c r="E75" s="50"/>
    </row>
    <row r="76" spans="1:5" x14ac:dyDescent="0.6">
      <c r="A76" s="55"/>
      <c r="B76" s="50"/>
      <c r="C76" s="50"/>
      <c r="D76" s="50"/>
      <c r="E76" s="50"/>
    </row>
    <row r="77" spans="1:5" x14ac:dyDescent="0.6">
      <c r="A77" s="55"/>
      <c r="B77" s="50"/>
      <c r="C77" s="50"/>
      <c r="D77" s="50"/>
      <c r="E77" s="50"/>
    </row>
    <row r="78" spans="1:5" x14ac:dyDescent="0.6">
      <c r="A78" s="16"/>
      <c r="B78" s="50"/>
      <c r="C78" s="50"/>
      <c r="D78" s="50"/>
      <c r="E78" s="50"/>
    </row>
    <row r="79" spans="1:5" x14ac:dyDescent="0.6">
      <c r="A79" s="16"/>
      <c r="B79" s="50"/>
      <c r="C79" s="50"/>
      <c r="D79" s="50"/>
      <c r="E79" s="50"/>
    </row>
    <row r="80" spans="1:5" x14ac:dyDescent="0.6">
      <c r="A80" s="16"/>
      <c r="B80" s="50"/>
      <c r="C80" s="50"/>
      <c r="D80" s="50"/>
      <c r="E80" s="50"/>
    </row>
    <row r="81" spans="2:5" x14ac:dyDescent="0.6">
      <c r="B81" s="50"/>
      <c r="C81" s="50"/>
      <c r="D81" s="50"/>
      <c r="E81" s="50"/>
    </row>
    <row r="82" spans="2:5" x14ac:dyDescent="0.6">
      <c r="B82" s="50"/>
      <c r="C82" s="50"/>
      <c r="D82" s="50"/>
      <c r="E82" s="50"/>
    </row>
    <row r="83" spans="2:5" x14ac:dyDescent="0.6">
      <c r="B83" s="50"/>
      <c r="C83" s="50"/>
      <c r="D83" s="50"/>
      <c r="E83" s="50"/>
    </row>
    <row r="84" spans="2:5" x14ac:dyDescent="0.6">
      <c r="B84" s="50"/>
      <c r="C84" s="50"/>
      <c r="D84" s="50"/>
      <c r="E84" s="50"/>
    </row>
    <row r="85" spans="2:5" x14ac:dyDescent="0.6">
      <c r="B85" s="50"/>
      <c r="C85" s="50"/>
      <c r="D85" s="50"/>
      <c r="E85" s="50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47" max="14" man="1"/>
  </rowBreak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60"/>
  <dimension ref="A1:AD87"/>
  <sheetViews>
    <sheetView zoomScale="70" zoomScaleNormal="70" workbookViewId="0"/>
  </sheetViews>
  <sheetFormatPr defaultRowHeight="13" x14ac:dyDescent="0.6"/>
  <cols>
    <col min="1" max="1" width="36.86328125" customWidth="1"/>
    <col min="2" max="5" width="10.6796875" customWidth="1"/>
    <col min="6" max="6" width="2.6796875" customWidth="1"/>
    <col min="7" max="10" width="10.6796875" customWidth="1"/>
    <col min="11" max="11" width="2.6796875" customWidth="1"/>
    <col min="12" max="15" width="8.6796875" customWidth="1"/>
    <col min="17" max="32" width="0" hidden="1" customWidth="1"/>
  </cols>
  <sheetData>
    <row r="1" spans="1:25" s="3" customFormat="1" ht="15.5" x14ac:dyDescent="0.7">
      <c r="A1" s="1" t="str">
        <f>VLOOKUP(Y6,TabName,5,FALSE)</f>
        <v>Table 4.58 - Cost of Returned-to-Sender UAA Mail -- All Other Classes, Express (1), PARS Environment, FY 21</v>
      </c>
    </row>
    <row r="2" spans="1:25" ht="8.15" customHeight="1" thickBot="1" x14ac:dyDescent="0.75"/>
    <row r="3" spans="1:25" ht="15.5" x14ac:dyDescent="0.7">
      <c r="A3" s="4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39"/>
    </row>
    <row r="4" spans="1:25" ht="12.75" customHeight="1" x14ac:dyDescent="0.6">
      <c r="A4" s="14"/>
      <c r="B4" s="9" t="s">
        <v>1</v>
      </c>
      <c r="C4" s="10"/>
      <c r="D4" s="10"/>
      <c r="E4" s="10"/>
      <c r="F4" s="11"/>
      <c r="G4" s="9" t="s">
        <v>2</v>
      </c>
      <c r="H4" s="12"/>
      <c r="I4" s="12"/>
      <c r="J4" s="12"/>
      <c r="K4" s="11"/>
      <c r="L4" s="9" t="s">
        <v>3</v>
      </c>
      <c r="M4" s="12"/>
      <c r="N4" s="12"/>
      <c r="O4" s="13"/>
      <c r="S4" t="s">
        <v>37</v>
      </c>
      <c r="T4" t="s">
        <v>37</v>
      </c>
      <c r="U4" s="18" t="s">
        <v>8</v>
      </c>
      <c r="V4" s="18" t="s">
        <v>9</v>
      </c>
      <c r="W4" s="18" t="s">
        <v>10</v>
      </c>
      <c r="Y4" s="3"/>
    </row>
    <row r="5" spans="1:25" ht="25.5" customHeight="1" x14ac:dyDescent="0.6">
      <c r="A5" s="14"/>
      <c r="B5" s="15" t="s">
        <v>4</v>
      </c>
      <c r="C5" s="15" t="s">
        <v>5</v>
      </c>
      <c r="D5" s="15" t="s">
        <v>6</v>
      </c>
      <c r="E5" s="15" t="s">
        <v>7</v>
      </c>
      <c r="F5" s="16"/>
      <c r="G5" s="15" t="s">
        <v>4</v>
      </c>
      <c r="H5" s="15" t="s">
        <v>5</v>
      </c>
      <c r="I5" s="15" t="s">
        <v>6</v>
      </c>
      <c r="J5" s="15" t="s">
        <v>7</v>
      </c>
      <c r="K5" s="16"/>
      <c r="L5" s="15" t="s">
        <v>4</v>
      </c>
      <c r="M5" s="15" t="s">
        <v>5</v>
      </c>
      <c r="N5" s="15" t="s">
        <v>6</v>
      </c>
      <c r="O5" s="17" t="s">
        <v>7</v>
      </c>
      <c r="Q5" s="56" t="s">
        <v>35</v>
      </c>
      <c r="R5" s="56" t="s">
        <v>36</v>
      </c>
      <c r="S5" s="56" t="s">
        <v>35</v>
      </c>
      <c r="T5" s="56" t="s">
        <v>36</v>
      </c>
      <c r="U5" t="s">
        <v>12</v>
      </c>
      <c r="V5" t="s">
        <v>12</v>
      </c>
      <c r="W5" t="s">
        <v>12</v>
      </c>
      <c r="Y5" s="18" t="s">
        <v>11</v>
      </c>
    </row>
    <row r="6" spans="1:25" ht="12.75" customHeight="1" x14ac:dyDescent="0.6">
      <c r="A6" s="94" t="s">
        <v>23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20"/>
      <c r="Y6">
        <v>58</v>
      </c>
    </row>
    <row r="7" spans="1:25" ht="12.75" customHeight="1" x14ac:dyDescent="0.6">
      <c r="A7" s="31" t="s">
        <v>103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20"/>
    </row>
    <row r="8" spans="1:25" ht="12.75" customHeight="1" x14ac:dyDescent="0.6">
      <c r="A8" s="21" t="s">
        <v>13</v>
      </c>
      <c r="B8" s="22">
        <v>0</v>
      </c>
      <c r="C8" s="22">
        <v>0</v>
      </c>
      <c r="D8" s="22">
        <v>0</v>
      </c>
      <c r="E8" s="22">
        <f t="shared" ref="E8:E13" si="0">SUM(B8:D8)</f>
        <v>0</v>
      </c>
      <c r="F8" s="16"/>
      <c r="G8" s="62">
        <v>0</v>
      </c>
      <c r="H8" s="62">
        <v>0</v>
      </c>
      <c r="I8" s="62">
        <v>0</v>
      </c>
      <c r="J8" s="24">
        <f t="shared" ref="J8:J13" si="1">SUM(G8:I8)</f>
        <v>0</v>
      </c>
      <c r="K8" s="16"/>
      <c r="L8" s="25" t="str">
        <f t="shared" ref="L8:O14" si="2">IF(B8&lt;&gt;0,G8/B8,"--")</f>
        <v>--</v>
      </c>
      <c r="M8" s="25" t="str">
        <f t="shared" si="2"/>
        <v>--</v>
      </c>
      <c r="N8" s="25" t="str">
        <f t="shared" si="2"/>
        <v>--</v>
      </c>
      <c r="O8" s="26" t="str">
        <f t="shared" si="2"/>
        <v>--</v>
      </c>
      <c r="Q8">
        <v>38</v>
      </c>
      <c r="U8" s="27">
        <f>VLOOKUP($Y$6,RMap,4,FALSE)</f>
        <v>20</v>
      </c>
      <c r="V8" s="28">
        <f>VLOOKUP($Y$6,RMap,5,FALSE)</f>
        <v>42</v>
      </c>
      <c r="W8" s="29">
        <f>VLOOKUP($Y$6,RMap,6,FALSE)</f>
        <v>64</v>
      </c>
    </row>
    <row r="9" spans="1:25" ht="12.75" customHeight="1" x14ac:dyDescent="0.6">
      <c r="A9" s="30" t="s">
        <v>24</v>
      </c>
      <c r="B9" s="22">
        <v>0</v>
      </c>
      <c r="C9" s="22">
        <v>0</v>
      </c>
      <c r="D9" s="22">
        <v>0</v>
      </c>
      <c r="E9" s="22">
        <f t="shared" si="0"/>
        <v>0</v>
      </c>
      <c r="F9" s="16"/>
      <c r="G9" s="62">
        <v>0</v>
      </c>
      <c r="H9" s="62">
        <v>0</v>
      </c>
      <c r="I9" s="62">
        <v>0</v>
      </c>
      <c r="J9" s="24">
        <f t="shared" si="1"/>
        <v>0</v>
      </c>
      <c r="K9" s="16"/>
      <c r="L9" s="25" t="str">
        <f t="shared" si="2"/>
        <v>--</v>
      </c>
      <c r="M9" s="25" t="str">
        <f t="shared" si="2"/>
        <v>--</v>
      </c>
      <c r="N9" s="25" t="str">
        <f t="shared" si="2"/>
        <v>--</v>
      </c>
      <c r="O9" s="26" t="str">
        <f t="shared" si="2"/>
        <v>--</v>
      </c>
      <c r="Q9">
        <v>39</v>
      </c>
      <c r="U9">
        <f>$U$8</f>
        <v>20</v>
      </c>
      <c r="V9">
        <f>$V$8</f>
        <v>42</v>
      </c>
      <c r="W9">
        <f>$W$8</f>
        <v>64</v>
      </c>
    </row>
    <row r="10" spans="1:25" ht="12.75" customHeight="1" x14ac:dyDescent="0.6">
      <c r="A10" s="21" t="s">
        <v>25</v>
      </c>
      <c r="B10" s="22">
        <v>0</v>
      </c>
      <c r="C10" s="22">
        <v>0</v>
      </c>
      <c r="D10" s="22">
        <v>0</v>
      </c>
      <c r="E10" s="22">
        <f t="shared" si="0"/>
        <v>0</v>
      </c>
      <c r="F10" s="16"/>
      <c r="G10" s="62">
        <v>0</v>
      </c>
      <c r="H10" s="62">
        <v>0</v>
      </c>
      <c r="I10" s="62">
        <v>0</v>
      </c>
      <c r="J10" s="24">
        <f t="shared" si="1"/>
        <v>0</v>
      </c>
      <c r="K10" s="16"/>
      <c r="L10" s="25" t="str">
        <f t="shared" si="2"/>
        <v>--</v>
      </c>
      <c r="M10" s="25" t="str">
        <f t="shared" si="2"/>
        <v>--</v>
      </c>
      <c r="N10" s="25" t="str">
        <f t="shared" si="2"/>
        <v>--</v>
      </c>
      <c r="O10" s="26" t="str">
        <f t="shared" si="2"/>
        <v>--</v>
      </c>
      <c r="Q10">
        <v>40</v>
      </c>
      <c r="S10">
        <v>10</v>
      </c>
      <c r="U10">
        <f>$U$8</f>
        <v>20</v>
      </c>
      <c r="V10">
        <f>$V$8</f>
        <v>42</v>
      </c>
      <c r="W10">
        <f>$W$8</f>
        <v>64</v>
      </c>
    </row>
    <row r="11" spans="1:25" ht="12.75" customHeight="1" x14ac:dyDescent="0.6">
      <c r="A11" s="21" t="s">
        <v>26</v>
      </c>
      <c r="B11" s="22">
        <v>0</v>
      </c>
      <c r="C11" s="22">
        <v>0</v>
      </c>
      <c r="D11" s="22">
        <v>0</v>
      </c>
      <c r="E11" s="22">
        <f t="shared" si="0"/>
        <v>0</v>
      </c>
      <c r="F11" s="16"/>
      <c r="G11" s="62">
        <v>0</v>
      </c>
      <c r="H11" s="62">
        <v>0</v>
      </c>
      <c r="I11" s="62">
        <v>0</v>
      </c>
      <c r="J11" s="24">
        <f t="shared" si="1"/>
        <v>0</v>
      </c>
      <c r="K11" s="16"/>
      <c r="L11" s="25" t="str">
        <f t="shared" si="2"/>
        <v>--</v>
      </c>
      <c r="M11" s="25" t="str">
        <f t="shared" si="2"/>
        <v>--</v>
      </c>
      <c r="N11" s="25" t="str">
        <f t="shared" si="2"/>
        <v>--</v>
      </c>
      <c r="O11" s="26" t="str">
        <f t="shared" si="2"/>
        <v>--</v>
      </c>
      <c r="Q11">
        <v>41</v>
      </c>
      <c r="S11">
        <v>10</v>
      </c>
      <c r="U11">
        <f>$U$8</f>
        <v>20</v>
      </c>
      <c r="V11">
        <f>$V$8</f>
        <v>42</v>
      </c>
      <c r="W11">
        <f>$W$8</f>
        <v>64</v>
      </c>
    </row>
    <row r="12" spans="1:25" ht="12.75" customHeight="1" x14ac:dyDescent="0.6">
      <c r="A12" s="30" t="s">
        <v>92</v>
      </c>
      <c r="B12" s="22">
        <v>0</v>
      </c>
      <c r="C12" s="22">
        <v>0</v>
      </c>
      <c r="D12" s="22">
        <v>0</v>
      </c>
      <c r="E12" s="22">
        <f t="shared" si="0"/>
        <v>0</v>
      </c>
      <c r="F12" s="16"/>
      <c r="G12" s="62">
        <v>0</v>
      </c>
      <c r="H12" s="62">
        <v>0</v>
      </c>
      <c r="I12" s="62">
        <v>0</v>
      </c>
      <c r="J12" s="24">
        <f t="shared" si="1"/>
        <v>0</v>
      </c>
      <c r="K12" s="16"/>
      <c r="L12" s="25" t="str">
        <f t="shared" si="2"/>
        <v>--</v>
      </c>
      <c r="M12" s="25" t="str">
        <f t="shared" si="2"/>
        <v>--</v>
      </c>
      <c r="N12" s="25" t="str">
        <f t="shared" si="2"/>
        <v>--</v>
      </c>
      <c r="O12" s="26" t="str">
        <f t="shared" si="2"/>
        <v>--</v>
      </c>
      <c r="Q12">
        <v>42</v>
      </c>
      <c r="R12">
        <v>43</v>
      </c>
      <c r="S12">
        <v>10</v>
      </c>
      <c r="U12">
        <f>$U$8</f>
        <v>20</v>
      </c>
      <c r="V12">
        <f>$V$8</f>
        <v>42</v>
      </c>
      <c r="W12">
        <f>$W$8</f>
        <v>64</v>
      </c>
    </row>
    <row r="13" spans="1:25" ht="12.75" customHeight="1" x14ac:dyDescent="0.6">
      <c r="A13" s="30" t="s">
        <v>104</v>
      </c>
      <c r="B13" s="22">
        <v>0</v>
      </c>
      <c r="C13" s="22">
        <v>0</v>
      </c>
      <c r="D13" s="22">
        <v>0</v>
      </c>
      <c r="E13" s="22">
        <f t="shared" si="0"/>
        <v>0</v>
      </c>
      <c r="F13" s="16"/>
      <c r="G13" s="62">
        <v>0</v>
      </c>
      <c r="H13" s="62">
        <v>0</v>
      </c>
      <c r="I13" s="62">
        <v>0</v>
      </c>
      <c r="J13" s="24">
        <f t="shared" si="1"/>
        <v>0</v>
      </c>
      <c r="K13" s="16"/>
      <c r="L13" s="25" t="str">
        <f t="shared" si="2"/>
        <v>--</v>
      </c>
      <c r="M13" s="25" t="str">
        <f t="shared" si="2"/>
        <v>--</v>
      </c>
      <c r="N13" s="25" t="str">
        <f t="shared" si="2"/>
        <v>--</v>
      </c>
      <c r="O13" s="26" t="str">
        <f t="shared" si="2"/>
        <v>--</v>
      </c>
      <c r="Q13">
        <v>45</v>
      </c>
      <c r="S13">
        <v>10</v>
      </c>
      <c r="U13">
        <f>$U$8</f>
        <v>20</v>
      </c>
      <c r="V13">
        <f>$V$8</f>
        <v>42</v>
      </c>
      <c r="W13">
        <f>$W$8</f>
        <v>64</v>
      </c>
    </row>
    <row r="14" spans="1:25" ht="12.75" customHeight="1" x14ac:dyDescent="0.6">
      <c r="A14" s="21" t="s">
        <v>17</v>
      </c>
      <c r="B14" s="22">
        <f>B10</f>
        <v>0</v>
      </c>
      <c r="C14" s="22">
        <f>C10</f>
        <v>0</v>
      </c>
      <c r="D14" s="22">
        <f>D10</f>
        <v>0</v>
      </c>
      <c r="E14" s="22">
        <f>E10</f>
        <v>0</v>
      </c>
      <c r="F14" s="16"/>
      <c r="G14" s="24">
        <f>SUM(G8:G13)</f>
        <v>0</v>
      </c>
      <c r="H14" s="24">
        <f>SUM(H8:H13)</f>
        <v>0</v>
      </c>
      <c r="I14" s="24">
        <f>SUM(I8:I13)</f>
        <v>0</v>
      </c>
      <c r="J14" s="24">
        <f>SUM(J8:J13)</f>
        <v>0</v>
      </c>
      <c r="K14" s="16"/>
      <c r="L14" s="25" t="str">
        <f t="shared" si="2"/>
        <v>--</v>
      </c>
      <c r="M14" s="25" t="str">
        <f t="shared" si="2"/>
        <v>--</v>
      </c>
      <c r="N14" s="25" t="str">
        <f t="shared" si="2"/>
        <v>--</v>
      </c>
      <c r="O14" s="26" t="str">
        <f t="shared" si="2"/>
        <v>--</v>
      </c>
    </row>
    <row r="15" spans="1:25" ht="5.15" customHeight="1" x14ac:dyDescent="0.6">
      <c r="A15" s="21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20"/>
    </row>
    <row r="16" spans="1:25" ht="12.75" customHeight="1" x14ac:dyDescent="0.6">
      <c r="A16" s="31" t="s">
        <v>105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20"/>
    </row>
    <row r="17" spans="1:30" ht="12.75" customHeight="1" x14ac:dyDescent="0.6">
      <c r="A17" s="21" t="s">
        <v>13</v>
      </c>
      <c r="B17" s="22">
        <v>0</v>
      </c>
      <c r="C17" s="22">
        <v>0</v>
      </c>
      <c r="D17" s="22">
        <v>0</v>
      </c>
      <c r="E17" s="22">
        <f t="shared" ref="E17:E22" si="3">SUM(B17:D17)</f>
        <v>0</v>
      </c>
      <c r="F17" s="16"/>
      <c r="G17" s="62">
        <v>0</v>
      </c>
      <c r="H17" s="62">
        <v>0</v>
      </c>
      <c r="I17" s="62">
        <v>0</v>
      </c>
      <c r="J17" s="24">
        <f t="shared" ref="J17:J22" si="4">SUM(G17:I17)</f>
        <v>0</v>
      </c>
      <c r="K17" s="16"/>
      <c r="L17" s="25" t="str">
        <f t="shared" ref="L17:O23" si="5">IF(B17&lt;&gt;0,G17/B17,"--")</f>
        <v>--</v>
      </c>
      <c r="M17" s="25" t="str">
        <f t="shared" si="5"/>
        <v>--</v>
      </c>
      <c r="N17" s="25" t="str">
        <f t="shared" si="5"/>
        <v>--</v>
      </c>
      <c r="O17" s="26" t="str">
        <f t="shared" si="5"/>
        <v>--</v>
      </c>
      <c r="Q17">
        <v>48</v>
      </c>
      <c r="R17">
        <v>65</v>
      </c>
      <c r="U17">
        <f t="shared" ref="U17:U22" si="6">$U$8</f>
        <v>20</v>
      </c>
      <c r="V17">
        <f t="shared" ref="V17:V22" si="7">$V$8</f>
        <v>42</v>
      </c>
      <c r="W17">
        <f t="shared" ref="W17:W22" si="8">$W$8</f>
        <v>64</v>
      </c>
    </row>
    <row r="18" spans="1:30" ht="12.75" customHeight="1" x14ac:dyDescent="0.6">
      <c r="A18" s="30" t="s">
        <v>24</v>
      </c>
      <c r="B18" s="22">
        <v>0</v>
      </c>
      <c r="C18" s="22">
        <v>0</v>
      </c>
      <c r="D18" s="22">
        <v>0</v>
      </c>
      <c r="E18" s="22">
        <f t="shared" si="3"/>
        <v>0</v>
      </c>
      <c r="F18" s="16"/>
      <c r="G18" s="62">
        <v>0</v>
      </c>
      <c r="H18" s="62">
        <v>0</v>
      </c>
      <c r="I18" s="62">
        <v>0</v>
      </c>
      <c r="J18" s="24">
        <f t="shared" si="4"/>
        <v>0</v>
      </c>
      <c r="K18" s="16"/>
      <c r="L18" s="25" t="str">
        <f t="shared" si="5"/>
        <v>--</v>
      </c>
      <c r="M18" s="25" t="str">
        <f t="shared" si="5"/>
        <v>--</v>
      </c>
      <c r="N18" s="25" t="str">
        <f t="shared" si="5"/>
        <v>--</v>
      </c>
      <c r="O18" s="26" t="str">
        <f t="shared" si="5"/>
        <v>--</v>
      </c>
      <c r="Q18">
        <v>49</v>
      </c>
      <c r="R18">
        <v>66</v>
      </c>
      <c r="U18">
        <f t="shared" si="6"/>
        <v>20</v>
      </c>
      <c r="V18">
        <f t="shared" si="7"/>
        <v>42</v>
      </c>
      <c r="W18">
        <f t="shared" si="8"/>
        <v>64</v>
      </c>
    </row>
    <row r="19" spans="1:30" ht="12.75" customHeight="1" x14ac:dyDescent="0.6">
      <c r="A19" s="21" t="s">
        <v>25</v>
      </c>
      <c r="B19" s="22">
        <v>0</v>
      </c>
      <c r="C19" s="22">
        <v>0</v>
      </c>
      <c r="D19" s="22">
        <v>0</v>
      </c>
      <c r="E19" s="22">
        <f t="shared" si="3"/>
        <v>0</v>
      </c>
      <c r="F19" s="16"/>
      <c r="G19" s="62">
        <v>0</v>
      </c>
      <c r="H19" s="62">
        <v>0</v>
      </c>
      <c r="I19" s="62">
        <v>0</v>
      </c>
      <c r="J19" s="24">
        <f t="shared" si="4"/>
        <v>0</v>
      </c>
      <c r="K19" s="16"/>
      <c r="L19" s="25" t="str">
        <f t="shared" si="5"/>
        <v>--</v>
      </c>
      <c r="M19" s="25" t="str">
        <f t="shared" si="5"/>
        <v>--</v>
      </c>
      <c r="N19" s="25" t="str">
        <f t="shared" si="5"/>
        <v>--</v>
      </c>
      <c r="O19" s="26" t="str">
        <f t="shared" si="5"/>
        <v>--</v>
      </c>
      <c r="Q19">
        <v>50</v>
      </c>
      <c r="R19">
        <v>67</v>
      </c>
      <c r="S19">
        <v>27</v>
      </c>
      <c r="T19">
        <v>10</v>
      </c>
      <c r="U19">
        <f t="shared" si="6"/>
        <v>20</v>
      </c>
      <c r="V19">
        <f t="shared" si="7"/>
        <v>42</v>
      </c>
      <c r="W19">
        <f t="shared" si="8"/>
        <v>64</v>
      </c>
    </row>
    <row r="20" spans="1:30" ht="12.75" customHeight="1" x14ac:dyDescent="0.6">
      <c r="A20" s="21" t="s">
        <v>26</v>
      </c>
      <c r="B20" s="22">
        <v>0</v>
      </c>
      <c r="C20" s="22">
        <v>0</v>
      </c>
      <c r="D20" s="22">
        <v>0</v>
      </c>
      <c r="E20" s="22">
        <f t="shared" si="3"/>
        <v>0</v>
      </c>
      <c r="F20" s="16"/>
      <c r="G20" s="62">
        <v>0</v>
      </c>
      <c r="H20" s="62">
        <v>0</v>
      </c>
      <c r="I20" s="62">
        <v>0</v>
      </c>
      <c r="J20" s="24">
        <f t="shared" si="4"/>
        <v>0</v>
      </c>
      <c r="K20" s="16"/>
      <c r="L20" s="25" t="str">
        <f t="shared" si="5"/>
        <v>--</v>
      </c>
      <c r="M20" s="25" t="str">
        <f t="shared" si="5"/>
        <v>--</v>
      </c>
      <c r="N20" s="25" t="str">
        <f t="shared" si="5"/>
        <v>--</v>
      </c>
      <c r="O20" s="26" t="str">
        <f t="shared" si="5"/>
        <v>--</v>
      </c>
      <c r="Q20">
        <v>51</v>
      </c>
      <c r="R20">
        <v>68</v>
      </c>
      <c r="S20">
        <v>27</v>
      </c>
      <c r="T20">
        <v>10</v>
      </c>
      <c r="U20">
        <f t="shared" si="6"/>
        <v>20</v>
      </c>
      <c r="V20">
        <f t="shared" si="7"/>
        <v>42</v>
      </c>
      <c r="W20">
        <f t="shared" si="8"/>
        <v>64</v>
      </c>
    </row>
    <row r="21" spans="1:30" ht="12.75" customHeight="1" x14ac:dyDescent="0.6">
      <c r="A21" s="30" t="s">
        <v>92</v>
      </c>
      <c r="B21" s="22">
        <v>0</v>
      </c>
      <c r="C21" s="22">
        <v>0</v>
      </c>
      <c r="D21" s="22">
        <v>0</v>
      </c>
      <c r="E21" s="22">
        <f t="shared" si="3"/>
        <v>0</v>
      </c>
      <c r="F21" s="16"/>
      <c r="G21" s="62">
        <v>0</v>
      </c>
      <c r="H21" s="62">
        <v>0</v>
      </c>
      <c r="I21" s="62">
        <v>0</v>
      </c>
      <c r="J21" s="24">
        <f t="shared" si="4"/>
        <v>0</v>
      </c>
      <c r="K21" s="16"/>
      <c r="L21" s="25" t="str">
        <f t="shared" si="5"/>
        <v>--</v>
      </c>
      <c r="M21" s="25" t="str">
        <f t="shared" si="5"/>
        <v>--</v>
      </c>
      <c r="N21" s="25" t="str">
        <f t="shared" si="5"/>
        <v>--</v>
      </c>
      <c r="O21" s="26" t="str">
        <f t="shared" si="5"/>
        <v>--</v>
      </c>
      <c r="Q21">
        <v>52</v>
      </c>
      <c r="R21">
        <v>70</v>
      </c>
      <c r="S21">
        <v>27</v>
      </c>
      <c r="T21">
        <v>10</v>
      </c>
      <c r="U21">
        <f t="shared" si="6"/>
        <v>20</v>
      </c>
      <c r="V21">
        <f t="shared" si="7"/>
        <v>42</v>
      </c>
      <c r="W21">
        <f t="shared" si="8"/>
        <v>64</v>
      </c>
    </row>
    <row r="22" spans="1:30" ht="12.75" customHeight="1" x14ac:dyDescent="0.6">
      <c r="A22" s="30" t="s">
        <v>104</v>
      </c>
      <c r="B22" s="22">
        <v>0</v>
      </c>
      <c r="C22" s="22">
        <v>0</v>
      </c>
      <c r="D22" s="22">
        <v>0</v>
      </c>
      <c r="E22" s="22">
        <f t="shared" si="3"/>
        <v>0</v>
      </c>
      <c r="F22" s="16"/>
      <c r="G22" s="62">
        <v>0</v>
      </c>
      <c r="H22" s="62">
        <v>0</v>
      </c>
      <c r="I22" s="62">
        <v>0</v>
      </c>
      <c r="J22" s="24">
        <f t="shared" si="4"/>
        <v>0</v>
      </c>
      <c r="K22" s="16"/>
      <c r="L22" s="25" t="str">
        <f t="shared" si="5"/>
        <v>--</v>
      </c>
      <c r="M22" s="25" t="str">
        <f t="shared" si="5"/>
        <v>--</v>
      </c>
      <c r="N22" s="25" t="str">
        <f t="shared" si="5"/>
        <v>--</v>
      </c>
      <c r="O22" s="26" t="str">
        <f t="shared" si="5"/>
        <v>--</v>
      </c>
      <c r="Q22">
        <v>55</v>
      </c>
      <c r="R22">
        <v>72</v>
      </c>
      <c r="S22">
        <v>27</v>
      </c>
      <c r="T22">
        <v>10</v>
      </c>
      <c r="U22">
        <f t="shared" si="6"/>
        <v>20</v>
      </c>
      <c r="V22">
        <f t="shared" si="7"/>
        <v>42</v>
      </c>
      <c r="W22">
        <f t="shared" si="8"/>
        <v>64</v>
      </c>
      <c r="AA22" s="24">
        <v>0</v>
      </c>
      <c r="AB22" s="24">
        <v>0</v>
      </c>
      <c r="AC22" s="24">
        <v>0</v>
      </c>
      <c r="AD22" t="s">
        <v>178</v>
      </c>
    </row>
    <row r="23" spans="1:30" ht="12.75" customHeight="1" x14ac:dyDescent="0.6">
      <c r="A23" s="21" t="s">
        <v>17</v>
      </c>
      <c r="B23" s="22">
        <f>B19</f>
        <v>0</v>
      </c>
      <c r="C23" s="22">
        <f>C19</f>
        <v>0</v>
      </c>
      <c r="D23" s="22">
        <f>D19</f>
        <v>0</v>
      </c>
      <c r="E23" s="22">
        <f>E19</f>
        <v>0</v>
      </c>
      <c r="F23" s="16"/>
      <c r="G23" s="24">
        <f>SUM(G17:G22)</f>
        <v>0</v>
      </c>
      <c r="H23" s="24">
        <f>SUM(H17:H22)</f>
        <v>0</v>
      </c>
      <c r="I23" s="24">
        <f>SUM(I17:I22)</f>
        <v>0</v>
      </c>
      <c r="J23" s="24">
        <f>SUM(J17:J22)</f>
        <v>0</v>
      </c>
      <c r="K23" s="16"/>
      <c r="L23" s="25" t="str">
        <f t="shared" si="5"/>
        <v>--</v>
      </c>
      <c r="M23" s="25" t="str">
        <f t="shared" si="5"/>
        <v>--</v>
      </c>
      <c r="N23" s="25" t="str">
        <f t="shared" si="5"/>
        <v>--</v>
      </c>
      <c r="O23" s="26" t="str">
        <f t="shared" si="5"/>
        <v>--</v>
      </c>
      <c r="AA23" s="24">
        <v>0</v>
      </c>
      <c r="AB23" s="24">
        <v>0</v>
      </c>
      <c r="AC23" s="24">
        <v>0</v>
      </c>
      <c r="AD23" s="56" t="s">
        <v>179</v>
      </c>
    </row>
    <row r="24" spans="1:30" ht="5.15" customHeight="1" x14ac:dyDescent="0.6">
      <c r="A24" s="21"/>
      <c r="B24" s="22"/>
      <c r="C24" s="22"/>
      <c r="D24" s="22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20"/>
    </row>
    <row r="25" spans="1:30" ht="12.75" customHeight="1" x14ac:dyDescent="0.6">
      <c r="A25" s="31" t="s">
        <v>28</v>
      </c>
      <c r="B25" s="22"/>
      <c r="C25" s="22"/>
      <c r="D25" s="22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20"/>
    </row>
    <row r="26" spans="1:30" ht="12.75" customHeight="1" x14ac:dyDescent="0.6">
      <c r="A26" s="30" t="s">
        <v>29</v>
      </c>
      <c r="B26" s="65">
        <f>B14+B23</f>
        <v>0</v>
      </c>
      <c r="C26" s="65">
        <f>C14+C23</f>
        <v>0</v>
      </c>
      <c r="D26" s="65">
        <f>D14+D23</f>
        <v>0</v>
      </c>
      <c r="E26" s="22">
        <f>SUM(B26:D26)</f>
        <v>0</v>
      </c>
      <c r="F26" s="16"/>
      <c r="G26" s="62">
        <v>0</v>
      </c>
      <c r="H26" s="62">
        <v>0</v>
      </c>
      <c r="I26" s="62">
        <v>0</v>
      </c>
      <c r="J26" s="24">
        <f>SUM(G26:I26)</f>
        <v>0</v>
      </c>
      <c r="K26" s="16"/>
      <c r="L26" s="25" t="str">
        <f t="shared" ref="L26:O28" si="9">IF(B26&lt;&gt;0,G26/B26,"--")</f>
        <v>--</v>
      </c>
      <c r="M26" s="25" t="str">
        <f t="shared" si="9"/>
        <v>--</v>
      </c>
      <c r="N26" s="25" t="str">
        <f t="shared" si="9"/>
        <v>--</v>
      </c>
      <c r="O26" s="26" t="str">
        <f t="shared" si="9"/>
        <v>--</v>
      </c>
      <c r="Q26">
        <v>75</v>
      </c>
      <c r="U26">
        <f>$U$8</f>
        <v>20</v>
      </c>
      <c r="V26">
        <f>$V$8</f>
        <v>42</v>
      </c>
      <c r="W26">
        <f>$W$8</f>
        <v>64</v>
      </c>
    </row>
    <row r="27" spans="1:30" ht="12.75" customHeight="1" x14ac:dyDescent="0.6">
      <c r="A27" s="30" t="s">
        <v>30</v>
      </c>
      <c r="B27" s="22">
        <v>0</v>
      </c>
      <c r="C27" s="22">
        <v>0</v>
      </c>
      <c r="D27" s="22">
        <v>0</v>
      </c>
      <c r="E27" s="22">
        <f>SUM(B27:D27)</f>
        <v>0</v>
      </c>
      <c r="F27" s="16"/>
      <c r="G27" s="62">
        <v>0</v>
      </c>
      <c r="H27" s="62">
        <v>0</v>
      </c>
      <c r="I27" s="62">
        <v>0</v>
      </c>
      <c r="J27" s="24">
        <f>SUM(G27:I27)</f>
        <v>0</v>
      </c>
      <c r="K27" s="16"/>
      <c r="L27" s="25" t="str">
        <f t="shared" si="9"/>
        <v>--</v>
      </c>
      <c r="M27" s="25" t="str">
        <f t="shared" si="9"/>
        <v>--</v>
      </c>
      <c r="N27" s="25" t="str">
        <f t="shared" si="9"/>
        <v>--</v>
      </c>
      <c r="O27" s="26" t="str">
        <f t="shared" si="9"/>
        <v>--</v>
      </c>
      <c r="Q27">
        <v>76</v>
      </c>
      <c r="U27">
        <f>$U$8</f>
        <v>20</v>
      </c>
      <c r="V27">
        <f>$V$8</f>
        <v>42</v>
      </c>
      <c r="W27">
        <f>$W$8</f>
        <v>64</v>
      </c>
    </row>
    <row r="28" spans="1:30" ht="12.75" customHeight="1" x14ac:dyDescent="0.6">
      <c r="A28" s="21" t="s">
        <v>17</v>
      </c>
      <c r="B28" s="22">
        <f>B26</f>
        <v>0</v>
      </c>
      <c r="C28" s="22">
        <f>C26</f>
        <v>0</v>
      </c>
      <c r="D28" s="22">
        <f>D26</f>
        <v>0</v>
      </c>
      <c r="E28" s="22">
        <f>E26</f>
        <v>0</v>
      </c>
      <c r="F28" s="16"/>
      <c r="G28" s="24">
        <f>SUM(G26:G27)</f>
        <v>0</v>
      </c>
      <c r="H28" s="24">
        <f>SUM(H26:H27)</f>
        <v>0</v>
      </c>
      <c r="I28" s="24">
        <f>SUM(I26:I27)</f>
        <v>0</v>
      </c>
      <c r="J28" s="24">
        <f>SUM(J26:J27)</f>
        <v>0</v>
      </c>
      <c r="K28" s="16"/>
      <c r="L28" s="25" t="str">
        <f t="shared" si="9"/>
        <v>--</v>
      </c>
      <c r="M28" s="25" t="str">
        <f t="shared" si="9"/>
        <v>--</v>
      </c>
      <c r="N28" s="25" t="str">
        <f t="shared" si="9"/>
        <v>--</v>
      </c>
      <c r="O28" s="26" t="str">
        <f t="shared" si="9"/>
        <v>--</v>
      </c>
    </row>
    <row r="29" spans="1:30" ht="5.15" customHeight="1" x14ac:dyDescent="0.6">
      <c r="A29" s="21"/>
      <c r="B29" s="22"/>
      <c r="C29" s="22"/>
      <c r="D29" s="22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20"/>
    </row>
    <row r="30" spans="1:30" ht="12.75" customHeight="1" x14ac:dyDescent="0.6">
      <c r="A30" s="21" t="s">
        <v>31</v>
      </c>
      <c r="B30" s="22">
        <f>B28</f>
        <v>0</v>
      </c>
      <c r="C30" s="22">
        <f>C28</f>
        <v>0</v>
      </c>
      <c r="D30" s="22">
        <f>D28</f>
        <v>0</v>
      </c>
      <c r="E30" s="22">
        <f>E28</f>
        <v>0</v>
      </c>
      <c r="F30" s="16"/>
      <c r="G30" s="24">
        <f>SUM(G14,G23,G28)</f>
        <v>0</v>
      </c>
      <c r="H30" s="24">
        <f>SUM(H14,H23,H28)</f>
        <v>0</v>
      </c>
      <c r="I30" s="24">
        <f>SUM(I14,I23,I28)</f>
        <v>0</v>
      </c>
      <c r="J30" s="24">
        <f>SUM(J14,J23,J28)</f>
        <v>0</v>
      </c>
      <c r="K30" s="16"/>
      <c r="L30" s="25" t="str">
        <f>IF(B30&lt;&gt;0,G30/B30,"--")</f>
        <v>--</v>
      </c>
      <c r="M30" s="25" t="str">
        <f>IF(C30&lt;&gt;0,H30/C30,"--")</f>
        <v>--</v>
      </c>
      <c r="N30" s="25" t="str">
        <f>IF(D30&lt;&gt;0,I30/D30,"--")</f>
        <v>--</v>
      </c>
      <c r="O30" s="26" t="str">
        <f>IF(E30&lt;&gt;0,J30/E30,"--")</f>
        <v>--</v>
      </c>
    </row>
    <row r="31" spans="1:30" ht="5.15" customHeight="1" x14ac:dyDescent="0.6">
      <c r="A31" s="21"/>
      <c r="B31" s="22"/>
      <c r="C31" s="22"/>
      <c r="D31" s="22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20"/>
    </row>
    <row r="32" spans="1:30" ht="12.75" customHeight="1" x14ac:dyDescent="0.6">
      <c r="A32" s="95" t="s">
        <v>32</v>
      </c>
      <c r="B32" s="22"/>
      <c r="C32" s="22"/>
      <c r="D32" s="22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20"/>
    </row>
    <row r="33" spans="1:23" ht="12.75" customHeight="1" x14ac:dyDescent="0.6">
      <c r="A33" s="31" t="s">
        <v>106</v>
      </c>
      <c r="B33" s="22"/>
      <c r="C33" s="22"/>
      <c r="D33" s="22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20"/>
    </row>
    <row r="34" spans="1:23" ht="12.75" customHeight="1" x14ac:dyDescent="0.6">
      <c r="A34" s="21" t="s">
        <v>13</v>
      </c>
      <c r="B34" s="22">
        <v>0</v>
      </c>
      <c r="C34" s="22">
        <v>0</v>
      </c>
      <c r="D34" s="22">
        <v>0</v>
      </c>
      <c r="E34" s="22">
        <f>SUM(B34:D34)</f>
        <v>0</v>
      </c>
      <c r="F34" s="16"/>
      <c r="G34" s="62">
        <v>0</v>
      </c>
      <c r="H34" s="62">
        <v>0</v>
      </c>
      <c r="I34" s="62">
        <v>0</v>
      </c>
      <c r="J34" s="24">
        <f>SUM(G34:I34)</f>
        <v>0</v>
      </c>
      <c r="K34" s="16"/>
      <c r="L34" s="25" t="str">
        <f t="shared" ref="L34:O37" si="10">IF(B34&lt;&gt;0,G34/B34,"--")</f>
        <v>--</v>
      </c>
      <c r="M34" s="25" t="str">
        <f t="shared" si="10"/>
        <v>--</v>
      </c>
      <c r="N34" s="25" t="str">
        <f t="shared" si="10"/>
        <v>--</v>
      </c>
      <c r="O34" s="26" t="str">
        <f t="shared" si="10"/>
        <v>--</v>
      </c>
      <c r="Q34">
        <v>0</v>
      </c>
      <c r="U34">
        <f>$U$8</f>
        <v>20</v>
      </c>
      <c r="V34">
        <f>$V$8</f>
        <v>42</v>
      </c>
      <c r="W34">
        <f>$W$8</f>
        <v>64</v>
      </c>
    </row>
    <row r="35" spans="1:23" ht="12.75" customHeight="1" x14ac:dyDescent="0.6">
      <c r="A35" s="30" t="s">
        <v>111</v>
      </c>
      <c r="B35" s="22">
        <v>0</v>
      </c>
      <c r="C35" s="22">
        <v>0</v>
      </c>
      <c r="D35" s="22">
        <v>0</v>
      </c>
      <c r="E35" s="22">
        <f>SUM(B35:D35)</f>
        <v>0</v>
      </c>
      <c r="F35" s="16"/>
      <c r="G35" s="62">
        <v>0</v>
      </c>
      <c r="H35" s="62">
        <v>0</v>
      </c>
      <c r="I35" s="62">
        <v>0</v>
      </c>
      <c r="J35" s="24">
        <f>SUM(G35:I35)</f>
        <v>0</v>
      </c>
      <c r="K35" s="16"/>
      <c r="L35" s="25" t="str">
        <f t="shared" si="10"/>
        <v>--</v>
      </c>
      <c r="M35" s="25" t="str">
        <f t="shared" si="10"/>
        <v>--</v>
      </c>
      <c r="N35" s="25" t="str">
        <f t="shared" si="10"/>
        <v>--</v>
      </c>
      <c r="O35" s="26" t="str">
        <f t="shared" si="10"/>
        <v>--</v>
      </c>
      <c r="Q35">
        <v>3</v>
      </c>
      <c r="U35">
        <f>$U$8</f>
        <v>20</v>
      </c>
      <c r="V35">
        <f>$V$8</f>
        <v>42</v>
      </c>
      <c r="W35">
        <f>$W$8</f>
        <v>64</v>
      </c>
    </row>
    <row r="36" spans="1:23" ht="12.75" customHeight="1" x14ac:dyDescent="0.6">
      <c r="A36" s="21" t="s">
        <v>14</v>
      </c>
      <c r="B36" s="22">
        <v>0</v>
      </c>
      <c r="C36" s="22">
        <v>0</v>
      </c>
      <c r="D36" s="22">
        <v>0</v>
      </c>
      <c r="E36" s="22">
        <f>SUM(B36:D36)</f>
        <v>0</v>
      </c>
      <c r="F36" s="16"/>
      <c r="G36" s="62">
        <v>0</v>
      </c>
      <c r="H36" s="62">
        <v>0</v>
      </c>
      <c r="I36" s="62">
        <v>0</v>
      </c>
      <c r="J36" s="24">
        <f>SUM(G36:I36)</f>
        <v>0</v>
      </c>
      <c r="K36" s="16"/>
      <c r="L36" s="25" t="str">
        <f t="shared" si="10"/>
        <v>--</v>
      </c>
      <c r="M36" s="25" t="str">
        <f t="shared" si="10"/>
        <v>--</v>
      </c>
      <c r="N36" s="25" t="str">
        <f t="shared" si="10"/>
        <v>--</v>
      </c>
      <c r="O36" s="26" t="str">
        <f t="shared" si="10"/>
        <v>--</v>
      </c>
      <c r="Q36">
        <v>9</v>
      </c>
      <c r="U36">
        <f>$U$8</f>
        <v>20</v>
      </c>
      <c r="V36">
        <f>$V$8</f>
        <v>42</v>
      </c>
      <c r="W36">
        <f>$W$8</f>
        <v>64</v>
      </c>
    </row>
    <row r="37" spans="1:23" ht="12.75" customHeight="1" x14ac:dyDescent="0.6">
      <c r="A37" s="21" t="s">
        <v>17</v>
      </c>
      <c r="B37" s="22">
        <f>B34</f>
        <v>0</v>
      </c>
      <c r="C37" s="22">
        <f>C34</f>
        <v>0</v>
      </c>
      <c r="D37" s="22">
        <f>D34</f>
        <v>0</v>
      </c>
      <c r="E37" s="22">
        <f>E34</f>
        <v>0</v>
      </c>
      <c r="F37" s="16"/>
      <c r="G37" s="24">
        <f>SUM(G34:G36)</f>
        <v>0</v>
      </c>
      <c r="H37" s="24">
        <f>SUM(H34:H36)</f>
        <v>0</v>
      </c>
      <c r="I37" s="24">
        <f>SUM(I34:I36)</f>
        <v>0</v>
      </c>
      <c r="J37" s="24">
        <f>SUM(J34:J36)</f>
        <v>0</v>
      </c>
      <c r="K37" s="16"/>
      <c r="L37" s="25" t="str">
        <f t="shared" si="10"/>
        <v>--</v>
      </c>
      <c r="M37" s="25" t="str">
        <f t="shared" si="10"/>
        <v>--</v>
      </c>
      <c r="N37" s="25" t="str">
        <f t="shared" si="10"/>
        <v>--</v>
      </c>
      <c r="O37" s="26" t="str">
        <f t="shared" si="10"/>
        <v>--</v>
      </c>
    </row>
    <row r="38" spans="1:23" ht="5.15" customHeight="1" x14ac:dyDescent="0.6">
      <c r="A38" s="21"/>
      <c r="B38" s="22"/>
      <c r="C38" s="22"/>
      <c r="D38" s="22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20"/>
    </row>
    <row r="39" spans="1:23" ht="12.75" customHeight="1" x14ac:dyDescent="0.6">
      <c r="A39" s="31" t="s">
        <v>112</v>
      </c>
      <c r="B39" s="22"/>
      <c r="C39" s="22"/>
      <c r="D39" s="22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20"/>
    </row>
    <row r="40" spans="1:23" ht="12.75" customHeight="1" x14ac:dyDescent="0.6">
      <c r="A40" s="21" t="s">
        <v>13</v>
      </c>
      <c r="B40" s="22">
        <v>0</v>
      </c>
      <c r="C40" s="22">
        <v>0</v>
      </c>
      <c r="D40" s="22">
        <v>0</v>
      </c>
      <c r="E40" s="22">
        <f>SUM(B40:D40)</f>
        <v>0</v>
      </c>
      <c r="F40" s="16"/>
      <c r="G40" s="62">
        <v>0</v>
      </c>
      <c r="H40" s="62">
        <v>0</v>
      </c>
      <c r="I40" s="62">
        <v>0</v>
      </c>
      <c r="J40" s="24">
        <f>SUM(G40:I40)</f>
        <v>0</v>
      </c>
      <c r="K40" s="16"/>
      <c r="L40" s="25" t="str">
        <f t="shared" ref="L40:O43" si="11">IF(B40&lt;&gt;0,G40/B40,"--")</f>
        <v>--</v>
      </c>
      <c r="M40" s="25" t="str">
        <f t="shared" si="11"/>
        <v>--</v>
      </c>
      <c r="N40" s="25" t="str">
        <f t="shared" si="11"/>
        <v>--</v>
      </c>
      <c r="O40" s="26" t="str">
        <f t="shared" si="11"/>
        <v>--</v>
      </c>
      <c r="Q40">
        <v>1</v>
      </c>
      <c r="R40">
        <v>2</v>
      </c>
      <c r="U40">
        <f>$U$8</f>
        <v>20</v>
      </c>
      <c r="V40">
        <f>$V$8</f>
        <v>42</v>
      </c>
      <c r="W40">
        <f>$W$8</f>
        <v>64</v>
      </c>
    </row>
    <row r="41" spans="1:23" ht="12.75" customHeight="1" x14ac:dyDescent="0.6">
      <c r="A41" s="30" t="s">
        <v>97</v>
      </c>
      <c r="B41" s="22">
        <v>0</v>
      </c>
      <c r="C41" s="22">
        <v>0</v>
      </c>
      <c r="D41" s="22">
        <v>0</v>
      </c>
      <c r="E41" s="22">
        <f>SUM(B41:D41)</f>
        <v>0</v>
      </c>
      <c r="F41" s="16"/>
      <c r="G41" s="62">
        <v>0</v>
      </c>
      <c r="H41" s="62">
        <v>0</v>
      </c>
      <c r="I41" s="62">
        <v>0</v>
      </c>
      <c r="J41" s="24">
        <f>SUM(G41:I41)</f>
        <v>0</v>
      </c>
      <c r="K41" s="16"/>
      <c r="L41" s="25" t="str">
        <f t="shared" si="11"/>
        <v>--</v>
      </c>
      <c r="M41" s="25" t="str">
        <f t="shared" si="11"/>
        <v>--</v>
      </c>
      <c r="N41" s="25" t="str">
        <f t="shared" si="11"/>
        <v>--</v>
      </c>
      <c r="O41" s="26" t="str">
        <f t="shared" si="11"/>
        <v>--</v>
      </c>
      <c r="Q41">
        <v>5</v>
      </c>
      <c r="R41">
        <v>7</v>
      </c>
      <c r="U41">
        <f>$U$8</f>
        <v>20</v>
      </c>
      <c r="V41">
        <f>$V$8</f>
        <v>42</v>
      </c>
      <c r="W41">
        <f>$W$8</f>
        <v>64</v>
      </c>
    </row>
    <row r="42" spans="1:23" ht="12.75" customHeight="1" x14ac:dyDescent="0.6">
      <c r="A42" s="21" t="s">
        <v>16</v>
      </c>
      <c r="B42" s="22">
        <v>0</v>
      </c>
      <c r="C42" s="22">
        <v>0</v>
      </c>
      <c r="D42" s="22">
        <v>0</v>
      </c>
      <c r="E42" s="22">
        <f>SUM(B42:D42)</f>
        <v>0</v>
      </c>
      <c r="F42" s="16"/>
      <c r="G42" s="62">
        <v>0</v>
      </c>
      <c r="H42" s="62">
        <v>0</v>
      </c>
      <c r="I42" s="62">
        <v>0</v>
      </c>
      <c r="J42" s="24">
        <f>SUM(G42:I42)</f>
        <v>0</v>
      </c>
      <c r="K42" s="16"/>
      <c r="L42" s="25" t="str">
        <f t="shared" si="11"/>
        <v>--</v>
      </c>
      <c r="M42" s="25" t="str">
        <f t="shared" si="11"/>
        <v>--</v>
      </c>
      <c r="N42" s="25" t="str">
        <f t="shared" si="11"/>
        <v>--</v>
      </c>
      <c r="O42" s="26" t="str">
        <f t="shared" si="11"/>
        <v>--</v>
      </c>
      <c r="Q42">
        <v>10</v>
      </c>
      <c r="U42">
        <f>$U$8</f>
        <v>20</v>
      </c>
      <c r="V42">
        <f>$V$8</f>
        <v>42</v>
      </c>
      <c r="W42">
        <f>$W$8</f>
        <v>64</v>
      </c>
    </row>
    <row r="43" spans="1:23" ht="12.75" customHeight="1" x14ac:dyDescent="0.6">
      <c r="A43" s="21" t="s">
        <v>17</v>
      </c>
      <c r="B43" s="22">
        <f>B40</f>
        <v>0</v>
      </c>
      <c r="C43" s="22">
        <f>C40</f>
        <v>0</v>
      </c>
      <c r="D43" s="22">
        <f>D40</f>
        <v>0</v>
      </c>
      <c r="E43" s="22">
        <f>E40</f>
        <v>0</v>
      </c>
      <c r="F43" s="16"/>
      <c r="G43" s="24">
        <f>SUM(G40:G42)</f>
        <v>0</v>
      </c>
      <c r="H43" s="24">
        <f>SUM(H40:H42)</f>
        <v>0</v>
      </c>
      <c r="I43" s="24">
        <f>SUM(I40:I42)</f>
        <v>0</v>
      </c>
      <c r="J43" s="24">
        <f>SUM(J40:J42)</f>
        <v>0</v>
      </c>
      <c r="K43" s="16"/>
      <c r="L43" s="25" t="str">
        <f t="shared" si="11"/>
        <v>--</v>
      </c>
      <c r="M43" s="25" t="str">
        <f t="shared" si="11"/>
        <v>--</v>
      </c>
      <c r="N43" s="25" t="str">
        <f t="shared" si="11"/>
        <v>--</v>
      </c>
      <c r="O43" s="26" t="str">
        <f t="shared" si="11"/>
        <v>--</v>
      </c>
    </row>
    <row r="44" spans="1:23" ht="5.15" customHeight="1" x14ac:dyDescent="0.6">
      <c r="A44" s="21"/>
      <c r="B44" s="22"/>
      <c r="C44" s="22"/>
      <c r="D44" s="22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20"/>
    </row>
    <row r="45" spans="1:23" ht="12.75" customHeight="1" x14ac:dyDescent="0.6">
      <c r="A45" s="31" t="s">
        <v>28</v>
      </c>
      <c r="B45" s="22"/>
      <c r="C45" s="22"/>
      <c r="D45" s="22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20"/>
    </row>
    <row r="46" spans="1:23" ht="12.75" customHeight="1" x14ac:dyDescent="0.6">
      <c r="A46" s="30" t="s">
        <v>29</v>
      </c>
      <c r="B46" s="76">
        <f>B37+B43</f>
        <v>0</v>
      </c>
      <c r="C46" s="76">
        <f>C37+C43</f>
        <v>0</v>
      </c>
      <c r="D46" s="76">
        <f>D37+D43</f>
        <v>0</v>
      </c>
      <c r="E46" s="22">
        <f>SUM(B46:D46)</f>
        <v>0</v>
      </c>
      <c r="F46" s="16"/>
      <c r="G46" s="62">
        <v>0</v>
      </c>
      <c r="H46" s="62">
        <v>0</v>
      </c>
      <c r="I46" s="62">
        <v>0</v>
      </c>
      <c r="J46" s="24">
        <f>SUM(G46:I46)</f>
        <v>0</v>
      </c>
      <c r="K46" s="16"/>
      <c r="L46" s="25" t="str">
        <f t="shared" ref="L46:O48" si="12">IF(B46&lt;&gt;0,G46/B46,"--")</f>
        <v>--</v>
      </c>
      <c r="M46" s="25" t="str">
        <f t="shared" si="12"/>
        <v>--</v>
      </c>
      <c r="N46" s="25" t="str">
        <f t="shared" si="12"/>
        <v>--</v>
      </c>
      <c r="O46" s="26" t="str">
        <f t="shared" si="12"/>
        <v>--</v>
      </c>
      <c r="Q46">
        <v>11</v>
      </c>
      <c r="U46">
        <f>$U$8</f>
        <v>20</v>
      </c>
      <c r="V46">
        <f>$V$8</f>
        <v>42</v>
      </c>
      <c r="W46">
        <f>$W$8</f>
        <v>64</v>
      </c>
    </row>
    <row r="47" spans="1:23" ht="12.75" customHeight="1" x14ac:dyDescent="0.6">
      <c r="A47" s="30" t="s">
        <v>30</v>
      </c>
      <c r="B47" s="22">
        <v>0</v>
      </c>
      <c r="C47" s="22">
        <v>0</v>
      </c>
      <c r="D47" s="22">
        <v>0</v>
      </c>
      <c r="E47" s="22">
        <f>SUM(B47:D47)</f>
        <v>0</v>
      </c>
      <c r="F47" s="16"/>
      <c r="G47" s="62">
        <v>0</v>
      </c>
      <c r="H47" s="62">
        <v>0</v>
      </c>
      <c r="I47" s="62">
        <v>0</v>
      </c>
      <c r="J47" s="24">
        <f>SUM(G47:I47)</f>
        <v>0</v>
      </c>
      <c r="K47" s="16"/>
      <c r="L47" s="25" t="str">
        <f t="shared" si="12"/>
        <v>--</v>
      </c>
      <c r="M47" s="25" t="str">
        <f t="shared" si="12"/>
        <v>--</v>
      </c>
      <c r="N47" s="25" t="str">
        <f t="shared" si="12"/>
        <v>--</v>
      </c>
      <c r="O47" s="26" t="str">
        <f t="shared" si="12"/>
        <v>--</v>
      </c>
      <c r="Q47">
        <v>12</v>
      </c>
      <c r="U47">
        <f>$U$8</f>
        <v>20</v>
      </c>
      <c r="V47">
        <f>$V$8</f>
        <v>42</v>
      </c>
      <c r="W47">
        <f>$W$8</f>
        <v>64</v>
      </c>
    </row>
    <row r="48" spans="1:23" ht="12.75" customHeight="1" x14ac:dyDescent="0.6">
      <c r="A48" s="21" t="s">
        <v>17</v>
      </c>
      <c r="B48" s="22">
        <f>B46</f>
        <v>0</v>
      </c>
      <c r="C48" s="22">
        <f>C46</f>
        <v>0</v>
      </c>
      <c r="D48" s="22">
        <f>D46</f>
        <v>0</v>
      </c>
      <c r="E48" s="22">
        <f>E46</f>
        <v>0</v>
      </c>
      <c r="F48" s="16"/>
      <c r="G48" s="24">
        <f>SUM(G46:G47)</f>
        <v>0</v>
      </c>
      <c r="H48" s="24">
        <f>SUM(H46:H47)</f>
        <v>0</v>
      </c>
      <c r="I48" s="24">
        <f>SUM(I46:I47)</f>
        <v>0</v>
      </c>
      <c r="J48" s="24">
        <f>SUM(J46:J47)</f>
        <v>0</v>
      </c>
      <c r="K48" s="16"/>
      <c r="L48" s="25" t="str">
        <f t="shared" si="12"/>
        <v>--</v>
      </c>
      <c r="M48" s="25" t="str">
        <f t="shared" si="12"/>
        <v>--</v>
      </c>
      <c r="N48" s="25" t="str">
        <f t="shared" si="12"/>
        <v>--</v>
      </c>
      <c r="O48" s="26" t="str">
        <f t="shared" si="12"/>
        <v>--</v>
      </c>
    </row>
    <row r="49" spans="1:23" ht="5.15" customHeight="1" x14ac:dyDescent="0.6">
      <c r="A49" s="21"/>
      <c r="B49" s="22"/>
      <c r="C49" s="22"/>
      <c r="D49" s="22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20"/>
    </row>
    <row r="50" spans="1:23" ht="12.75" customHeight="1" x14ac:dyDescent="0.6">
      <c r="A50" s="96" t="s">
        <v>33</v>
      </c>
      <c r="B50" s="32">
        <f>B48</f>
        <v>0</v>
      </c>
      <c r="C50" s="32">
        <f>C48</f>
        <v>0</v>
      </c>
      <c r="D50" s="32">
        <f>D48</f>
        <v>0</v>
      </c>
      <c r="E50" s="32">
        <f>E48</f>
        <v>0</v>
      </c>
      <c r="F50" s="33"/>
      <c r="G50" s="34">
        <f>SUM(G37,G43,G48)</f>
        <v>0</v>
      </c>
      <c r="H50" s="34">
        <f>SUM(H37,H43,H48)</f>
        <v>0</v>
      </c>
      <c r="I50" s="34">
        <f>SUM(I37,I43,I48)</f>
        <v>0</v>
      </c>
      <c r="J50" s="34">
        <f>SUM(J37,J43,J48)</f>
        <v>0</v>
      </c>
      <c r="K50" s="33"/>
      <c r="L50" s="35" t="str">
        <f t="shared" ref="L50:O51" si="13">IF(B50&lt;&gt;0,G50/B50,"--")</f>
        <v>--</v>
      </c>
      <c r="M50" s="35" t="str">
        <f t="shared" si="13"/>
        <v>--</v>
      </c>
      <c r="N50" s="35" t="str">
        <f t="shared" si="13"/>
        <v>--</v>
      </c>
      <c r="O50" s="36" t="str">
        <f t="shared" si="13"/>
        <v>--</v>
      </c>
    </row>
    <row r="51" spans="1:23" ht="12.75" customHeight="1" thickBot="1" x14ac:dyDescent="0.75">
      <c r="A51" s="37" t="s">
        <v>17</v>
      </c>
      <c r="B51" s="101">
        <f>SUM(B30,B50)</f>
        <v>0</v>
      </c>
      <c r="C51" s="101">
        <f>SUM(C30,C50)</f>
        <v>0</v>
      </c>
      <c r="D51" s="101">
        <f>SUM(D30,D50)</f>
        <v>0</v>
      </c>
      <c r="E51" s="101">
        <f>SUM(E30,E50)</f>
        <v>0</v>
      </c>
      <c r="F51" s="102"/>
      <c r="G51" s="46">
        <f>SUM(G30,G50)</f>
        <v>0</v>
      </c>
      <c r="H51" s="46">
        <f>SUM(H30,H50)</f>
        <v>0</v>
      </c>
      <c r="I51" s="46">
        <f>SUM(I30,I50)</f>
        <v>0</v>
      </c>
      <c r="J51" s="46">
        <f>SUM(J30,J50)</f>
        <v>0</v>
      </c>
      <c r="K51" s="102"/>
      <c r="L51" s="47" t="str">
        <f t="shared" si="13"/>
        <v>--</v>
      </c>
      <c r="M51" s="47" t="str">
        <f t="shared" si="13"/>
        <v>--</v>
      </c>
      <c r="N51" s="47" t="str">
        <f t="shared" si="13"/>
        <v>--</v>
      </c>
      <c r="O51" s="48" t="str">
        <f t="shared" si="13"/>
        <v>--</v>
      </c>
    </row>
    <row r="52" spans="1:23" ht="5.15" customHeight="1" thickBot="1" x14ac:dyDescent="0.75">
      <c r="A52" s="16"/>
      <c r="B52" s="50"/>
      <c r="C52" s="50"/>
      <c r="D52" s="50"/>
    </row>
    <row r="53" spans="1:23" ht="15.5" x14ac:dyDescent="0.7">
      <c r="A53" s="4" t="s">
        <v>18</v>
      </c>
      <c r="B53" s="121" t="s">
        <v>1</v>
      </c>
      <c r="C53" s="128"/>
      <c r="D53" s="128"/>
      <c r="E53" s="128"/>
      <c r="F53" s="6"/>
      <c r="G53" s="121" t="s">
        <v>2</v>
      </c>
      <c r="H53" s="122"/>
      <c r="I53" s="122"/>
      <c r="J53" s="122"/>
      <c r="K53" s="6"/>
      <c r="L53" s="121" t="s">
        <v>3</v>
      </c>
      <c r="M53" s="122"/>
      <c r="N53" s="122"/>
      <c r="O53" s="123"/>
    </row>
    <row r="54" spans="1:23" ht="12.75" customHeight="1" x14ac:dyDescent="0.6">
      <c r="A54" s="94" t="s">
        <v>23</v>
      </c>
      <c r="B54" s="15" t="s">
        <v>4</v>
      </c>
      <c r="C54" s="15" t="s">
        <v>5</v>
      </c>
      <c r="D54" s="15" t="s">
        <v>6</v>
      </c>
      <c r="E54" s="15" t="s">
        <v>173</v>
      </c>
      <c r="F54" s="16"/>
      <c r="G54" s="15" t="s">
        <v>4</v>
      </c>
      <c r="H54" s="15" t="s">
        <v>5</v>
      </c>
      <c r="I54" s="15" t="s">
        <v>6</v>
      </c>
      <c r="J54" s="15" t="s">
        <v>173</v>
      </c>
      <c r="K54" s="16"/>
      <c r="L54" s="15" t="s">
        <v>4</v>
      </c>
      <c r="M54" s="15" t="s">
        <v>5</v>
      </c>
      <c r="N54" s="15" t="s">
        <v>6</v>
      </c>
      <c r="O54" s="17" t="s">
        <v>173</v>
      </c>
    </row>
    <row r="55" spans="1:23" x14ac:dyDescent="0.6">
      <c r="A55" s="21" t="s">
        <v>19</v>
      </c>
      <c r="B55" s="22">
        <v>0</v>
      </c>
      <c r="C55" s="22">
        <v>0</v>
      </c>
      <c r="D55" s="22">
        <v>0</v>
      </c>
      <c r="E55" s="22">
        <f>SUM(B55:D55)</f>
        <v>0</v>
      </c>
      <c r="F55" s="16"/>
      <c r="G55" s="62">
        <v>0</v>
      </c>
      <c r="H55" s="62">
        <v>0</v>
      </c>
      <c r="I55" s="62">
        <v>0</v>
      </c>
      <c r="J55" s="24">
        <f>SUM(G55:I55)</f>
        <v>0</v>
      </c>
      <c r="K55" s="16"/>
      <c r="L55" s="25" t="str">
        <f t="shared" ref="L55:O57" si="14">IF(B55&lt;&gt;0,G55/B55,"--")</f>
        <v>--</v>
      </c>
      <c r="M55" s="25" t="str">
        <f t="shared" si="14"/>
        <v>--</v>
      </c>
      <c r="N55" s="25" t="str">
        <f t="shared" si="14"/>
        <v>--</v>
      </c>
      <c r="O55" s="26" t="str">
        <f t="shared" si="14"/>
        <v>--</v>
      </c>
      <c r="Q55">
        <v>158</v>
      </c>
      <c r="U55">
        <f>$U$8</f>
        <v>20</v>
      </c>
      <c r="V55">
        <f>$V$8</f>
        <v>42</v>
      </c>
      <c r="W55">
        <f>$W$8</f>
        <v>64</v>
      </c>
    </row>
    <row r="56" spans="1:23" x14ac:dyDescent="0.6">
      <c r="A56" s="21" t="s">
        <v>20</v>
      </c>
      <c r="B56" s="22">
        <v>0</v>
      </c>
      <c r="C56" s="22">
        <v>0</v>
      </c>
      <c r="D56" s="22">
        <v>0</v>
      </c>
      <c r="E56" s="22">
        <f>SUM(B56:D56)</f>
        <v>0</v>
      </c>
      <c r="F56" s="16"/>
      <c r="G56" s="62">
        <v>0</v>
      </c>
      <c r="H56" s="62">
        <v>0</v>
      </c>
      <c r="I56" s="62">
        <v>0</v>
      </c>
      <c r="J56" s="24">
        <f>SUM(G56:I56)</f>
        <v>0</v>
      </c>
      <c r="K56" s="16"/>
      <c r="L56" s="25" t="str">
        <f t="shared" si="14"/>
        <v>--</v>
      </c>
      <c r="M56" s="25" t="str">
        <f t="shared" si="14"/>
        <v>--</v>
      </c>
      <c r="N56" s="25" t="str">
        <f t="shared" si="14"/>
        <v>--</v>
      </c>
      <c r="O56" s="26" t="str">
        <f t="shared" si="14"/>
        <v>--</v>
      </c>
      <c r="Q56">
        <v>160</v>
      </c>
      <c r="U56">
        <f>$U$8</f>
        <v>20</v>
      </c>
      <c r="V56">
        <f>$V$8</f>
        <v>42</v>
      </c>
      <c r="W56">
        <f>$W$8</f>
        <v>64</v>
      </c>
    </row>
    <row r="57" spans="1:23" ht="12.75" customHeight="1" x14ac:dyDescent="0.6">
      <c r="A57" s="21" t="s">
        <v>31</v>
      </c>
      <c r="B57" s="22">
        <f>SUM(B55:B56)</f>
        <v>0</v>
      </c>
      <c r="C57" s="22">
        <f>SUM(C55:C56)</f>
        <v>0</v>
      </c>
      <c r="D57" s="22">
        <f>SUM(D55:D56)</f>
        <v>0</v>
      </c>
      <c r="E57" s="22">
        <f>SUM(E55:E56)</f>
        <v>0</v>
      </c>
      <c r="F57" s="16"/>
      <c r="G57" s="24">
        <f>SUM(G55:G56)</f>
        <v>0</v>
      </c>
      <c r="H57" s="24">
        <f>SUM(H55:H56)</f>
        <v>0</v>
      </c>
      <c r="I57" s="24">
        <f>SUM(I55:I56)</f>
        <v>0</v>
      </c>
      <c r="J57" s="24">
        <f>SUM(J55:J56)</f>
        <v>0</v>
      </c>
      <c r="K57" s="16"/>
      <c r="L57" s="25" t="str">
        <f t="shared" si="14"/>
        <v>--</v>
      </c>
      <c r="M57" s="25" t="str">
        <f t="shared" si="14"/>
        <v>--</v>
      </c>
      <c r="N57" s="25" t="str">
        <f t="shared" si="14"/>
        <v>--</v>
      </c>
      <c r="O57" s="26" t="str">
        <f t="shared" si="14"/>
        <v>--</v>
      </c>
    </row>
    <row r="58" spans="1:23" ht="12.75" customHeight="1" x14ac:dyDescent="0.6">
      <c r="A58" s="95" t="s">
        <v>32</v>
      </c>
      <c r="B58" s="22"/>
      <c r="C58" s="22"/>
      <c r="D58" s="22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0"/>
    </row>
    <row r="59" spans="1:23" x14ac:dyDescent="0.6">
      <c r="A59" s="21" t="s">
        <v>19</v>
      </c>
      <c r="B59" s="22">
        <v>0</v>
      </c>
      <c r="C59" s="22">
        <v>0</v>
      </c>
      <c r="D59" s="22">
        <v>0</v>
      </c>
      <c r="E59" s="22">
        <f>SUM(B59:D59)</f>
        <v>0</v>
      </c>
      <c r="F59" s="16"/>
      <c r="G59" s="62">
        <v>0</v>
      </c>
      <c r="H59" s="62">
        <v>0</v>
      </c>
      <c r="I59" s="62">
        <v>0</v>
      </c>
      <c r="J59" s="24">
        <f>SUM(G59:I59)</f>
        <v>0</v>
      </c>
      <c r="K59" s="16"/>
      <c r="L59" s="25" t="str">
        <f t="shared" ref="L59:O62" si="15">IF(B59&lt;&gt;0,G59/B59,"--")</f>
        <v>--</v>
      </c>
      <c r="M59" s="25" t="str">
        <f t="shared" si="15"/>
        <v>--</v>
      </c>
      <c r="N59" s="25" t="str">
        <f t="shared" si="15"/>
        <v>--</v>
      </c>
      <c r="O59" s="26" t="str">
        <f t="shared" si="15"/>
        <v>--</v>
      </c>
      <c r="Q59">
        <v>135</v>
      </c>
      <c r="U59">
        <f>$U$8</f>
        <v>20</v>
      </c>
      <c r="V59">
        <f>$V$8</f>
        <v>42</v>
      </c>
      <c r="W59">
        <f>$W$8</f>
        <v>64</v>
      </c>
    </row>
    <row r="60" spans="1:23" x14ac:dyDescent="0.6">
      <c r="A60" s="21" t="s">
        <v>20</v>
      </c>
      <c r="B60" s="22">
        <v>0</v>
      </c>
      <c r="C60" s="22">
        <v>0</v>
      </c>
      <c r="D60" s="22">
        <v>0</v>
      </c>
      <c r="E60" s="22">
        <f>SUM(B60:D60)</f>
        <v>0</v>
      </c>
      <c r="F60" s="16"/>
      <c r="G60" s="62">
        <v>0</v>
      </c>
      <c r="H60" s="62">
        <v>0</v>
      </c>
      <c r="I60" s="62">
        <v>0</v>
      </c>
      <c r="J60" s="24">
        <f>SUM(G60:I60)</f>
        <v>0</v>
      </c>
      <c r="K60" s="16"/>
      <c r="L60" s="25" t="str">
        <f t="shared" si="15"/>
        <v>--</v>
      </c>
      <c r="M60" s="25" t="str">
        <f t="shared" si="15"/>
        <v>--</v>
      </c>
      <c r="N60" s="25" t="str">
        <f t="shared" si="15"/>
        <v>--</v>
      </c>
      <c r="O60" s="26" t="str">
        <f t="shared" si="15"/>
        <v>--</v>
      </c>
      <c r="Q60">
        <v>137</v>
      </c>
      <c r="U60">
        <f>$U$8</f>
        <v>20</v>
      </c>
      <c r="V60">
        <f>$V$8</f>
        <v>42</v>
      </c>
      <c r="W60">
        <f>$W$8</f>
        <v>64</v>
      </c>
    </row>
    <row r="61" spans="1:23" x14ac:dyDescent="0.6">
      <c r="A61" s="96" t="s">
        <v>33</v>
      </c>
      <c r="B61" s="32">
        <f>SUM(B59:B60)</f>
        <v>0</v>
      </c>
      <c r="C61" s="32">
        <f>SUM(C59:C60)</f>
        <v>0</v>
      </c>
      <c r="D61" s="32">
        <f>SUM(D59:D60)</f>
        <v>0</v>
      </c>
      <c r="E61" s="32">
        <f>SUM(E59:E60)</f>
        <v>0</v>
      </c>
      <c r="F61" s="33"/>
      <c r="G61" s="84">
        <f>SUM(G59:G60)</f>
        <v>0</v>
      </c>
      <c r="H61" s="84">
        <f>SUM(H59:H60)</f>
        <v>0</v>
      </c>
      <c r="I61" s="84">
        <f>SUM(I59:I60)</f>
        <v>0</v>
      </c>
      <c r="J61" s="34">
        <f>SUM(J59:J60)</f>
        <v>0</v>
      </c>
      <c r="K61" s="33"/>
      <c r="L61" s="35" t="str">
        <f t="shared" si="15"/>
        <v>--</v>
      </c>
      <c r="M61" s="35" t="str">
        <f t="shared" si="15"/>
        <v>--</v>
      </c>
      <c r="N61" s="35" t="str">
        <f t="shared" si="15"/>
        <v>--</v>
      </c>
      <c r="O61" s="36" t="str">
        <f t="shared" si="15"/>
        <v>--</v>
      </c>
    </row>
    <row r="62" spans="1:23" ht="13.75" thickBot="1" x14ac:dyDescent="0.75">
      <c r="A62" s="43" t="s">
        <v>17</v>
      </c>
      <c r="B62" s="101">
        <f>SUM(B57,B61)</f>
        <v>0</v>
      </c>
      <c r="C62" s="101">
        <f>SUM(C57,C61)</f>
        <v>0</v>
      </c>
      <c r="D62" s="101">
        <f>SUM(D57,D61)</f>
        <v>0</v>
      </c>
      <c r="E62" s="101">
        <f>SUM(E57,E61)</f>
        <v>0</v>
      </c>
      <c r="F62" s="102"/>
      <c r="G62" s="46">
        <f>SUM(G57,G61)</f>
        <v>0</v>
      </c>
      <c r="H62" s="46">
        <f>SUM(H57,H61)</f>
        <v>0</v>
      </c>
      <c r="I62" s="46">
        <f>SUM(I57,I61)</f>
        <v>0</v>
      </c>
      <c r="J62" s="46">
        <f>SUM(J57,J61)</f>
        <v>0</v>
      </c>
      <c r="K62" s="102"/>
      <c r="L62" s="47" t="str">
        <f t="shared" si="15"/>
        <v>--</v>
      </c>
      <c r="M62" s="47" t="str">
        <f t="shared" si="15"/>
        <v>--</v>
      </c>
      <c r="N62" s="47" t="str">
        <f t="shared" si="15"/>
        <v>--</v>
      </c>
      <c r="O62" s="48" t="str">
        <f t="shared" si="15"/>
        <v>--</v>
      </c>
    </row>
    <row r="63" spans="1:23" ht="5.15" customHeight="1" x14ac:dyDescent="0.6">
      <c r="A63" s="49"/>
    </row>
    <row r="64" spans="1:23" x14ac:dyDescent="0.6">
      <c r="A64" s="49" t="s">
        <v>21</v>
      </c>
      <c r="B64" s="50">
        <f>B51</f>
        <v>0</v>
      </c>
      <c r="C64" s="50">
        <f>C51</f>
        <v>0</v>
      </c>
      <c r="D64" s="50">
        <f>D51</f>
        <v>0</v>
      </c>
      <c r="E64" s="50">
        <f>E51</f>
        <v>0</v>
      </c>
      <c r="G64" s="82">
        <f>SUM(G51,G62)</f>
        <v>0</v>
      </c>
      <c r="H64" s="82">
        <f>SUM(H51,H62)</f>
        <v>0</v>
      </c>
      <c r="I64" s="82">
        <f>SUM(I51,I62)</f>
        <v>0</v>
      </c>
      <c r="J64" s="82">
        <f>SUM(J51,J62)</f>
        <v>0</v>
      </c>
      <c r="L64" s="25" t="str">
        <f>IF(B64&lt;&gt;0,G64/B64,"--")</f>
        <v>--</v>
      </c>
      <c r="M64" s="25" t="str">
        <f>IF(C64&lt;&gt;0,H64/C64,"--")</f>
        <v>--</v>
      </c>
      <c r="N64" s="25" t="str">
        <f>IF(D64&lt;&gt;0,I64/D64,"--")</f>
        <v>--</v>
      </c>
      <c r="O64" s="25" t="str">
        <f>IF(E64&lt;&gt;0,J64/E64,"--")</f>
        <v>--</v>
      </c>
    </row>
    <row r="65" spans="1:23" hidden="1" x14ac:dyDescent="0.6">
      <c r="A65" s="49"/>
      <c r="B65" s="50"/>
      <c r="C65" s="50"/>
      <c r="D65" s="50"/>
      <c r="E65" s="50"/>
      <c r="G65" s="82"/>
      <c r="H65" s="82"/>
      <c r="I65" s="82"/>
      <c r="J65" s="82"/>
      <c r="L65" s="25"/>
      <c r="M65" s="25"/>
      <c r="N65" s="25"/>
      <c r="O65" s="25"/>
    </row>
    <row r="66" spans="1:23" hidden="1" x14ac:dyDescent="0.6">
      <c r="A66" s="107" t="s">
        <v>115</v>
      </c>
      <c r="B66" s="85">
        <f>B10-SUM(B11:B13)</f>
        <v>0</v>
      </c>
      <c r="C66" s="85">
        <f>C10-SUM(C11:C13)</f>
        <v>0</v>
      </c>
      <c r="D66" s="85">
        <f>D10-SUM(D11:D13)</f>
        <v>0</v>
      </c>
      <c r="G66" s="85">
        <v>0</v>
      </c>
      <c r="H66" s="85">
        <v>0</v>
      </c>
      <c r="I66" s="85">
        <v>0</v>
      </c>
      <c r="J66" s="86"/>
      <c r="L66" s="85">
        <v>0</v>
      </c>
      <c r="M66" s="85">
        <v>0</v>
      </c>
      <c r="N66" s="85">
        <v>0</v>
      </c>
      <c r="O66" s="86"/>
      <c r="Q66">
        <v>157</v>
      </c>
      <c r="U66">
        <f>$U$8</f>
        <v>20</v>
      </c>
      <c r="V66">
        <f>$V$8</f>
        <v>42</v>
      </c>
      <c r="W66">
        <f>$W$8</f>
        <v>64</v>
      </c>
    </row>
    <row r="67" spans="1:23" hidden="1" x14ac:dyDescent="0.6">
      <c r="A67" s="16"/>
      <c r="B67" s="85">
        <f>B19-SUM(B20:B22)</f>
        <v>0</v>
      </c>
      <c r="C67" s="85">
        <f>C19-SUM(C20:C22)</f>
        <v>0</v>
      </c>
      <c r="D67" s="85">
        <f>D19-SUM(D20:D22)</f>
        <v>0</v>
      </c>
      <c r="G67" s="85">
        <v>0</v>
      </c>
      <c r="H67" s="85">
        <v>0</v>
      </c>
      <c r="I67" s="85">
        <v>0</v>
      </c>
      <c r="J67" s="86"/>
      <c r="L67" s="85">
        <v>0</v>
      </c>
      <c r="M67" s="85">
        <v>0</v>
      </c>
      <c r="N67" s="85">
        <v>0</v>
      </c>
      <c r="Q67">
        <v>134</v>
      </c>
      <c r="U67">
        <f>$U$8</f>
        <v>20</v>
      </c>
      <c r="V67">
        <f>$V$8</f>
        <v>42</v>
      </c>
      <c r="W67">
        <f>$W$8</f>
        <v>64</v>
      </c>
    </row>
    <row r="68" spans="1:23" hidden="1" x14ac:dyDescent="0.6">
      <c r="A68" s="16"/>
      <c r="B68" s="16"/>
      <c r="C68" s="16"/>
      <c r="D68" s="16"/>
      <c r="E68" s="16"/>
      <c r="G68" s="85">
        <v>0</v>
      </c>
      <c r="H68" s="85">
        <v>0</v>
      </c>
      <c r="I68" s="85">
        <v>0</v>
      </c>
      <c r="J68" s="86"/>
      <c r="K68" s="108"/>
      <c r="L68" s="85">
        <v>0</v>
      </c>
      <c r="M68" s="85">
        <v>0</v>
      </c>
      <c r="N68" s="85">
        <v>0</v>
      </c>
      <c r="Q68">
        <v>84</v>
      </c>
      <c r="R68">
        <v>19</v>
      </c>
      <c r="U68">
        <f>$U$8</f>
        <v>20</v>
      </c>
      <c r="V68">
        <f>$V$8</f>
        <v>42</v>
      </c>
      <c r="W68">
        <f>$W$8</f>
        <v>64</v>
      </c>
    </row>
    <row r="69" spans="1:23" x14ac:dyDescent="0.6">
      <c r="A69" s="33"/>
      <c r="B69" s="33"/>
      <c r="C69" s="33"/>
      <c r="D69" s="33"/>
      <c r="E69" s="33"/>
      <c r="G69" s="86"/>
      <c r="H69" s="86"/>
      <c r="I69" s="86"/>
      <c r="J69" s="86"/>
      <c r="K69" s="108"/>
      <c r="L69" s="86"/>
      <c r="M69" s="86"/>
      <c r="N69" s="86"/>
    </row>
    <row r="70" spans="1:23" x14ac:dyDescent="0.6">
      <c r="A70" s="54" t="s">
        <v>22</v>
      </c>
    </row>
    <row r="71" spans="1:23" x14ac:dyDescent="0.6">
      <c r="A71" s="109" t="s">
        <v>264</v>
      </c>
    </row>
    <row r="72" spans="1:23" x14ac:dyDescent="0.6">
      <c r="A72" s="56" t="s">
        <v>108</v>
      </c>
    </row>
    <row r="73" spans="1:23" x14ac:dyDescent="0.6">
      <c r="A73" s="55" t="s">
        <v>98</v>
      </c>
    </row>
    <row r="74" spans="1:23" x14ac:dyDescent="0.6">
      <c r="A74" s="56" t="s">
        <v>109</v>
      </c>
    </row>
    <row r="75" spans="1:23" x14ac:dyDescent="0.6">
      <c r="A75" s="55" t="s">
        <v>113</v>
      </c>
    </row>
    <row r="76" spans="1:23" x14ac:dyDescent="0.6">
      <c r="A76" s="56" t="s">
        <v>110</v>
      </c>
      <c r="B76" s="41"/>
      <c r="C76" s="41"/>
      <c r="D76" s="41"/>
      <c r="E76" s="41"/>
    </row>
    <row r="77" spans="1:23" x14ac:dyDescent="0.6">
      <c r="A77" s="55" t="s">
        <v>114</v>
      </c>
      <c r="B77" s="41"/>
      <c r="C77" s="41"/>
      <c r="D77" s="41"/>
      <c r="E77" s="41"/>
    </row>
    <row r="78" spans="1:23" x14ac:dyDescent="0.6">
      <c r="A78" s="56"/>
    </row>
    <row r="79" spans="1:23" x14ac:dyDescent="0.6">
      <c r="A79" s="55"/>
    </row>
    <row r="80" spans="1:23" x14ac:dyDescent="0.6">
      <c r="A80" s="55"/>
    </row>
    <row r="81" spans="1:1" x14ac:dyDescent="0.6">
      <c r="A81" s="55"/>
    </row>
    <row r="82" spans="1:1" x14ac:dyDescent="0.6">
      <c r="A82" s="16"/>
    </row>
    <row r="83" spans="1:1" x14ac:dyDescent="0.6">
      <c r="A83" s="16"/>
    </row>
    <row r="84" spans="1:1" x14ac:dyDescent="0.6">
      <c r="A84" s="16"/>
    </row>
    <row r="85" spans="1:1" x14ac:dyDescent="0.6">
      <c r="A85" s="16"/>
    </row>
    <row r="86" spans="1:1" x14ac:dyDescent="0.6">
      <c r="A86" s="16"/>
    </row>
    <row r="87" spans="1:1" x14ac:dyDescent="0.6">
      <c r="A87" s="16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52" max="14" man="1"/>
  </rowBreak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61"/>
  <dimension ref="A1:Y85"/>
  <sheetViews>
    <sheetView zoomScale="70" zoomScaleNormal="70" workbookViewId="0"/>
  </sheetViews>
  <sheetFormatPr defaultRowHeight="13" x14ac:dyDescent="0.6"/>
  <cols>
    <col min="1" max="1" width="36.86328125" customWidth="1"/>
    <col min="2" max="5" width="10.6796875" customWidth="1"/>
    <col min="6" max="6" width="2.6796875" customWidth="1"/>
    <col min="7" max="10" width="10.6796875" customWidth="1"/>
    <col min="11" max="11" width="2.6796875" customWidth="1"/>
    <col min="12" max="15" width="8.6796875" customWidth="1"/>
    <col min="17" max="25" width="0" hidden="1" customWidth="1"/>
  </cols>
  <sheetData>
    <row r="1" spans="1:25" s="3" customFormat="1" ht="15.5" x14ac:dyDescent="0.7">
      <c r="A1" s="1" t="str">
        <f>VLOOKUP(Y6,TabName,5,FALSE)</f>
        <v>Table 4.59 - Cost of Wasted UAA Mail -- All Other Classes, Express (1), PARS Environment, FY 21</v>
      </c>
    </row>
    <row r="2" spans="1:25" ht="8.15" customHeight="1" thickBot="1" x14ac:dyDescent="0.75"/>
    <row r="3" spans="1:25" ht="15.5" x14ac:dyDescent="0.7">
      <c r="A3" s="4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39"/>
    </row>
    <row r="4" spans="1:25" ht="12.75" customHeight="1" x14ac:dyDescent="0.6">
      <c r="A4" s="14"/>
      <c r="B4" s="9" t="s">
        <v>1</v>
      </c>
      <c r="C4" s="10"/>
      <c r="D4" s="10"/>
      <c r="E4" s="10"/>
      <c r="F4" s="11"/>
      <c r="G4" s="9" t="s">
        <v>2</v>
      </c>
      <c r="H4" s="12"/>
      <c r="I4" s="12"/>
      <c r="J4" s="12"/>
      <c r="K4" s="11"/>
      <c r="L4" s="9" t="s">
        <v>3</v>
      </c>
      <c r="M4" s="12"/>
      <c r="N4" s="12"/>
      <c r="O4" s="13"/>
      <c r="S4" t="s">
        <v>37</v>
      </c>
      <c r="T4" t="s">
        <v>37</v>
      </c>
      <c r="U4" s="18" t="s">
        <v>8</v>
      </c>
      <c r="V4" s="18" t="s">
        <v>9</v>
      </c>
      <c r="W4" s="18" t="s">
        <v>10</v>
      </c>
      <c r="Y4" s="3"/>
    </row>
    <row r="5" spans="1:25" ht="25.5" customHeight="1" x14ac:dyDescent="0.6">
      <c r="A5" s="14"/>
      <c r="B5" s="15" t="s">
        <v>4</v>
      </c>
      <c r="C5" s="15" t="s">
        <v>5</v>
      </c>
      <c r="D5" s="15" t="s">
        <v>6</v>
      </c>
      <c r="E5" s="15" t="s">
        <v>7</v>
      </c>
      <c r="F5" s="16"/>
      <c r="G5" s="15" t="s">
        <v>4</v>
      </c>
      <c r="H5" s="15" t="s">
        <v>5</v>
      </c>
      <c r="I5" s="15" t="s">
        <v>6</v>
      </c>
      <c r="J5" s="15" t="s">
        <v>7</v>
      </c>
      <c r="K5" s="16"/>
      <c r="L5" s="15" t="s">
        <v>4</v>
      </c>
      <c r="M5" s="15" t="s">
        <v>5</v>
      </c>
      <c r="N5" s="15" t="s">
        <v>6</v>
      </c>
      <c r="O5" s="17" t="s">
        <v>7</v>
      </c>
      <c r="Q5" s="56" t="s">
        <v>35</v>
      </c>
      <c r="R5" s="56" t="s">
        <v>36</v>
      </c>
      <c r="S5" s="56" t="s">
        <v>35</v>
      </c>
      <c r="T5" s="56" t="s">
        <v>36</v>
      </c>
      <c r="U5" t="s">
        <v>12</v>
      </c>
      <c r="V5" t="s">
        <v>12</v>
      </c>
      <c r="W5" t="s">
        <v>12</v>
      </c>
      <c r="Y5" s="18" t="s">
        <v>11</v>
      </c>
    </row>
    <row r="6" spans="1:25" ht="12.75" customHeight="1" x14ac:dyDescent="0.6">
      <c r="A6" s="94" t="s">
        <v>23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20"/>
      <c r="Y6">
        <v>59</v>
      </c>
    </row>
    <row r="7" spans="1:25" ht="12.75" customHeight="1" x14ac:dyDescent="0.6">
      <c r="A7" s="31" t="s">
        <v>116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20"/>
    </row>
    <row r="8" spans="1:25" ht="12.75" customHeight="1" x14ac:dyDescent="0.6">
      <c r="A8" s="21" t="s">
        <v>13</v>
      </c>
      <c r="B8" s="22">
        <v>0</v>
      </c>
      <c r="C8" s="22">
        <v>0</v>
      </c>
      <c r="D8" s="22">
        <v>0</v>
      </c>
      <c r="E8" s="22">
        <f t="shared" ref="E8:E13" si="0">SUM(B8:D8)</f>
        <v>0</v>
      </c>
      <c r="F8" s="16"/>
      <c r="G8" s="62">
        <v>0</v>
      </c>
      <c r="H8" s="62">
        <v>0</v>
      </c>
      <c r="I8" s="62">
        <v>0</v>
      </c>
      <c r="J8" s="62">
        <f t="shared" ref="J8:J13" si="1">SUM(G8:I8)</f>
        <v>0</v>
      </c>
      <c r="K8" s="16"/>
      <c r="L8" s="25" t="str">
        <f t="shared" ref="L8:O14" si="2">IF(B8&lt;&gt;0,G8/B8,"--")</f>
        <v>--</v>
      </c>
      <c r="M8" s="25" t="str">
        <f t="shared" si="2"/>
        <v>--</v>
      </c>
      <c r="N8" s="25" t="str">
        <f t="shared" si="2"/>
        <v>--</v>
      </c>
      <c r="O8" s="26" t="str">
        <f t="shared" si="2"/>
        <v>--</v>
      </c>
      <c r="Q8">
        <v>32</v>
      </c>
      <c r="U8" s="27">
        <f>VLOOKUP($Y$6,WMap,3,FALSE)</f>
        <v>20</v>
      </c>
      <c r="V8" s="28">
        <f>VLOOKUP($Y$6,WMap,4,FALSE)</f>
        <v>42</v>
      </c>
      <c r="W8" s="29">
        <f>VLOOKUP($Y$6,WMap,5,FALSE)</f>
        <v>64</v>
      </c>
    </row>
    <row r="9" spans="1:25" ht="12.75" customHeight="1" x14ac:dyDescent="0.6">
      <c r="A9" s="30" t="s">
        <v>24</v>
      </c>
      <c r="B9" s="22">
        <v>0</v>
      </c>
      <c r="C9" s="22">
        <v>0</v>
      </c>
      <c r="D9" s="22">
        <v>0</v>
      </c>
      <c r="E9" s="22">
        <f t="shared" si="0"/>
        <v>0</v>
      </c>
      <c r="F9" s="16"/>
      <c r="G9" s="62">
        <v>0</v>
      </c>
      <c r="H9" s="62">
        <v>0</v>
      </c>
      <c r="I9" s="62">
        <v>0</v>
      </c>
      <c r="J9" s="62">
        <f t="shared" si="1"/>
        <v>0</v>
      </c>
      <c r="K9" s="16"/>
      <c r="L9" s="25" t="str">
        <f t="shared" si="2"/>
        <v>--</v>
      </c>
      <c r="M9" s="25" t="str">
        <f t="shared" si="2"/>
        <v>--</v>
      </c>
      <c r="N9" s="25" t="str">
        <f t="shared" si="2"/>
        <v>--</v>
      </c>
      <c r="O9" s="26" t="str">
        <f t="shared" si="2"/>
        <v>--</v>
      </c>
      <c r="Q9">
        <v>33</v>
      </c>
      <c r="U9">
        <f>$U$8</f>
        <v>20</v>
      </c>
      <c r="V9">
        <f>$V$8</f>
        <v>42</v>
      </c>
      <c r="W9">
        <f>$W$8</f>
        <v>64</v>
      </c>
    </row>
    <row r="10" spans="1:25" ht="12.75" customHeight="1" x14ac:dyDescent="0.6">
      <c r="A10" s="21" t="s">
        <v>25</v>
      </c>
      <c r="B10" s="22">
        <v>0</v>
      </c>
      <c r="C10" s="22">
        <v>0</v>
      </c>
      <c r="D10" s="22">
        <v>0</v>
      </c>
      <c r="E10" s="22">
        <f t="shared" si="0"/>
        <v>0</v>
      </c>
      <c r="F10" s="16"/>
      <c r="G10" s="62">
        <v>0</v>
      </c>
      <c r="H10" s="62">
        <v>0</v>
      </c>
      <c r="I10" s="62">
        <v>0</v>
      </c>
      <c r="J10" s="62">
        <f t="shared" si="1"/>
        <v>0</v>
      </c>
      <c r="K10" s="16"/>
      <c r="L10" s="25" t="str">
        <f t="shared" si="2"/>
        <v>--</v>
      </c>
      <c r="M10" s="25" t="str">
        <f t="shared" si="2"/>
        <v>--</v>
      </c>
      <c r="N10" s="25" t="str">
        <f t="shared" si="2"/>
        <v>--</v>
      </c>
      <c r="O10" s="26" t="str">
        <f t="shared" si="2"/>
        <v>--</v>
      </c>
      <c r="Q10">
        <v>34</v>
      </c>
      <c r="S10">
        <v>10</v>
      </c>
      <c r="U10">
        <f>$U$8</f>
        <v>20</v>
      </c>
      <c r="V10">
        <f>$V$8</f>
        <v>42</v>
      </c>
      <c r="W10">
        <f>$W$8</f>
        <v>64</v>
      </c>
    </row>
    <row r="11" spans="1:25" ht="12.75" customHeight="1" x14ac:dyDescent="0.6">
      <c r="A11" s="21" t="s">
        <v>26</v>
      </c>
      <c r="B11" s="22">
        <v>0</v>
      </c>
      <c r="C11" s="22">
        <v>0</v>
      </c>
      <c r="D11" s="22">
        <v>0</v>
      </c>
      <c r="E11" s="22">
        <f t="shared" si="0"/>
        <v>0</v>
      </c>
      <c r="F11" s="16"/>
      <c r="G11" s="62">
        <v>0</v>
      </c>
      <c r="H11" s="62">
        <v>0</v>
      </c>
      <c r="I11" s="62">
        <v>0</v>
      </c>
      <c r="J11" s="62">
        <f t="shared" si="1"/>
        <v>0</v>
      </c>
      <c r="K11" s="16"/>
      <c r="L11" s="25" t="str">
        <f t="shared" si="2"/>
        <v>--</v>
      </c>
      <c r="M11" s="25" t="str">
        <f t="shared" si="2"/>
        <v>--</v>
      </c>
      <c r="N11" s="25" t="str">
        <f t="shared" si="2"/>
        <v>--</v>
      </c>
      <c r="O11" s="26" t="str">
        <f t="shared" si="2"/>
        <v>--</v>
      </c>
      <c r="Q11">
        <v>35</v>
      </c>
      <c r="S11">
        <v>10</v>
      </c>
      <c r="U11">
        <f>$U$8</f>
        <v>20</v>
      </c>
      <c r="V11">
        <f>$V$8</f>
        <v>42</v>
      </c>
      <c r="W11">
        <f>$W$8</f>
        <v>64</v>
      </c>
    </row>
    <row r="12" spans="1:25" ht="12.75" customHeight="1" x14ac:dyDescent="0.6">
      <c r="A12" s="30" t="s">
        <v>92</v>
      </c>
      <c r="B12" s="22">
        <v>0</v>
      </c>
      <c r="C12" s="22">
        <v>0</v>
      </c>
      <c r="D12" s="22">
        <v>0</v>
      </c>
      <c r="E12" s="22">
        <f t="shared" si="0"/>
        <v>0</v>
      </c>
      <c r="F12" s="16"/>
      <c r="G12" s="62">
        <v>0</v>
      </c>
      <c r="H12" s="62">
        <v>0</v>
      </c>
      <c r="I12" s="62">
        <v>0</v>
      </c>
      <c r="J12" s="62">
        <f t="shared" si="1"/>
        <v>0</v>
      </c>
      <c r="K12" s="16"/>
      <c r="L12" s="25" t="str">
        <f t="shared" si="2"/>
        <v>--</v>
      </c>
      <c r="M12" s="25" t="str">
        <f t="shared" si="2"/>
        <v>--</v>
      </c>
      <c r="N12" s="25" t="str">
        <f t="shared" si="2"/>
        <v>--</v>
      </c>
      <c r="O12" s="26" t="str">
        <f t="shared" si="2"/>
        <v>--</v>
      </c>
      <c r="Q12">
        <v>36</v>
      </c>
      <c r="R12">
        <v>37</v>
      </c>
      <c r="S12">
        <v>10</v>
      </c>
      <c r="U12">
        <f>$U$8</f>
        <v>20</v>
      </c>
      <c r="V12">
        <f>$V$8</f>
        <v>42</v>
      </c>
      <c r="W12">
        <f>$W$8</f>
        <v>64</v>
      </c>
    </row>
    <row r="13" spans="1:25" ht="12.75" customHeight="1" x14ac:dyDescent="0.6">
      <c r="A13" s="30" t="s">
        <v>104</v>
      </c>
      <c r="B13" s="22">
        <v>0</v>
      </c>
      <c r="C13" s="22">
        <v>0</v>
      </c>
      <c r="D13" s="22">
        <v>0</v>
      </c>
      <c r="E13" s="22">
        <f t="shared" si="0"/>
        <v>0</v>
      </c>
      <c r="F13" s="16"/>
      <c r="G13" s="62">
        <v>0</v>
      </c>
      <c r="H13" s="62">
        <v>0</v>
      </c>
      <c r="I13" s="62">
        <v>0</v>
      </c>
      <c r="J13" s="62">
        <f t="shared" si="1"/>
        <v>0</v>
      </c>
      <c r="K13" s="16"/>
      <c r="L13" s="25" t="str">
        <f t="shared" si="2"/>
        <v>--</v>
      </c>
      <c r="M13" s="25" t="str">
        <f t="shared" si="2"/>
        <v>--</v>
      </c>
      <c r="N13" s="25" t="str">
        <f t="shared" si="2"/>
        <v>--</v>
      </c>
      <c r="O13" s="26" t="str">
        <f t="shared" si="2"/>
        <v>--</v>
      </c>
      <c r="Q13">
        <v>39</v>
      </c>
      <c r="S13">
        <v>10</v>
      </c>
      <c r="U13">
        <f>$U$8</f>
        <v>20</v>
      </c>
      <c r="V13">
        <f>$V$8</f>
        <v>42</v>
      </c>
      <c r="W13">
        <f>$W$8</f>
        <v>64</v>
      </c>
    </row>
    <row r="14" spans="1:25" ht="12.75" customHeight="1" x14ac:dyDescent="0.6">
      <c r="A14" s="21" t="s">
        <v>17</v>
      </c>
      <c r="B14" s="22">
        <f>B10</f>
        <v>0</v>
      </c>
      <c r="C14" s="22">
        <f>C10</f>
        <v>0</v>
      </c>
      <c r="D14" s="22">
        <f>D10</f>
        <v>0</v>
      </c>
      <c r="E14" s="22">
        <f>E10</f>
        <v>0</v>
      </c>
      <c r="F14" s="16"/>
      <c r="G14" s="62">
        <f>SUM(G8:G13)</f>
        <v>0</v>
      </c>
      <c r="H14" s="62">
        <f>SUM(H8:H13)</f>
        <v>0</v>
      </c>
      <c r="I14" s="62">
        <f>SUM(I8:I13)</f>
        <v>0</v>
      </c>
      <c r="J14" s="62">
        <f>SUM(J8:J13)</f>
        <v>0</v>
      </c>
      <c r="K14" s="16"/>
      <c r="L14" s="25" t="str">
        <f t="shared" si="2"/>
        <v>--</v>
      </c>
      <c r="M14" s="25" t="str">
        <f t="shared" si="2"/>
        <v>--</v>
      </c>
      <c r="N14" s="25" t="str">
        <f t="shared" si="2"/>
        <v>--</v>
      </c>
      <c r="O14" s="26" t="str">
        <f t="shared" si="2"/>
        <v>--</v>
      </c>
    </row>
    <row r="15" spans="1:25" ht="5.15" customHeight="1" x14ac:dyDescent="0.6">
      <c r="A15" s="21"/>
      <c r="B15" s="22"/>
      <c r="C15" s="22"/>
      <c r="D15" s="22"/>
      <c r="E15" s="22"/>
      <c r="F15" s="16"/>
      <c r="G15" s="62"/>
      <c r="H15" s="62"/>
      <c r="I15" s="62"/>
      <c r="J15" s="62"/>
      <c r="K15" s="16"/>
      <c r="L15" s="16"/>
      <c r="M15" s="16"/>
      <c r="N15" s="16"/>
      <c r="O15" s="20"/>
    </row>
    <row r="16" spans="1:25" ht="12.75" customHeight="1" x14ac:dyDescent="0.6">
      <c r="A16" s="31" t="s">
        <v>117</v>
      </c>
      <c r="B16" s="22"/>
      <c r="C16" s="22"/>
      <c r="D16" s="22"/>
      <c r="E16" s="22"/>
      <c r="F16" s="16"/>
      <c r="G16" s="62"/>
      <c r="H16" s="62"/>
      <c r="I16" s="62"/>
      <c r="J16" s="62"/>
      <c r="K16" s="16"/>
      <c r="L16" s="16"/>
      <c r="M16" s="16"/>
      <c r="N16" s="16"/>
      <c r="O16" s="20"/>
    </row>
    <row r="17" spans="1:23" ht="12.75" customHeight="1" x14ac:dyDescent="0.6">
      <c r="A17" s="21" t="s">
        <v>25</v>
      </c>
      <c r="B17" s="22">
        <v>0</v>
      </c>
      <c r="C17" s="22">
        <v>0</v>
      </c>
      <c r="D17" s="22">
        <v>0</v>
      </c>
      <c r="E17" s="22">
        <f>SUM(B17:D17)</f>
        <v>0</v>
      </c>
      <c r="F17" s="16"/>
      <c r="G17" s="62">
        <v>0</v>
      </c>
      <c r="H17" s="62">
        <v>0</v>
      </c>
      <c r="I17" s="62">
        <v>0</v>
      </c>
      <c r="J17" s="62">
        <f>SUM(G17:I17)</f>
        <v>0</v>
      </c>
      <c r="K17" s="16"/>
      <c r="L17" s="25" t="str">
        <f t="shared" ref="L17:O21" si="3">IF(B17&lt;&gt;0,G17/B17,"--")</f>
        <v>--</v>
      </c>
      <c r="M17" s="25" t="str">
        <f t="shared" si="3"/>
        <v>--</v>
      </c>
      <c r="N17" s="25" t="str">
        <f t="shared" si="3"/>
        <v>--</v>
      </c>
      <c r="O17" s="26" t="str">
        <f t="shared" si="3"/>
        <v>--</v>
      </c>
      <c r="Q17">
        <v>17</v>
      </c>
      <c r="U17">
        <f>$U$8</f>
        <v>20</v>
      </c>
      <c r="V17">
        <f>$V$8</f>
        <v>42</v>
      </c>
      <c r="W17">
        <f>$W$8</f>
        <v>64</v>
      </c>
    </row>
    <row r="18" spans="1:23" ht="12.75" customHeight="1" x14ac:dyDescent="0.6">
      <c r="A18" s="21" t="s">
        <v>26</v>
      </c>
      <c r="B18" s="22">
        <v>0</v>
      </c>
      <c r="C18" s="22">
        <v>0</v>
      </c>
      <c r="D18" s="22">
        <v>0</v>
      </c>
      <c r="E18" s="22">
        <f>SUM(B18:D18)</f>
        <v>0</v>
      </c>
      <c r="F18" s="16"/>
      <c r="G18" s="62">
        <v>0</v>
      </c>
      <c r="H18" s="62">
        <v>0</v>
      </c>
      <c r="I18" s="62">
        <v>0</v>
      </c>
      <c r="J18" s="62">
        <f>SUM(G18:I18)</f>
        <v>0</v>
      </c>
      <c r="K18" s="16"/>
      <c r="L18" s="25" t="str">
        <f t="shared" si="3"/>
        <v>--</v>
      </c>
      <c r="M18" s="25" t="str">
        <f t="shared" si="3"/>
        <v>--</v>
      </c>
      <c r="N18" s="25" t="str">
        <f t="shared" si="3"/>
        <v>--</v>
      </c>
      <c r="O18" s="26" t="str">
        <f t="shared" si="3"/>
        <v>--</v>
      </c>
      <c r="Q18">
        <v>18</v>
      </c>
      <c r="U18">
        <f>$U$8</f>
        <v>20</v>
      </c>
      <c r="V18">
        <f>$V$8</f>
        <v>42</v>
      </c>
      <c r="W18">
        <f>$W$8</f>
        <v>64</v>
      </c>
    </row>
    <row r="19" spans="1:23" ht="12.75" customHeight="1" x14ac:dyDescent="0.6">
      <c r="A19" s="30" t="s">
        <v>27</v>
      </c>
      <c r="B19" s="22">
        <v>0</v>
      </c>
      <c r="C19" s="22">
        <v>0</v>
      </c>
      <c r="D19" s="22">
        <v>0</v>
      </c>
      <c r="E19" s="22">
        <f>SUM(B19:D19)</f>
        <v>0</v>
      </c>
      <c r="F19" s="16"/>
      <c r="G19" s="62">
        <v>0</v>
      </c>
      <c r="H19" s="62">
        <v>0</v>
      </c>
      <c r="I19" s="62">
        <v>0</v>
      </c>
      <c r="J19" s="62">
        <f>SUM(G19:I19)</f>
        <v>0</v>
      </c>
      <c r="K19" s="16"/>
      <c r="L19" s="25" t="str">
        <f t="shared" si="3"/>
        <v>--</v>
      </c>
      <c r="M19" s="25" t="str">
        <f t="shared" si="3"/>
        <v>--</v>
      </c>
      <c r="N19" s="25" t="str">
        <f t="shared" si="3"/>
        <v>--</v>
      </c>
      <c r="O19" s="26" t="str">
        <f t="shared" si="3"/>
        <v>--</v>
      </c>
      <c r="Q19">
        <v>19</v>
      </c>
      <c r="U19">
        <f>$U$8</f>
        <v>20</v>
      </c>
      <c r="V19">
        <f>$V$8</f>
        <v>42</v>
      </c>
      <c r="W19">
        <f>$W$8</f>
        <v>64</v>
      </c>
    </row>
    <row r="20" spans="1:23" ht="12.75" customHeight="1" x14ac:dyDescent="0.6">
      <c r="A20" s="30" t="s">
        <v>34</v>
      </c>
      <c r="B20" s="22">
        <v>0</v>
      </c>
      <c r="C20" s="22">
        <v>0</v>
      </c>
      <c r="D20" s="22">
        <v>0</v>
      </c>
      <c r="E20" s="22">
        <f>SUM(B20:D20)</f>
        <v>0</v>
      </c>
      <c r="F20" s="16"/>
      <c r="G20" s="62">
        <v>0</v>
      </c>
      <c r="H20" s="62">
        <v>0</v>
      </c>
      <c r="I20" s="62">
        <v>0</v>
      </c>
      <c r="J20" s="62">
        <f>SUM(G20:I20)</f>
        <v>0</v>
      </c>
      <c r="K20" s="16"/>
      <c r="L20" s="25" t="str">
        <f t="shared" si="3"/>
        <v>--</v>
      </c>
      <c r="M20" s="25" t="str">
        <f t="shared" si="3"/>
        <v>--</v>
      </c>
      <c r="N20" s="25" t="str">
        <f t="shared" si="3"/>
        <v>--</v>
      </c>
      <c r="O20" s="26" t="str">
        <f t="shared" si="3"/>
        <v>--</v>
      </c>
      <c r="Q20">
        <v>22</v>
      </c>
      <c r="U20">
        <f>$U$8</f>
        <v>20</v>
      </c>
      <c r="V20">
        <f>$V$8</f>
        <v>42</v>
      </c>
      <c r="W20">
        <f>$W$8</f>
        <v>64</v>
      </c>
    </row>
    <row r="21" spans="1:23" ht="12.75" customHeight="1" x14ac:dyDescent="0.6">
      <c r="A21" s="21" t="s">
        <v>17</v>
      </c>
      <c r="B21" s="22">
        <f>B17</f>
        <v>0</v>
      </c>
      <c r="C21" s="22">
        <f>C17</f>
        <v>0</v>
      </c>
      <c r="D21" s="22">
        <f>D17</f>
        <v>0</v>
      </c>
      <c r="E21" s="22">
        <f>E17</f>
        <v>0</v>
      </c>
      <c r="F21" s="16"/>
      <c r="G21" s="62">
        <f>SUM(G17:G20)</f>
        <v>0</v>
      </c>
      <c r="H21" s="62">
        <f>SUM(H17:H20)</f>
        <v>0</v>
      </c>
      <c r="I21" s="62">
        <f>SUM(I17:I20)</f>
        <v>0</v>
      </c>
      <c r="J21" s="62">
        <f>SUM(J17:J20)</f>
        <v>0</v>
      </c>
      <c r="K21" s="16"/>
      <c r="L21" s="25" t="str">
        <f t="shared" si="3"/>
        <v>--</v>
      </c>
      <c r="M21" s="25" t="str">
        <f t="shared" si="3"/>
        <v>--</v>
      </c>
      <c r="N21" s="25" t="str">
        <f t="shared" si="3"/>
        <v>--</v>
      </c>
      <c r="O21" s="26" t="str">
        <f t="shared" si="3"/>
        <v>--</v>
      </c>
    </row>
    <row r="22" spans="1:23" ht="5.15" customHeight="1" x14ac:dyDescent="0.6">
      <c r="A22" s="21"/>
      <c r="B22" s="22"/>
      <c r="C22" s="22"/>
      <c r="D22" s="22"/>
      <c r="E22" s="22"/>
      <c r="F22" s="16"/>
      <c r="G22" s="62"/>
      <c r="H22" s="62"/>
      <c r="I22" s="62"/>
      <c r="J22" s="62"/>
      <c r="K22" s="16"/>
      <c r="L22" s="16"/>
      <c r="M22" s="16"/>
      <c r="N22" s="16"/>
      <c r="O22" s="20"/>
    </row>
    <row r="23" spans="1:23" ht="12.75" customHeight="1" x14ac:dyDescent="0.6">
      <c r="A23" s="31" t="s">
        <v>118</v>
      </c>
      <c r="B23" s="22"/>
      <c r="C23" s="22"/>
      <c r="D23" s="22"/>
      <c r="E23" s="22"/>
      <c r="F23" s="16"/>
      <c r="G23" s="62"/>
      <c r="H23" s="62"/>
      <c r="I23" s="62"/>
      <c r="J23" s="62"/>
      <c r="K23" s="16"/>
      <c r="L23" s="16"/>
      <c r="M23" s="16"/>
      <c r="N23" s="16"/>
      <c r="O23" s="20"/>
    </row>
    <row r="24" spans="1:23" ht="12.75" customHeight="1" x14ac:dyDescent="0.6">
      <c r="A24" s="21" t="s">
        <v>13</v>
      </c>
      <c r="B24" s="22">
        <v>0</v>
      </c>
      <c r="C24" s="22">
        <v>0</v>
      </c>
      <c r="D24" s="22">
        <v>0</v>
      </c>
      <c r="E24" s="22">
        <f t="shared" ref="E24:E29" si="4">SUM(B24:D24)</f>
        <v>0</v>
      </c>
      <c r="F24" s="16"/>
      <c r="G24" s="62">
        <v>0</v>
      </c>
      <c r="H24" s="62">
        <v>0</v>
      </c>
      <c r="I24" s="62">
        <v>0</v>
      </c>
      <c r="J24" s="62">
        <f t="shared" ref="J24:J29" si="5">SUM(G24:I24)</f>
        <v>0</v>
      </c>
      <c r="K24" s="16"/>
      <c r="L24" s="25" t="str">
        <f t="shared" ref="L24:O30" si="6">IF(B24&lt;&gt;0,G24/B24,"--")</f>
        <v>--</v>
      </c>
      <c r="M24" s="25" t="str">
        <f t="shared" si="6"/>
        <v>--</v>
      </c>
      <c r="N24" s="25" t="str">
        <f t="shared" si="6"/>
        <v>--</v>
      </c>
      <c r="O24" s="26" t="str">
        <f t="shared" si="6"/>
        <v>--</v>
      </c>
      <c r="Q24">
        <v>50</v>
      </c>
      <c r="U24">
        <f t="shared" ref="U24:U29" si="7">$U$8</f>
        <v>20</v>
      </c>
      <c r="V24">
        <f t="shared" ref="V24:V29" si="8">$V$8</f>
        <v>42</v>
      </c>
      <c r="W24">
        <f t="shared" ref="W24:W29" si="9">$W$8</f>
        <v>64</v>
      </c>
    </row>
    <row r="25" spans="1:23" ht="12.75" customHeight="1" x14ac:dyDescent="0.6">
      <c r="A25" s="30" t="s">
        <v>24</v>
      </c>
      <c r="B25" s="22">
        <v>0</v>
      </c>
      <c r="C25" s="22">
        <v>0</v>
      </c>
      <c r="D25" s="22">
        <v>0</v>
      </c>
      <c r="E25" s="22">
        <f t="shared" si="4"/>
        <v>0</v>
      </c>
      <c r="F25" s="16"/>
      <c r="G25" s="62">
        <v>0</v>
      </c>
      <c r="H25" s="62">
        <v>0</v>
      </c>
      <c r="I25" s="62">
        <v>0</v>
      </c>
      <c r="J25" s="62">
        <f t="shared" si="5"/>
        <v>0</v>
      </c>
      <c r="K25" s="16"/>
      <c r="L25" s="25" t="str">
        <f t="shared" si="6"/>
        <v>--</v>
      </c>
      <c r="M25" s="25" t="str">
        <f t="shared" si="6"/>
        <v>--</v>
      </c>
      <c r="N25" s="25" t="str">
        <f t="shared" si="6"/>
        <v>--</v>
      </c>
      <c r="O25" s="26" t="str">
        <f t="shared" si="6"/>
        <v>--</v>
      </c>
      <c r="Q25">
        <v>51</v>
      </c>
      <c r="U25">
        <f t="shared" si="7"/>
        <v>20</v>
      </c>
      <c r="V25">
        <f t="shared" si="8"/>
        <v>42</v>
      </c>
      <c r="W25">
        <f t="shared" si="9"/>
        <v>64</v>
      </c>
    </row>
    <row r="26" spans="1:23" ht="12.75" customHeight="1" x14ac:dyDescent="0.6">
      <c r="A26" s="21" t="s">
        <v>25</v>
      </c>
      <c r="B26" s="22">
        <v>0</v>
      </c>
      <c r="C26" s="22">
        <v>0</v>
      </c>
      <c r="D26" s="22">
        <v>0</v>
      </c>
      <c r="E26" s="22">
        <f t="shared" si="4"/>
        <v>0</v>
      </c>
      <c r="F26" s="16"/>
      <c r="G26" s="62">
        <v>0</v>
      </c>
      <c r="H26" s="62">
        <v>0</v>
      </c>
      <c r="I26" s="62">
        <v>0</v>
      </c>
      <c r="J26" s="62">
        <f t="shared" si="5"/>
        <v>0</v>
      </c>
      <c r="K26" s="16"/>
      <c r="L26" s="25" t="str">
        <f t="shared" si="6"/>
        <v>--</v>
      </c>
      <c r="M26" s="25" t="str">
        <f t="shared" si="6"/>
        <v>--</v>
      </c>
      <c r="N26" s="25" t="str">
        <f t="shared" si="6"/>
        <v>--</v>
      </c>
      <c r="O26" s="26" t="str">
        <f t="shared" si="6"/>
        <v>--</v>
      </c>
      <c r="Q26">
        <v>52</v>
      </c>
      <c r="S26">
        <v>10</v>
      </c>
      <c r="U26">
        <f t="shared" si="7"/>
        <v>20</v>
      </c>
      <c r="V26">
        <f t="shared" si="8"/>
        <v>42</v>
      </c>
      <c r="W26">
        <f t="shared" si="9"/>
        <v>64</v>
      </c>
    </row>
    <row r="27" spans="1:23" ht="12.75" customHeight="1" x14ac:dyDescent="0.6">
      <c r="A27" s="21" t="s">
        <v>26</v>
      </c>
      <c r="B27" s="22">
        <v>0</v>
      </c>
      <c r="C27" s="22">
        <v>0</v>
      </c>
      <c r="D27" s="22">
        <v>0</v>
      </c>
      <c r="E27" s="22">
        <f t="shared" si="4"/>
        <v>0</v>
      </c>
      <c r="F27" s="16"/>
      <c r="G27" s="62">
        <v>0</v>
      </c>
      <c r="H27" s="62">
        <v>0</v>
      </c>
      <c r="I27" s="62">
        <v>0</v>
      </c>
      <c r="J27" s="62">
        <f t="shared" si="5"/>
        <v>0</v>
      </c>
      <c r="K27" s="16"/>
      <c r="L27" s="25" t="str">
        <f t="shared" si="6"/>
        <v>--</v>
      </c>
      <c r="M27" s="25" t="str">
        <f t="shared" si="6"/>
        <v>--</v>
      </c>
      <c r="N27" s="25" t="str">
        <f t="shared" si="6"/>
        <v>--</v>
      </c>
      <c r="O27" s="26" t="str">
        <f t="shared" si="6"/>
        <v>--</v>
      </c>
      <c r="Q27">
        <v>53</v>
      </c>
      <c r="S27">
        <v>10</v>
      </c>
      <c r="U27">
        <f t="shared" si="7"/>
        <v>20</v>
      </c>
      <c r="V27">
        <f t="shared" si="8"/>
        <v>42</v>
      </c>
      <c r="W27">
        <f t="shared" si="9"/>
        <v>64</v>
      </c>
    </row>
    <row r="28" spans="1:23" ht="12.75" customHeight="1" x14ac:dyDescent="0.6">
      <c r="A28" s="30" t="s">
        <v>92</v>
      </c>
      <c r="B28" s="22">
        <v>0</v>
      </c>
      <c r="C28" s="22">
        <v>0</v>
      </c>
      <c r="D28" s="22">
        <v>0</v>
      </c>
      <c r="E28" s="22">
        <f t="shared" si="4"/>
        <v>0</v>
      </c>
      <c r="F28" s="16"/>
      <c r="G28" s="62">
        <v>0</v>
      </c>
      <c r="H28" s="62">
        <v>0</v>
      </c>
      <c r="I28" s="62">
        <v>0</v>
      </c>
      <c r="J28" s="62">
        <f t="shared" si="5"/>
        <v>0</v>
      </c>
      <c r="K28" s="16"/>
      <c r="L28" s="25" t="str">
        <f t="shared" si="6"/>
        <v>--</v>
      </c>
      <c r="M28" s="25" t="str">
        <f t="shared" si="6"/>
        <v>--</v>
      </c>
      <c r="N28" s="25" t="str">
        <f t="shared" si="6"/>
        <v>--</v>
      </c>
      <c r="O28" s="26" t="str">
        <f t="shared" si="6"/>
        <v>--</v>
      </c>
      <c r="Q28">
        <v>55</v>
      </c>
      <c r="S28">
        <v>10</v>
      </c>
      <c r="U28">
        <f t="shared" si="7"/>
        <v>20</v>
      </c>
      <c r="V28">
        <f t="shared" si="8"/>
        <v>42</v>
      </c>
      <c r="W28">
        <f t="shared" si="9"/>
        <v>64</v>
      </c>
    </row>
    <row r="29" spans="1:23" ht="12.75" customHeight="1" x14ac:dyDescent="0.6">
      <c r="A29" s="30" t="s">
        <v>104</v>
      </c>
      <c r="B29" s="22">
        <v>0</v>
      </c>
      <c r="C29" s="22">
        <v>0</v>
      </c>
      <c r="D29" s="22">
        <v>0</v>
      </c>
      <c r="E29" s="22">
        <f t="shared" si="4"/>
        <v>0</v>
      </c>
      <c r="F29" s="16"/>
      <c r="G29" s="62">
        <v>0</v>
      </c>
      <c r="H29" s="62">
        <v>0</v>
      </c>
      <c r="I29" s="62">
        <v>0</v>
      </c>
      <c r="J29" s="62">
        <f t="shared" si="5"/>
        <v>0</v>
      </c>
      <c r="K29" s="16"/>
      <c r="L29" s="25" t="str">
        <f t="shared" si="6"/>
        <v>--</v>
      </c>
      <c r="M29" s="25" t="str">
        <f t="shared" si="6"/>
        <v>--</v>
      </c>
      <c r="N29" s="25" t="str">
        <f t="shared" si="6"/>
        <v>--</v>
      </c>
      <c r="O29" s="26" t="str">
        <f t="shared" si="6"/>
        <v>--</v>
      </c>
      <c r="Q29">
        <v>57</v>
      </c>
      <c r="S29">
        <v>10</v>
      </c>
      <c r="U29">
        <f t="shared" si="7"/>
        <v>20</v>
      </c>
      <c r="V29">
        <f t="shared" si="8"/>
        <v>42</v>
      </c>
      <c r="W29">
        <f t="shared" si="9"/>
        <v>64</v>
      </c>
    </row>
    <row r="30" spans="1:23" ht="12.75" customHeight="1" x14ac:dyDescent="0.6">
      <c r="A30" s="21" t="s">
        <v>17</v>
      </c>
      <c r="B30" s="22">
        <f>B26</f>
        <v>0</v>
      </c>
      <c r="C30" s="22">
        <f>C26</f>
        <v>0</v>
      </c>
      <c r="D30" s="22">
        <f>D26</f>
        <v>0</v>
      </c>
      <c r="E30" s="22">
        <f>E26</f>
        <v>0</v>
      </c>
      <c r="F30" s="16"/>
      <c r="G30" s="62">
        <f>SUM(G24:G29)</f>
        <v>0</v>
      </c>
      <c r="H30" s="62">
        <f>SUM(H24:H29)</f>
        <v>0</v>
      </c>
      <c r="I30" s="62">
        <f>SUM(I24:I29)</f>
        <v>0</v>
      </c>
      <c r="J30" s="62">
        <f>SUM(J24:J29)</f>
        <v>0</v>
      </c>
      <c r="K30" s="16"/>
      <c r="L30" s="25" t="str">
        <f t="shared" si="6"/>
        <v>--</v>
      </c>
      <c r="M30" s="25" t="str">
        <f t="shared" si="6"/>
        <v>--</v>
      </c>
      <c r="N30" s="25" t="str">
        <f t="shared" si="6"/>
        <v>--</v>
      </c>
      <c r="O30" s="26" t="str">
        <f t="shared" si="6"/>
        <v>--</v>
      </c>
    </row>
    <row r="31" spans="1:23" ht="5.15" customHeight="1" x14ac:dyDescent="0.6">
      <c r="A31" s="21"/>
      <c r="B31" s="22"/>
      <c r="C31" s="22"/>
      <c r="D31" s="22"/>
      <c r="E31" s="22"/>
      <c r="F31" s="16"/>
      <c r="G31" s="62"/>
      <c r="H31" s="62"/>
      <c r="I31" s="62"/>
      <c r="J31" s="62"/>
      <c r="K31" s="16"/>
      <c r="L31" s="16"/>
      <c r="M31" s="16"/>
      <c r="N31" s="16"/>
      <c r="O31" s="20"/>
    </row>
    <row r="32" spans="1:23" ht="12.75" customHeight="1" x14ac:dyDescent="0.6">
      <c r="A32" s="21" t="s">
        <v>31</v>
      </c>
      <c r="B32" s="22">
        <f>SUM(B14,B21,B30)</f>
        <v>0</v>
      </c>
      <c r="C32" s="22">
        <f>SUM(C14,C21,C30)</f>
        <v>0</v>
      </c>
      <c r="D32" s="22">
        <f>SUM(D14,D21,D30)</f>
        <v>0</v>
      </c>
      <c r="E32" s="22">
        <f>SUM(E14,E21,E30)</f>
        <v>0</v>
      </c>
      <c r="F32" s="16"/>
      <c r="G32" s="62">
        <f>SUM(G14,G21,G30)</f>
        <v>0</v>
      </c>
      <c r="H32" s="62">
        <f>SUM(H14,H21,H30)</f>
        <v>0</v>
      </c>
      <c r="I32" s="62">
        <f>SUM(I14,I21,I30)</f>
        <v>0</v>
      </c>
      <c r="J32" s="62">
        <f>SUM(J14,J21,J30)</f>
        <v>0</v>
      </c>
      <c r="K32" s="16"/>
      <c r="L32" s="25" t="str">
        <f>IF(B32&lt;&gt;0,G32/B32,"--")</f>
        <v>--</v>
      </c>
      <c r="M32" s="25" t="str">
        <f>IF(C32&lt;&gt;0,H32/C32,"--")</f>
        <v>--</v>
      </c>
      <c r="N32" s="25" t="str">
        <f>IF(D32&lt;&gt;0,I32/D32,"--")</f>
        <v>--</v>
      </c>
      <c r="O32" s="26" t="str">
        <f>IF(E32&lt;&gt;0,J32/E32,"--")</f>
        <v>--</v>
      </c>
    </row>
    <row r="33" spans="1:23" ht="5.15" customHeight="1" x14ac:dyDescent="0.6">
      <c r="A33" s="21"/>
      <c r="B33" s="22"/>
      <c r="C33" s="22"/>
      <c r="D33" s="22"/>
      <c r="E33" s="22"/>
      <c r="F33" s="16"/>
      <c r="G33" s="62"/>
      <c r="H33" s="62"/>
      <c r="I33" s="62"/>
      <c r="J33" s="62"/>
      <c r="K33" s="16"/>
      <c r="L33" s="16"/>
      <c r="M33" s="16"/>
      <c r="N33" s="16"/>
      <c r="O33" s="20"/>
    </row>
    <row r="34" spans="1:23" ht="12.75" customHeight="1" x14ac:dyDescent="0.6">
      <c r="A34" s="95" t="s">
        <v>32</v>
      </c>
      <c r="B34" s="22"/>
      <c r="C34" s="22"/>
      <c r="D34" s="22"/>
      <c r="E34" s="22"/>
      <c r="F34" s="16"/>
      <c r="G34" s="62"/>
      <c r="H34" s="62"/>
      <c r="I34" s="62"/>
      <c r="J34" s="62"/>
      <c r="K34" s="16"/>
      <c r="L34" s="16"/>
      <c r="M34" s="16"/>
      <c r="N34" s="16"/>
      <c r="O34" s="20"/>
    </row>
    <row r="35" spans="1:23" ht="12.75" customHeight="1" x14ac:dyDescent="0.6">
      <c r="A35" s="31" t="s">
        <v>119</v>
      </c>
      <c r="B35" s="22"/>
      <c r="C35" s="22"/>
      <c r="D35" s="22"/>
      <c r="E35" s="22"/>
      <c r="F35" s="16"/>
      <c r="G35" s="62"/>
      <c r="H35" s="62"/>
      <c r="I35" s="62"/>
      <c r="J35" s="62"/>
      <c r="K35" s="16"/>
      <c r="L35" s="16"/>
      <c r="M35" s="16"/>
      <c r="N35" s="16"/>
      <c r="O35" s="20"/>
    </row>
    <row r="36" spans="1:23" ht="12.75" customHeight="1" x14ac:dyDescent="0.6">
      <c r="A36" s="21" t="s">
        <v>13</v>
      </c>
      <c r="B36" s="22">
        <v>0</v>
      </c>
      <c r="C36" s="22">
        <v>0</v>
      </c>
      <c r="D36" s="22">
        <v>0</v>
      </c>
      <c r="E36" s="22">
        <f>SUM(B36:D36)</f>
        <v>0</v>
      </c>
      <c r="F36" s="16"/>
      <c r="G36" s="62">
        <v>0</v>
      </c>
      <c r="H36" s="62">
        <v>0</v>
      </c>
      <c r="I36" s="62">
        <v>0</v>
      </c>
      <c r="J36" s="62">
        <f>SUM(G36:I36)</f>
        <v>0</v>
      </c>
      <c r="K36" s="16"/>
      <c r="L36" s="25" t="str">
        <f t="shared" ref="L36:O38" si="10">IF(B36&lt;&gt;0,G36/B36,"--")</f>
        <v>--</v>
      </c>
      <c r="M36" s="25" t="str">
        <f t="shared" si="10"/>
        <v>--</v>
      </c>
      <c r="N36" s="25" t="str">
        <f t="shared" si="10"/>
        <v>--</v>
      </c>
      <c r="O36" s="26" t="str">
        <f t="shared" si="10"/>
        <v>--</v>
      </c>
      <c r="Q36">
        <v>0</v>
      </c>
      <c r="U36">
        <f>$U$8</f>
        <v>20</v>
      </c>
      <c r="V36">
        <f>$V$8</f>
        <v>42</v>
      </c>
      <c r="W36">
        <f>$W$8</f>
        <v>64</v>
      </c>
    </row>
    <row r="37" spans="1:23" ht="12.75" customHeight="1" x14ac:dyDescent="0.6">
      <c r="A37" s="30" t="s">
        <v>120</v>
      </c>
      <c r="B37" s="22">
        <v>0</v>
      </c>
      <c r="C37" s="22">
        <v>0</v>
      </c>
      <c r="D37" s="22">
        <v>0</v>
      </c>
      <c r="E37" s="22">
        <f>SUM(B37:D37)</f>
        <v>0</v>
      </c>
      <c r="F37" s="16"/>
      <c r="G37" s="62">
        <v>0</v>
      </c>
      <c r="H37" s="62">
        <v>0</v>
      </c>
      <c r="I37" s="62">
        <v>0</v>
      </c>
      <c r="J37" s="62">
        <f>SUM(G37:I37)</f>
        <v>0</v>
      </c>
      <c r="K37" s="16"/>
      <c r="L37" s="25" t="str">
        <f t="shared" si="10"/>
        <v>--</v>
      </c>
      <c r="M37" s="25" t="str">
        <f t="shared" si="10"/>
        <v>--</v>
      </c>
      <c r="N37" s="25" t="str">
        <f t="shared" si="10"/>
        <v>--</v>
      </c>
      <c r="O37" s="26" t="str">
        <f t="shared" si="10"/>
        <v>--</v>
      </c>
      <c r="Q37">
        <v>3</v>
      </c>
      <c r="U37">
        <f>$U$8</f>
        <v>20</v>
      </c>
      <c r="V37">
        <f>$V$8</f>
        <v>42</v>
      </c>
      <c r="W37">
        <f>$W$8</f>
        <v>64</v>
      </c>
    </row>
    <row r="38" spans="1:23" ht="12.75" customHeight="1" x14ac:dyDescent="0.6">
      <c r="A38" s="21" t="s">
        <v>17</v>
      </c>
      <c r="B38" s="22">
        <f>B36</f>
        <v>0</v>
      </c>
      <c r="C38" s="22">
        <f>C36</f>
        <v>0</v>
      </c>
      <c r="D38" s="22">
        <f>D36</f>
        <v>0</v>
      </c>
      <c r="E38" s="22">
        <f>E36</f>
        <v>0</v>
      </c>
      <c r="F38" s="16"/>
      <c r="G38" s="62">
        <f>SUM(G36:G37)</f>
        <v>0</v>
      </c>
      <c r="H38" s="62">
        <f>SUM(H36:H37)</f>
        <v>0</v>
      </c>
      <c r="I38" s="62">
        <f>SUM(I36:I37)</f>
        <v>0</v>
      </c>
      <c r="J38" s="62">
        <f>SUM(J36:J37)</f>
        <v>0</v>
      </c>
      <c r="K38" s="16"/>
      <c r="L38" s="25" t="str">
        <f t="shared" si="10"/>
        <v>--</v>
      </c>
      <c r="M38" s="25" t="str">
        <f t="shared" si="10"/>
        <v>--</v>
      </c>
      <c r="N38" s="25" t="str">
        <f t="shared" si="10"/>
        <v>--</v>
      </c>
      <c r="O38" s="26" t="str">
        <f t="shared" si="10"/>
        <v>--</v>
      </c>
    </row>
    <row r="39" spans="1:23" ht="5.15" customHeight="1" x14ac:dyDescent="0.6">
      <c r="A39" s="21"/>
      <c r="B39" s="22"/>
      <c r="C39" s="22"/>
      <c r="D39" s="22"/>
      <c r="E39" s="22"/>
      <c r="F39" s="16"/>
      <c r="G39" s="62"/>
      <c r="H39" s="62"/>
      <c r="I39" s="62"/>
      <c r="J39" s="62"/>
      <c r="K39" s="16"/>
      <c r="L39" s="16"/>
      <c r="M39" s="16"/>
      <c r="N39" s="16"/>
      <c r="O39" s="20"/>
    </row>
    <row r="40" spans="1:23" ht="12.75" customHeight="1" x14ac:dyDescent="0.6">
      <c r="A40" s="31" t="s">
        <v>121</v>
      </c>
      <c r="B40" s="22"/>
      <c r="C40" s="22"/>
      <c r="D40" s="22"/>
      <c r="E40" s="22"/>
      <c r="F40" s="16"/>
      <c r="G40" s="62"/>
      <c r="H40" s="62"/>
      <c r="I40" s="62"/>
      <c r="J40" s="62"/>
      <c r="K40" s="16"/>
      <c r="L40" s="16"/>
      <c r="M40" s="16"/>
      <c r="N40" s="16"/>
      <c r="O40" s="20"/>
    </row>
    <row r="41" spans="1:23" ht="12.75" customHeight="1" x14ac:dyDescent="0.6">
      <c r="A41" s="21" t="s">
        <v>13</v>
      </c>
      <c r="B41" s="22">
        <v>0</v>
      </c>
      <c r="C41" s="22">
        <v>0</v>
      </c>
      <c r="D41" s="22">
        <v>0</v>
      </c>
      <c r="E41" s="22">
        <f>SUM(B41:D41)</f>
        <v>0</v>
      </c>
      <c r="F41" s="16"/>
      <c r="G41" s="62">
        <v>0</v>
      </c>
      <c r="H41" s="62">
        <v>0</v>
      </c>
      <c r="I41" s="62">
        <v>0</v>
      </c>
      <c r="J41" s="62">
        <f>SUM(G41:I41)</f>
        <v>0</v>
      </c>
      <c r="K41" s="16"/>
      <c r="L41" s="25" t="str">
        <f t="shared" ref="L41:O43" si="11">IF(B41&lt;&gt;0,G41/B41,"--")</f>
        <v>--</v>
      </c>
      <c r="M41" s="25" t="str">
        <f t="shared" si="11"/>
        <v>--</v>
      </c>
      <c r="N41" s="25" t="str">
        <f t="shared" si="11"/>
        <v>--</v>
      </c>
      <c r="O41" s="26" t="str">
        <f t="shared" si="11"/>
        <v>--</v>
      </c>
      <c r="Q41">
        <v>1</v>
      </c>
      <c r="R41">
        <v>2</v>
      </c>
      <c r="U41">
        <f>$U$8</f>
        <v>20</v>
      </c>
      <c r="V41">
        <f>$V$8</f>
        <v>42</v>
      </c>
      <c r="W41">
        <f>$W$8</f>
        <v>64</v>
      </c>
    </row>
    <row r="42" spans="1:23" ht="12.75" customHeight="1" x14ac:dyDescent="0.6">
      <c r="A42" s="30" t="s">
        <v>97</v>
      </c>
      <c r="B42" s="22">
        <v>0</v>
      </c>
      <c r="C42" s="22">
        <v>0</v>
      </c>
      <c r="D42" s="22">
        <v>0</v>
      </c>
      <c r="E42" s="22">
        <f>SUM(B42:D42)</f>
        <v>0</v>
      </c>
      <c r="F42" s="16"/>
      <c r="G42" s="62">
        <v>0</v>
      </c>
      <c r="H42" s="62">
        <v>0</v>
      </c>
      <c r="I42" s="62">
        <v>0</v>
      </c>
      <c r="J42" s="62">
        <f>SUM(G42:I42)</f>
        <v>0</v>
      </c>
      <c r="K42" s="16"/>
      <c r="L42" s="25" t="str">
        <f t="shared" si="11"/>
        <v>--</v>
      </c>
      <c r="M42" s="25" t="str">
        <f t="shared" si="11"/>
        <v>--</v>
      </c>
      <c r="N42" s="25" t="str">
        <f t="shared" si="11"/>
        <v>--</v>
      </c>
      <c r="O42" s="26" t="str">
        <f t="shared" si="11"/>
        <v>--</v>
      </c>
      <c r="Q42">
        <v>5</v>
      </c>
      <c r="R42">
        <v>7</v>
      </c>
      <c r="U42">
        <f>$U$8</f>
        <v>20</v>
      </c>
      <c r="V42">
        <f>$V$8</f>
        <v>42</v>
      </c>
      <c r="W42">
        <f>$W$8</f>
        <v>64</v>
      </c>
    </row>
    <row r="43" spans="1:23" ht="12.75" customHeight="1" x14ac:dyDescent="0.6">
      <c r="A43" s="21" t="s">
        <v>17</v>
      </c>
      <c r="B43" s="22">
        <f>B41</f>
        <v>0</v>
      </c>
      <c r="C43" s="22">
        <f>C41</f>
        <v>0</v>
      </c>
      <c r="D43" s="22">
        <f>D41</f>
        <v>0</v>
      </c>
      <c r="E43" s="22">
        <f>E41</f>
        <v>0</v>
      </c>
      <c r="F43" s="16"/>
      <c r="G43" s="62">
        <f>SUM(G41:G42)</f>
        <v>0</v>
      </c>
      <c r="H43" s="62">
        <f>SUM(H41:H42)</f>
        <v>0</v>
      </c>
      <c r="I43" s="62">
        <f>SUM(I41:I42)</f>
        <v>0</v>
      </c>
      <c r="J43" s="62">
        <f>SUM(J41:J42)</f>
        <v>0</v>
      </c>
      <c r="K43" s="16"/>
      <c r="L43" s="25" t="str">
        <f t="shared" si="11"/>
        <v>--</v>
      </c>
      <c r="M43" s="25" t="str">
        <f t="shared" si="11"/>
        <v>--</v>
      </c>
      <c r="N43" s="25" t="str">
        <f t="shared" si="11"/>
        <v>--</v>
      </c>
      <c r="O43" s="26" t="str">
        <f t="shared" si="11"/>
        <v>--</v>
      </c>
    </row>
    <row r="44" spans="1:23" ht="5.15" customHeight="1" x14ac:dyDescent="0.6">
      <c r="A44" s="21"/>
      <c r="B44" s="22"/>
      <c r="C44" s="22"/>
      <c r="D44" s="22"/>
      <c r="E44" s="22"/>
      <c r="F44" s="16"/>
      <c r="G44" s="62"/>
      <c r="H44" s="62"/>
      <c r="I44" s="62"/>
      <c r="J44" s="62"/>
      <c r="K44" s="16"/>
      <c r="L44" s="16"/>
      <c r="M44" s="16"/>
      <c r="N44" s="16"/>
      <c r="O44" s="20"/>
    </row>
    <row r="45" spans="1:23" ht="12.75" customHeight="1" x14ac:dyDescent="0.6">
      <c r="A45" s="103" t="s">
        <v>33</v>
      </c>
      <c r="B45" s="32">
        <f>SUM(B38,B43)</f>
        <v>0</v>
      </c>
      <c r="C45" s="32">
        <f>SUM(C38,C43)</f>
        <v>0</v>
      </c>
      <c r="D45" s="32">
        <f>SUM(D38,D43)</f>
        <v>0</v>
      </c>
      <c r="E45" s="32">
        <f>SUM(E38,E43)</f>
        <v>0</v>
      </c>
      <c r="F45" s="33"/>
      <c r="G45" s="84">
        <f>SUM(G38,G43)</f>
        <v>0</v>
      </c>
      <c r="H45" s="84">
        <f>SUM(H38,H43)</f>
        <v>0</v>
      </c>
      <c r="I45" s="84">
        <f>SUM(I38,I43)</f>
        <v>0</v>
      </c>
      <c r="J45" s="84">
        <f>SUM(J38,J43)</f>
        <v>0</v>
      </c>
      <c r="K45" s="33"/>
      <c r="L45" s="35" t="str">
        <f t="shared" ref="L45:O46" si="12">IF(B45&lt;&gt;0,G45/B45,"--")</f>
        <v>--</v>
      </c>
      <c r="M45" s="35" t="str">
        <f t="shared" si="12"/>
        <v>--</v>
      </c>
      <c r="N45" s="35" t="str">
        <f t="shared" si="12"/>
        <v>--</v>
      </c>
      <c r="O45" s="36" t="str">
        <f t="shared" si="12"/>
        <v>--</v>
      </c>
    </row>
    <row r="46" spans="1:23" ht="12.75" customHeight="1" x14ac:dyDescent="0.6">
      <c r="A46" s="104" t="s">
        <v>17</v>
      </c>
      <c r="B46" s="22">
        <f>SUM(B32,B45)</f>
        <v>0</v>
      </c>
      <c r="C46" s="22">
        <f>SUM(C32,C45)</f>
        <v>0</v>
      </c>
      <c r="D46" s="22">
        <f>SUM(D32,D45)</f>
        <v>0</v>
      </c>
      <c r="E46" s="22">
        <f>SUM(E32,E45)</f>
        <v>0</v>
      </c>
      <c r="F46" s="16"/>
      <c r="G46" s="62">
        <f>SUM(G32,G45)</f>
        <v>0</v>
      </c>
      <c r="H46" s="62">
        <f>SUM(H32,H45)</f>
        <v>0</v>
      </c>
      <c r="I46" s="62">
        <f>SUM(I32,I45)</f>
        <v>0</v>
      </c>
      <c r="J46" s="62">
        <f>SUM(J32,J45)</f>
        <v>0</v>
      </c>
      <c r="K46" s="16"/>
      <c r="L46" s="25" t="str">
        <f t="shared" si="12"/>
        <v>--</v>
      </c>
      <c r="M46" s="25" t="str">
        <f t="shared" si="12"/>
        <v>--</v>
      </c>
      <c r="N46" s="25" t="str">
        <f t="shared" si="12"/>
        <v>--</v>
      </c>
      <c r="O46" s="26" t="str">
        <f t="shared" si="12"/>
        <v>--</v>
      </c>
    </row>
    <row r="47" spans="1:23" ht="5.15" customHeight="1" thickBot="1" x14ac:dyDescent="0.75">
      <c r="A47" s="105"/>
      <c r="B47" s="101"/>
      <c r="C47" s="101"/>
      <c r="D47" s="101"/>
      <c r="E47" s="101"/>
      <c r="F47" s="102"/>
      <c r="G47" s="98"/>
      <c r="H47" s="98"/>
      <c r="I47" s="98"/>
      <c r="J47" s="98"/>
      <c r="K47" s="102"/>
      <c r="L47" s="102"/>
      <c r="M47" s="102"/>
      <c r="N47" s="102"/>
      <c r="O47" s="106"/>
    </row>
    <row r="48" spans="1:23" ht="15.5" x14ac:dyDescent="0.7">
      <c r="A48" s="4" t="s">
        <v>18</v>
      </c>
      <c r="B48" s="9" t="s">
        <v>1</v>
      </c>
      <c r="C48" s="10"/>
      <c r="D48" s="10"/>
      <c r="E48" s="10"/>
      <c r="F48" s="11"/>
      <c r="G48" s="9" t="s">
        <v>2</v>
      </c>
      <c r="H48" s="12"/>
      <c r="I48" s="12"/>
      <c r="J48" s="12"/>
      <c r="K48" s="11"/>
      <c r="L48" s="9" t="s">
        <v>3</v>
      </c>
      <c r="M48" s="12"/>
      <c r="N48" s="12"/>
      <c r="O48" s="13"/>
    </row>
    <row r="49" spans="1:23" ht="12.75" customHeight="1" x14ac:dyDescent="0.6">
      <c r="A49" s="94" t="s">
        <v>23</v>
      </c>
      <c r="B49" s="15" t="s">
        <v>4</v>
      </c>
      <c r="C49" s="15" t="s">
        <v>5</v>
      </c>
      <c r="D49" s="15" t="s">
        <v>6</v>
      </c>
      <c r="E49" s="15" t="s">
        <v>173</v>
      </c>
      <c r="F49" s="16"/>
      <c r="G49" s="15" t="s">
        <v>4</v>
      </c>
      <c r="H49" s="15" t="s">
        <v>5</v>
      </c>
      <c r="I49" s="15" t="s">
        <v>6</v>
      </c>
      <c r="J49" s="15" t="s">
        <v>173</v>
      </c>
      <c r="K49" s="16"/>
      <c r="L49" s="15" t="s">
        <v>4</v>
      </c>
      <c r="M49" s="15" t="s">
        <v>5</v>
      </c>
      <c r="N49" s="15" t="s">
        <v>6</v>
      </c>
      <c r="O49" s="17" t="s">
        <v>173</v>
      </c>
    </row>
    <row r="50" spans="1:23" x14ac:dyDescent="0.6">
      <c r="A50" s="21" t="s">
        <v>19</v>
      </c>
      <c r="B50" s="22">
        <v>0</v>
      </c>
      <c r="C50" s="22">
        <v>0</v>
      </c>
      <c r="D50" s="22">
        <v>0</v>
      </c>
      <c r="E50" s="22">
        <f>SUM(B50:D50)</f>
        <v>0</v>
      </c>
      <c r="F50" s="16"/>
      <c r="G50" s="62">
        <v>0</v>
      </c>
      <c r="H50" s="62">
        <v>0</v>
      </c>
      <c r="I50" s="62">
        <v>0</v>
      </c>
      <c r="J50" s="62">
        <f>SUM(G50:I50)</f>
        <v>0</v>
      </c>
      <c r="K50" s="16"/>
      <c r="L50" s="25" t="str">
        <f t="shared" ref="L50:O52" si="13">IF(B50&lt;&gt;0,G50/B50,"--")</f>
        <v>--</v>
      </c>
      <c r="M50" s="25" t="str">
        <f t="shared" si="13"/>
        <v>--</v>
      </c>
      <c r="N50" s="25" t="str">
        <f t="shared" si="13"/>
        <v>--</v>
      </c>
      <c r="O50" s="26" t="str">
        <f t="shared" si="13"/>
        <v>--</v>
      </c>
      <c r="Q50">
        <v>128</v>
      </c>
      <c r="U50">
        <f>$U$8</f>
        <v>20</v>
      </c>
      <c r="V50">
        <f>$V$8</f>
        <v>42</v>
      </c>
      <c r="W50">
        <f>$W$8</f>
        <v>64</v>
      </c>
    </row>
    <row r="51" spans="1:23" x14ac:dyDescent="0.6">
      <c r="A51" s="21" t="s">
        <v>20</v>
      </c>
      <c r="B51" s="22">
        <v>0</v>
      </c>
      <c r="C51" s="22">
        <v>0</v>
      </c>
      <c r="D51" s="22">
        <v>0</v>
      </c>
      <c r="E51" s="22">
        <f>SUM(B51:D51)</f>
        <v>0</v>
      </c>
      <c r="F51" s="16"/>
      <c r="G51" s="62">
        <v>0</v>
      </c>
      <c r="H51" s="62">
        <v>0</v>
      </c>
      <c r="I51" s="62">
        <v>0</v>
      </c>
      <c r="J51" s="62">
        <f>SUM(G51:I51)</f>
        <v>0</v>
      </c>
      <c r="K51" s="16"/>
      <c r="L51" s="25" t="str">
        <f t="shared" si="13"/>
        <v>--</v>
      </c>
      <c r="M51" s="25" t="str">
        <f t="shared" si="13"/>
        <v>--</v>
      </c>
      <c r="N51" s="25" t="str">
        <f t="shared" si="13"/>
        <v>--</v>
      </c>
      <c r="O51" s="26" t="str">
        <f t="shared" si="13"/>
        <v>--</v>
      </c>
      <c r="Q51">
        <v>130</v>
      </c>
      <c r="U51">
        <f>$U$8</f>
        <v>20</v>
      </c>
      <c r="V51">
        <f>$V$8</f>
        <v>42</v>
      </c>
      <c r="W51">
        <f>$W$8</f>
        <v>64</v>
      </c>
    </row>
    <row r="52" spans="1:23" ht="12.75" customHeight="1" x14ac:dyDescent="0.6">
      <c r="A52" s="21" t="s">
        <v>31</v>
      </c>
      <c r="B52" s="22">
        <f>SUM(B50:B51)</f>
        <v>0</v>
      </c>
      <c r="C52" s="22">
        <f>SUM(C50:C51)</f>
        <v>0</v>
      </c>
      <c r="D52" s="22">
        <f>SUM(D50:D51)</f>
        <v>0</v>
      </c>
      <c r="E52" s="22">
        <f>SUM(E50:E51)</f>
        <v>0</v>
      </c>
      <c r="F52" s="16"/>
      <c r="G52" s="62">
        <f>SUM(G50:G51)</f>
        <v>0</v>
      </c>
      <c r="H52" s="62">
        <f>SUM(H50:H51)</f>
        <v>0</v>
      </c>
      <c r="I52" s="62">
        <f>SUM(I50:I51)</f>
        <v>0</v>
      </c>
      <c r="J52" s="62">
        <f>SUM(J50:J51)</f>
        <v>0</v>
      </c>
      <c r="K52" s="16"/>
      <c r="L52" s="25" t="str">
        <f t="shared" si="13"/>
        <v>--</v>
      </c>
      <c r="M52" s="25" t="str">
        <f t="shared" si="13"/>
        <v>--</v>
      </c>
      <c r="N52" s="25" t="str">
        <f t="shared" si="13"/>
        <v>--</v>
      </c>
      <c r="O52" s="26" t="str">
        <f t="shared" si="13"/>
        <v>--</v>
      </c>
    </row>
    <row r="53" spans="1:23" ht="12.75" customHeight="1" x14ac:dyDescent="0.6">
      <c r="A53" s="95" t="s">
        <v>32</v>
      </c>
      <c r="B53" s="22"/>
      <c r="C53" s="22"/>
      <c r="D53" s="22"/>
      <c r="E53" s="22"/>
      <c r="F53" s="16"/>
      <c r="G53" s="62"/>
      <c r="H53" s="62"/>
      <c r="I53" s="62"/>
      <c r="J53" s="62"/>
      <c r="K53" s="16"/>
      <c r="L53" s="16"/>
      <c r="M53" s="16"/>
      <c r="N53" s="16"/>
      <c r="O53" s="20"/>
    </row>
    <row r="54" spans="1:23" x14ac:dyDescent="0.6">
      <c r="A54" s="21" t="s">
        <v>19</v>
      </c>
      <c r="B54" s="22">
        <v>0</v>
      </c>
      <c r="C54" s="22">
        <v>0</v>
      </c>
      <c r="D54" s="22">
        <v>0</v>
      </c>
      <c r="E54" s="22">
        <f>SUM(B54:D54)</f>
        <v>0</v>
      </c>
      <c r="F54" s="16"/>
      <c r="G54" s="62">
        <v>0</v>
      </c>
      <c r="H54" s="62">
        <v>0</v>
      </c>
      <c r="I54" s="62">
        <v>0</v>
      </c>
      <c r="J54" s="62">
        <f>SUM(G54:I54)</f>
        <v>0</v>
      </c>
      <c r="K54" s="16"/>
      <c r="L54" s="25" t="str">
        <f t="shared" ref="L54:O57" si="14">IF(B54&lt;&gt;0,G54/B54,"--")</f>
        <v>--</v>
      </c>
      <c r="M54" s="25" t="str">
        <f t="shared" si="14"/>
        <v>--</v>
      </c>
      <c r="N54" s="25" t="str">
        <f t="shared" si="14"/>
        <v>--</v>
      </c>
      <c r="O54" s="26" t="str">
        <f t="shared" si="14"/>
        <v>--</v>
      </c>
      <c r="Q54">
        <v>105</v>
      </c>
      <c r="U54">
        <f>$U$8</f>
        <v>20</v>
      </c>
      <c r="V54">
        <f>$V$8</f>
        <v>42</v>
      </c>
      <c r="W54">
        <f>$W$8</f>
        <v>64</v>
      </c>
    </row>
    <row r="55" spans="1:23" x14ac:dyDescent="0.6">
      <c r="A55" s="21" t="s">
        <v>20</v>
      </c>
      <c r="B55" s="22">
        <v>0</v>
      </c>
      <c r="C55" s="22">
        <v>0</v>
      </c>
      <c r="D55" s="22">
        <v>0</v>
      </c>
      <c r="E55" s="22">
        <f>SUM(B55:D55)</f>
        <v>0</v>
      </c>
      <c r="F55" s="16"/>
      <c r="G55" s="62">
        <v>0</v>
      </c>
      <c r="H55" s="62">
        <v>0</v>
      </c>
      <c r="I55" s="62">
        <v>0</v>
      </c>
      <c r="J55" s="62">
        <f>SUM(G55:I55)</f>
        <v>0</v>
      </c>
      <c r="K55" s="16"/>
      <c r="L55" s="25" t="str">
        <f t="shared" si="14"/>
        <v>--</v>
      </c>
      <c r="M55" s="25" t="str">
        <f t="shared" si="14"/>
        <v>--</v>
      </c>
      <c r="N55" s="25" t="str">
        <f t="shared" si="14"/>
        <v>--</v>
      </c>
      <c r="O55" s="26" t="str">
        <f t="shared" si="14"/>
        <v>--</v>
      </c>
      <c r="Q55">
        <v>107</v>
      </c>
      <c r="U55">
        <f>$U$8</f>
        <v>20</v>
      </c>
      <c r="V55">
        <f>$V$8</f>
        <v>42</v>
      </c>
      <c r="W55">
        <f>$W$8</f>
        <v>64</v>
      </c>
    </row>
    <row r="56" spans="1:23" x14ac:dyDescent="0.6">
      <c r="A56" s="96" t="s">
        <v>33</v>
      </c>
      <c r="B56" s="32">
        <f>SUM(B54:B55)</f>
        <v>0</v>
      </c>
      <c r="C56" s="32">
        <f>SUM(C54:C55)</f>
        <v>0</v>
      </c>
      <c r="D56" s="32">
        <f>SUM(D54:D55)</f>
        <v>0</v>
      </c>
      <c r="E56" s="32">
        <f>SUM(E54:E55)</f>
        <v>0</v>
      </c>
      <c r="F56" s="33"/>
      <c r="G56" s="84">
        <f>SUM(G54:G55)</f>
        <v>0</v>
      </c>
      <c r="H56" s="84">
        <f>SUM(H54:H55)</f>
        <v>0</v>
      </c>
      <c r="I56" s="84">
        <f>SUM(I54:I55)</f>
        <v>0</v>
      </c>
      <c r="J56" s="84">
        <f>SUM(J54:J55)</f>
        <v>0</v>
      </c>
      <c r="K56" s="33"/>
      <c r="L56" s="35" t="str">
        <f t="shared" si="14"/>
        <v>--</v>
      </c>
      <c r="M56" s="35" t="str">
        <f t="shared" si="14"/>
        <v>--</v>
      </c>
      <c r="N56" s="35" t="str">
        <f t="shared" si="14"/>
        <v>--</v>
      </c>
      <c r="O56" s="36" t="str">
        <f t="shared" si="14"/>
        <v>--</v>
      </c>
    </row>
    <row r="57" spans="1:23" ht="13.75" thickBot="1" x14ac:dyDescent="0.75">
      <c r="A57" s="43" t="s">
        <v>17</v>
      </c>
      <c r="B57" s="127">
        <f>SUM(B52,B56)</f>
        <v>0</v>
      </c>
      <c r="C57" s="127">
        <f>SUM(C52,C56)</f>
        <v>0</v>
      </c>
      <c r="D57" s="127">
        <f>SUM(D52,D56)</f>
        <v>0</v>
      </c>
      <c r="E57" s="127">
        <f>SUM(E52,E56)</f>
        <v>0</v>
      </c>
      <c r="F57" s="102"/>
      <c r="G57" s="98">
        <f>SUM(G52,G56)</f>
        <v>0</v>
      </c>
      <c r="H57" s="98">
        <f>SUM(H52,H56)</f>
        <v>0</v>
      </c>
      <c r="I57" s="98">
        <f>SUM(I52,I56)</f>
        <v>0</v>
      </c>
      <c r="J57" s="98">
        <f>SUM(J52,J56)</f>
        <v>0</v>
      </c>
      <c r="K57" s="102"/>
      <c r="L57" s="47" t="str">
        <f t="shared" si="14"/>
        <v>--</v>
      </c>
      <c r="M57" s="47" t="str">
        <f t="shared" si="14"/>
        <v>--</v>
      </c>
      <c r="N57" s="47" t="str">
        <f t="shared" si="14"/>
        <v>--</v>
      </c>
      <c r="O57" s="48" t="str">
        <f t="shared" si="14"/>
        <v>--</v>
      </c>
    </row>
    <row r="58" spans="1:23" ht="5.15" customHeight="1" x14ac:dyDescent="0.6">
      <c r="A58" s="49"/>
      <c r="B58" s="50"/>
      <c r="C58" s="50"/>
      <c r="D58" s="50"/>
      <c r="E58" s="50"/>
      <c r="G58" s="62"/>
      <c r="H58" s="62"/>
      <c r="I58" s="62"/>
      <c r="J58" s="62"/>
    </row>
    <row r="59" spans="1:23" x14ac:dyDescent="0.6">
      <c r="A59" s="49" t="s">
        <v>21</v>
      </c>
      <c r="B59" s="50">
        <f>B46</f>
        <v>0</v>
      </c>
      <c r="C59" s="50">
        <f>C46</f>
        <v>0</v>
      </c>
      <c r="D59" s="50">
        <f>D46</f>
        <v>0</v>
      </c>
      <c r="E59" s="50">
        <f>E46</f>
        <v>0</v>
      </c>
      <c r="G59" s="62">
        <f>SUM(G46,G57)</f>
        <v>0</v>
      </c>
      <c r="H59" s="62">
        <f>SUM(H46,H57)</f>
        <v>0</v>
      </c>
      <c r="I59" s="62">
        <f>SUM(I46,I57)</f>
        <v>0</v>
      </c>
      <c r="J59" s="62">
        <f>SUM(J46,J57)</f>
        <v>0</v>
      </c>
      <c r="L59" s="25" t="str">
        <f>IF(B59&lt;&gt;0,G59/B59,"--")</f>
        <v>--</v>
      </c>
      <c r="M59" s="25" t="str">
        <f>IF(C59&lt;&gt;0,H59/C59,"--")</f>
        <v>--</v>
      </c>
      <c r="N59" s="25" t="str">
        <f>IF(D59&lt;&gt;0,I59/D59,"--")</f>
        <v>--</v>
      </c>
      <c r="O59" s="25" t="str">
        <f>IF(E59&lt;&gt;0,J59/E59,"--")</f>
        <v>--</v>
      </c>
      <c r="U59">
        <f>$U$8</f>
        <v>20</v>
      </c>
      <c r="V59">
        <f>$V$8</f>
        <v>42</v>
      </c>
      <c r="W59">
        <f>$W$8</f>
        <v>64</v>
      </c>
    </row>
    <row r="60" spans="1:23" hidden="1" x14ac:dyDescent="0.6">
      <c r="A60" s="49"/>
      <c r="B60" s="50"/>
      <c r="C60" s="50"/>
      <c r="D60" s="50"/>
      <c r="E60" s="50"/>
      <c r="G60" s="62"/>
      <c r="H60" s="62"/>
      <c r="I60" s="62"/>
      <c r="J60" s="62"/>
      <c r="L60" s="25"/>
      <c r="M60" s="25"/>
      <c r="N60" s="25"/>
      <c r="O60" s="25"/>
    </row>
    <row r="61" spans="1:23" hidden="1" x14ac:dyDescent="0.6">
      <c r="A61" s="107" t="s">
        <v>115</v>
      </c>
      <c r="B61" s="85">
        <f>B10-SUM(B11:B13)</f>
        <v>0</v>
      </c>
      <c r="C61" s="85">
        <f>C10-SUM(C11:C13)</f>
        <v>0</v>
      </c>
      <c r="D61" s="85">
        <f>D10-SUM(D11:D13)</f>
        <v>0</v>
      </c>
      <c r="E61" s="50"/>
      <c r="G61" s="85">
        <v>0</v>
      </c>
      <c r="H61" s="85">
        <v>0</v>
      </c>
      <c r="I61" s="85">
        <v>0</v>
      </c>
      <c r="L61" s="85">
        <v>0</v>
      </c>
      <c r="M61" s="85">
        <v>0</v>
      </c>
      <c r="N61" s="85">
        <v>0</v>
      </c>
      <c r="Q61">
        <v>127</v>
      </c>
      <c r="U61">
        <f>$U$8</f>
        <v>20</v>
      </c>
      <c r="V61">
        <f>$V$8</f>
        <v>42</v>
      </c>
      <c r="W61">
        <f>$W$8</f>
        <v>64</v>
      </c>
    </row>
    <row r="62" spans="1:23" hidden="1" x14ac:dyDescent="0.6">
      <c r="A62" s="16"/>
      <c r="B62" s="85">
        <f>B17-SUM(B18:B20)</f>
        <v>0</v>
      </c>
      <c r="C62" s="85">
        <f>C17-SUM(C18:C20)</f>
        <v>0</v>
      </c>
      <c r="D62" s="85">
        <f>D17-SUM(D18:D20)</f>
        <v>0</v>
      </c>
      <c r="E62" s="50"/>
      <c r="G62" s="85">
        <v>0</v>
      </c>
      <c r="H62" s="85">
        <v>0</v>
      </c>
      <c r="I62" s="85">
        <v>0</v>
      </c>
      <c r="L62" s="85">
        <v>0</v>
      </c>
      <c r="M62" s="85">
        <v>0</v>
      </c>
      <c r="N62" s="85">
        <v>0</v>
      </c>
      <c r="Q62">
        <v>104</v>
      </c>
      <c r="U62">
        <f>$U$8</f>
        <v>20</v>
      </c>
      <c r="V62">
        <f>$V$8</f>
        <v>42</v>
      </c>
      <c r="W62">
        <f>$W$8</f>
        <v>64</v>
      </c>
    </row>
    <row r="63" spans="1:23" hidden="1" x14ac:dyDescent="0.6">
      <c r="A63" s="16"/>
      <c r="B63" s="85">
        <f>B26-SUM(B27:B29)</f>
        <v>0</v>
      </c>
      <c r="C63" s="85">
        <f>C26-SUM(C27:C29)</f>
        <v>0</v>
      </c>
      <c r="D63" s="85">
        <f>D26-SUM(D27:D29)</f>
        <v>0</v>
      </c>
      <c r="E63" s="50"/>
      <c r="G63" s="85">
        <v>0</v>
      </c>
      <c r="H63" s="85">
        <v>0</v>
      </c>
      <c r="I63" s="85">
        <v>0</v>
      </c>
      <c r="L63" s="85">
        <v>0</v>
      </c>
      <c r="M63" s="85">
        <v>0</v>
      </c>
      <c r="N63" s="85">
        <v>0</v>
      </c>
      <c r="Q63">
        <v>64</v>
      </c>
      <c r="R63">
        <v>13</v>
      </c>
      <c r="U63">
        <f>$U$8</f>
        <v>20</v>
      </c>
      <c r="V63">
        <f>$V$8</f>
        <v>42</v>
      </c>
      <c r="W63">
        <f>$W$8</f>
        <v>64</v>
      </c>
    </row>
    <row r="64" spans="1:23" x14ac:dyDescent="0.6">
      <c r="A64" s="33"/>
      <c r="B64" s="33"/>
      <c r="C64" s="33"/>
      <c r="D64" s="33"/>
      <c r="E64" s="33"/>
    </row>
    <row r="65" spans="1:5" x14ac:dyDescent="0.6">
      <c r="A65" s="54" t="s">
        <v>22</v>
      </c>
    </row>
    <row r="66" spans="1:5" x14ac:dyDescent="0.6">
      <c r="A66" s="109" t="s">
        <v>264</v>
      </c>
    </row>
    <row r="67" spans="1:5" x14ac:dyDescent="0.6">
      <c r="A67" s="56" t="s">
        <v>122</v>
      </c>
    </row>
    <row r="68" spans="1:5" x14ac:dyDescent="0.6">
      <c r="A68" s="55" t="s">
        <v>98</v>
      </c>
    </row>
    <row r="69" spans="1:5" x14ac:dyDescent="0.6">
      <c r="A69" s="55" t="s">
        <v>123</v>
      </c>
    </row>
    <row r="70" spans="1:5" x14ac:dyDescent="0.6">
      <c r="A70" s="56" t="s">
        <v>124</v>
      </c>
    </row>
    <row r="71" spans="1:5" x14ac:dyDescent="0.6">
      <c r="A71" s="55" t="s">
        <v>125</v>
      </c>
      <c r="B71" s="41"/>
      <c r="C71" s="41"/>
      <c r="D71" s="41"/>
      <c r="E71" s="41"/>
    </row>
    <row r="72" spans="1:5" x14ac:dyDescent="0.6">
      <c r="A72" s="55" t="s">
        <v>126</v>
      </c>
      <c r="B72" s="50"/>
      <c r="C72" s="50"/>
      <c r="D72" s="50"/>
      <c r="E72" s="50"/>
    </row>
    <row r="73" spans="1:5" x14ac:dyDescent="0.6">
      <c r="A73" s="55" t="s">
        <v>127</v>
      </c>
      <c r="B73" s="50"/>
      <c r="C73" s="50"/>
      <c r="D73" s="50"/>
      <c r="E73" s="50"/>
    </row>
    <row r="74" spans="1:5" x14ac:dyDescent="0.6">
      <c r="A74" s="55"/>
      <c r="B74" s="50"/>
      <c r="C74" s="50"/>
      <c r="D74" s="50"/>
      <c r="E74" s="50"/>
    </row>
    <row r="75" spans="1:5" x14ac:dyDescent="0.6">
      <c r="A75" s="55"/>
      <c r="B75" s="50"/>
      <c r="C75" s="50"/>
      <c r="D75" s="50"/>
      <c r="E75" s="50"/>
    </row>
    <row r="76" spans="1:5" x14ac:dyDescent="0.6">
      <c r="A76" s="55"/>
      <c r="B76" s="50"/>
      <c r="C76" s="50"/>
      <c r="D76" s="50"/>
      <c r="E76" s="50"/>
    </row>
    <row r="77" spans="1:5" x14ac:dyDescent="0.6">
      <c r="A77" s="55"/>
      <c r="B77" s="50"/>
      <c r="C77" s="50"/>
      <c r="D77" s="50"/>
      <c r="E77" s="50"/>
    </row>
    <row r="78" spans="1:5" x14ac:dyDescent="0.6">
      <c r="A78" s="16"/>
      <c r="B78" s="50"/>
      <c r="C78" s="50"/>
      <c r="D78" s="50"/>
      <c r="E78" s="50"/>
    </row>
    <row r="79" spans="1:5" x14ac:dyDescent="0.6">
      <c r="A79" s="16"/>
      <c r="B79" s="50"/>
      <c r="C79" s="50"/>
      <c r="D79" s="50"/>
      <c r="E79" s="50"/>
    </row>
    <row r="80" spans="1:5" x14ac:dyDescent="0.6">
      <c r="A80" s="16"/>
      <c r="B80" s="50"/>
      <c r="C80" s="50"/>
      <c r="D80" s="50"/>
      <c r="E80" s="50"/>
    </row>
    <row r="81" spans="2:5" x14ac:dyDescent="0.6">
      <c r="B81" s="50"/>
      <c r="C81" s="50"/>
      <c r="D81" s="50"/>
      <c r="E81" s="50"/>
    </row>
    <row r="82" spans="2:5" x14ac:dyDescent="0.6">
      <c r="B82" s="50"/>
      <c r="C82" s="50"/>
      <c r="D82" s="50"/>
      <c r="E82" s="50"/>
    </row>
    <row r="83" spans="2:5" x14ac:dyDescent="0.6">
      <c r="B83" s="50"/>
      <c r="C83" s="50"/>
      <c r="D83" s="50"/>
      <c r="E83" s="50"/>
    </row>
    <row r="84" spans="2:5" x14ac:dyDescent="0.6">
      <c r="B84" s="50"/>
      <c r="C84" s="50"/>
      <c r="D84" s="50"/>
      <c r="E84" s="50"/>
    </row>
    <row r="85" spans="2:5" x14ac:dyDescent="0.6">
      <c r="B85" s="50"/>
      <c r="C85" s="50"/>
      <c r="D85" s="50"/>
      <c r="E85" s="50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47" max="14" man="1"/>
  </rowBreak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62"/>
  <dimension ref="B1:AQ71"/>
  <sheetViews>
    <sheetView zoomScale="70" zoomScaleNormal="70" workbookViewId="0"/>
  </sheetViews>
  <sheetFormatPr defaultRowHeight="13" x14ac:dyDescent="0.6"/>
  <cols>
    <col min="1" max="1" width="0.86328125" customWidth="1"/>
    <col min="2" max="2" width="25.08984375" customWidth="1"/>
    <col min="3" max="3" width="14" customWidth="1"/>
    <col min="4" max="4" width="16.453125" customWidth="1"/>
    <col min="5" max="6" width="10.6796875" customWidth="1"/>
    <col min="7" max="7" width="8.6796875" customWidth="1"/>
    <col min="8" max="9" width="10.6796875" customWidth="1"/>
    <col min="10" max="10" width="8.6796875" customWidth="1"/>
    <col min="11" max="12" width="10.6796875" customWidth="1"/>
    <col min="13" max="13" width="8.6796875" customWidth="1"/>
    <col min="14" max="14" width="12.54296875" bestFit="1" customWidth="1"/>
    <col min="16" max="41" width="0" hidden="1" customWidth="1"/>
    <col min="42" max="42" width="12.54296875" hidden="1" customWidth="1"/>
    <col min="43" max="44" width="0" hidden="1" customWidth="1"/>
  </cols>
  <sheetData>
    <row r="1" spans="2:43" ht="15.5" x14ac:dyDescent="0.7">
      <c r="B1" s="57" t="s">
        <v>258</v>
      </c>
      <c r="C1" s="57"/>
      <c r="D1" s="57"/>
      <c r="Q1" s="238" t="s">
        <v>194</v>
      </c>
      <c r="AD1" s="238" t="s">
        <v>195</v>
      </c>
      <c r="AQ1" s="239" t="s">
        <v>196</v>
      </c>
    </row>
    <row r="2" spans="2:43" ht="15.5" x14ac:dyDescent="0.7">
      <c r="B2" s="57" t="s">
        <v>193</v>
      </c>
    </row>
    <row r="3" spans="2:43" ht="12.75" customHeight="1" thickBot="1" x14ac:dyDescent="0.85">
      <c r="B3" s="57"/>
    </row>
    <row r="4" spans="2:43" ht="15.5" x14ac:dyDescent="0.7">
      <c r="B4" s="4" t="s">
        <v>172</v>
      </c>
      <c r="C4" s="148"/>
      <c r="D4" s="148"/>
      <c r="E4" s="100"/>
      <c r="F4" s="100"/>
      <c r="G4" s="100"/>
      <c r="H4" s="100"/>
      <c r="I4" s="100"/>
      <c r="J4" s="100"/>
      <c r="K4" s="100"/>
      <c r="L4" s="100"/>
      <c r="M4" s="39"/>
      <c r="Q4" s="4" t="s">
        <v>172</v>
      </c>
      <c r="R4" s="148"/>
      <c r="S4" s="148"/>
      <c r="T4" s="100"/>
      <c r="U4" s="100"/>
      <c r="V4" s="100"/>
      <c r="W4" s="100"/>
      <c r="X4" s="100"/>
      <c r="Y4" s="100"/>
      <c r="Z4" s="100"/>
      <c r="AA4" s="100"/>
      <c r="AB4" s="39"/>
      <c r="AD4" s="4" t="s">
        <v>172</v>
      </c>
      <c r="AE4" s="148"/>
      <c r="AF4" s="148"/>
      <c r="AG4" s="100"/>
      <c r="AH4" s="100"/>
      <c r="AI4" s="100"/>
      <c r="AJ4" s="100"/>
      <c r="AK4" s="100"/>
      <c r="AL4" s="100"/>
      <c r="AM4" s="100"/>
      <c r="AN4" s="100"/>
      <c r="AO4" s="39"/>
    </row>
    <row r="5" spans="2:43" ht="12.75" customHeight="1" x14ac:dyDescent="0.7">
      <c r="B5" s="149"/>
      <c r="C5" s="58"/>
      <c r="D5" s="58"/>
      <c r="E5" s="133" t="s">
        <v>129</v>
      </c>
      <c r="F5" s="134"/>
      <c r="G5" s="134"/>
      <c r="H5" s="134"/>
      <c r="I5" s="134"/>
      <c r="J5" s="134"/>
      <c r="K5" s="134"/>
      <c r="L5" s="134"/>
      <c r="M5" s="135"/>
      <c r="Q5" s="149"/>
      <c r="R5" s="58"/>
      <c r="S5" s="58"/>
      <c r="T5" s="133" t="s">
        <v>129</v>
      </c>
      <c r="U5" s="134"/>
      <c r="V5" s="134"/>
      <c r="W5" s="134"/>
      <c r="X5" s="134"/>
      <c r="Y5" s="134"/>
      <c r="Z5" s="134"/>
      <c r="AA5" s="134"/>
      <c r="AB5" s="135"/>
      <c r="AD5" s="149"/>
      <c r="AE5" s="58"/>
      <c r="AF5" s="58"/>
      <c r="AG5" s="133" t="s">
        <v>129</v>
      </c>
      <c r="AH5" s="134"/>
      <c r="AI5" s="134"/>
      <c r="AJ5" s="134"/>
      <c r="AK5" s="134"/>
      <c r="AL5" s="134"/>
      <c r="AM5" s="134"/>
      <c r="AN5" s="134"/>
      <c r="AO5" s="135"/>
    </row>
    <row r="6" spans="2:43" ht="12.75" customHeight="1" x14ac:dyDescent="0.6">
      <c r="B6" s="31"/>
      <c r="C6" s="58"/>
      <c r="D6" s="58"/>
      <c r="E6" s="133" t="s">
        <v>130</v>
      </c>
      <c r="F6" s="134"/>
      <c r="G6" s="136"/>
      <c r="H6" s="133" t="s">
        <v>131</v>
      </c>
      <c r="I6" s="134"/>
      <c r="J6" s="136"/>
      <c r="K6" s="133" t="s">
        <v>132</v>
      </c>
      <c r="L6" s="134"/>
      <c r="M6" s="135"/>
      <c r="Q6" s="31"/>
      <c r="R6" s="58"/>
      <c r="S6" s="58"/>
      <c r="T6" s="133" t="s">
        <v>130</v>
      </c>
      <c r="U6" s="134"/>
      <c r="V6" s="136"/>
      <c r="W6" s="133" t="s">
        <v>131</v>
      </c>
      <c r="X6" s="134"/>
      <c r="Y6" s="136"/>
      <c r="Z6" s="133" t="s">
        <v>132</v>
      </c>
      <c r="AA6" s="134"/>
      <c r="AB6" s="135"/>
      <c r="AD6" s="31"/>
      <c r="AE6" s="58"/>
      <c r="AF6" s="58"/>
      <c r="AG6" s="133" t="s">
        <v>130</v>
      </c>
      <c r="AH6" s="134"/>
      <c r="AI6" s="136"/>
      <c r="AJ6" s="133" t="s">
        <v>131</v>
      </c>
      <c r="AK6" s="134"/>
      <c r="AL6" s="136"/>
      <c r="AM6" s="133" t="s">
        <v>132</v>
      </c>
      <c r="AN6" s="134"/>
      <c r="AO6" s="135"/>
      <c r="AQ6" s="240" t="s">
        <v>197</v>
      </c>
    </row>
    <row r="7" spans="2:43" x14ac:dyDescent="0.6">
      <c r="B7" s="31"/>
      <c r="C7" s="59"/>
      <c r="D7" s="59"/>
      <c r="E7" s="137" t="s">
        <v>133</v>
      </c>
      <c r="F7" s="138" t="s">
        <v>134</v>
      </c>
      <c r="G7" s="139" t="s">
        <v>135</v>
      </c>
      <c r="H7" s="137" t="s">
        <v>133</v>
      </c>
      <c r="I7" s="138" t="s">
        <v>134</v>
      </c>
      <c r="J7" s="139" t="s">
        <v>135</v>
      </c>
      <c r="K7" s="137" t="s">
        <v>133</v>
      </c>
      <c r="L7" s="138" t="s">
        <v>134</v>
      </c>
      <c r="M7" s="140" t="s">
        <v>135</v>
      </c>
      <c r="Q7" s="31"/>
      <c r="R7" s="59"/>
      <c r="S7" s="59"/>
      <c r="T7" s="137" t="s">
        <v>133</v>
      </c>
      <c r="U7" s="138" t="s">
        <v>134</v>
      </c>
      <c r="V7" s="139" t="s">
        <v>135</v>
      </c>
      <c r="W7" s="137" t="s">
        <v>133</v>
      </c>
      <c r="X7" s="138" t="s">
        <v>134</v>
      </c>
      <c r="Y7" s="139" t="s">
        <v>135</v>
      </c>
      <c r="Z7" s="137" t="s">
        <v>133</v>
      </c>
      <c r="AA7" s="138" t="s">
        <v>134</v>
      </c>
      <c r="AB7" s="140" t="s">
        <v>135</v>
      </c>
      <c r="AD7" s="31"/>
      <c r="AE7" s="59"/>
      <c r="AF7" s="59"/>
      <c r="AG7" s="137" t="s">
        <v>133</v>
      </c>
      <c r="AH7" s="138" t="s">
        <v>134</v>
      </c>
      <c r="AI7" s="139" t="s">
        <v>135</v>
      </c>
      <c r="AJ7" s="137" t="s">
        <v>133</v>
      </c>
      <c r="AK7" s="138" t="s">
        <v>134</v>
      </c>
      <c r="AL7" s="139" t="s">
        <v>135</v>
      </c>
      <c r="AM7" s="137" t="s">
        <v>133</v>
      </c>
      <c r="AN7" s="138" t="s">
        <v>134</v>
      </c>
      <c r="AO7" s="140" t="s">
        <v>135</v>
      </c>
    </row>
    <row r="8" spans="2:43" x14ac:dyDescent="0.6">
      <c r="B8" s="150" t="s">
        <v>136</v>
      </c>
      <c r="C8" s="33" t="s">
        <v>137</v>
      </c>
      <c r="D8" s="145" t="s">
        <v>138</v>
      </c>
      <c r="E8" s="141" t="s">
        <v>139</v>
      </c>
      <c r="F8" s="142" t="s">
        <v>140</v>
      </c>
      <c r="G8" s="143" t="s">
        <v>133</v>
      </c>
      <c r="H8" s="141" t="s">
        <v>139</v>
      </c>
      <c r="I8" s="142" t="s">
        <v>140</v>
      </c>
      <c r="J8" s="143" t="s">
        <v>133</v>
      </c>
      <c r="K8" s="141" t="s">
        <v>139</v>
      </c>
      <c r="L8" s="142" t="s">
        <v>140</v>
      </c>
      <c r="M8" s="144" t="s">
        <v>133</v>
      </c>
      <c r="Q8" s="150" t="s">
        <v>136</v>
      </c>
      <c r="R8" s="33" t="s">
        <v>137</v>
      </c>
      <c r="S8" s="145" t="s">
        <v>138</v>
      </c>
      <c r="T8" s="141" t="s">
        <v>139</v>
      </c>
      <c r="U8" s="142" t="s">
        <v>140</v>
      </c>
      <c r="V8" s="143" t="s">
        <v>133</v>
      </c>
      <c r="W8" s="141" t="s">
        <v>139</v>
      </c>
      <c r="X8" s="142" t="s">
        <v>140</v>
      </c>
      <c r="Y8" s="143" t="s">
        <v>133</v>
      </c>
      <c r="Z8" s="141" t="s">
        <v>139</v>
      </c>
      <c r="AA8" s="142" t="s">
        <v>140</v>
      </c>
      <c r="AB8" s="144" t="s">
        <v>133</v>
      </c>
      <c r="AD8" s="150" t="s">
        <v>136</v>
      </c>
      <c r="AE8" s="33" t="s">
        <v>137</v>
      </c>
      <c r="AF8" s="145" t="s">
        <v>138</v>
      </c>
      <c r="AG8" s="141" t="s">
        <v>139</v>
      </c>
      <c r="AH8" s="142" t="s">
        <v>140</v>
      </c>
      <c r="AI8" s="143" t="s">
        <v>133</v>
      </c>
      <c r="AJ8" s="141" t="s">
        <v>139</v>
      </c>
      <c r="AK8" s="142" t="s">
        <v>140</v>
      </c>
      <c r="AL8" s="143" t="s">
        <v>133</v>
      </c>
      <c r="AM8" s="141" t="s">
        <v>139</v>
      </c>
      <c r="AN8" s="142" t="s">
        <v>140</v>
      </c>
      <c r="AO8" s="144" t="s">
        <v>133</v>
      </c>
    </row>
    <row r="9" spans="2:43" x14ac:dyDescent="0.6">
      <c r="B9" s="151" t="s">
        <v>141</v>
      </c>
      <c r="C9" s="109" t="s">
        <v>142</v>
      </c>
      <c r="D9" s="109" t="s">
        <v>143</v>
      </c>
      <c r="E9" s="175">
        <f t="shared" ref="E9:E15" si="0">SUM(T9,AG9)</f>
        <v>22.648455966097547</v>
      </c>
      <c r="F9" s="176"/>
      <c r="G9" s="177"/>
      <c r="H9" s="175">
        <f t="shared" ref="H9:H15" si="1">SUM(W9,AJ9)</f>
        <v>1127.3390934619365</v>
      </c>
      <c r="I9" s="176"/>
      <c r="J9" s="177"/>
      <c r="K9" s="175">
        <f t="shared" ref="K9:K15" si="2">SUM(Z9,AM9)</f>
        <v>100.54876729278554</v>
      </c>
      <c r="L9" s="176"/>
      <c r="M9" s="181"/>
      <c r="Q9" s="151" t="s">
        <v>141</v>
      </c>
      <c r="R9" s="109" t="s">
        <v>142</v>
      </c>
      <c r="S9" s="109" t="s">
        <v>143</v>
      </c>
      <c r="T9" s="175">
        <f>SUM('Table 4.45'!J8,'Table 4.48'!J8,'Table 4.51'!J8)</f>
        <v>22.574691023738733</v>
      </c>
      <c r="U9" s="176"/>
      <c r="V9" s="177"/>
      <c r="W9" s="175">
        <f>SUM('Table 4.46'!J8,'Table 4.46'!J17,'Table 4.49'!J8,'Table 4.49'!J17,'Table 4.52'!J8,'Table 4.52'!J17)</f>
        <v>1124.9148527150617</v>
      </c>
      <c r="X9" s="176"/>
      <c r="Y9" s="177"/>
      <c r="Z9" s="175">
        <f>SUM('Table 4.47'!J8,'Table 4.47'!J24,'Table 4.50'!J8,'Table 4.50'!J24,'Table 4.53'!J8,'Table 4.53'!J24)</f>
        <v>100.54876729278554</v>
      </c>
      <c r="AA9" s="176"/>
      <c r="AB9" s="181"/>
      <c r="AD9" s="151" t="s">
        <v>141</v>
      </c>
      <c r="AE9" s="109" t="s">
        <v>142</v>
      </c>
      <c r="AF9" s="109" t="s">
        <v>143</v>
      </c>
      <c r="AG9" s="192">
        <f>SUM('Table 4.54'!J8)</f>
        <v>7.3764942358815255E-2</v>
      </c>
      <c r="AH9" s="193"/>
      <c r="AI9" s="194"/>
      <c r="AJ9" s="192">
        <f>SUM('Table 4.55'!J8,'Table 4.55'!J17)</f>
        <v>2.424240746874808</v>
      </c>
      <c r="AK9" s="193"/>
      <c r="AL9" s="194"/>
      <c r="AM9" s="192">
        <f>SUM('Table 4.56'!J8,'Table 4.56'!J24)</f>
        <v>0</v>
      </c>
      <c r="AN9" s="193"/>
      <c r="AO9" s="195"/>
    </row>
    <row r="10" spans="2:43" x14ac:dyDescent="0.6">
      <c r="B10" s="151" t="s">
        <v>144</v>
      </c>
      <c r="C10" s="109" t="s">
        <v>145</v>
      </c>
      <c r="D10" s="109" t="s">
        <v>251</v>
      </c>
      <c r="E10" s="178">
        <f t="shared" si="0"/>
        <v>1.8955804587390137</v>
      </c>
      <c r="F10" s="16"/>
      <c r="G10" s="179"/>
      <c r="H10" s="178">
        <f t="shared" si="1"/>
        <v>232.19413551627761</v>
      </c>
      <c r="I10" s="16"/>
      <c r="J10" s="179"/>
      <c r="K10" s="178">
        <f t="shared" si="2"/>
        <v>8.4757882071112487</v>
      </c>
      <c r="L10" s="16"/>
      <c r="M10" s="20"/>
      <c r="Q10" s="151" t="s">
        <v>144</v>
      </c>
      <c r="R10" s="109" t="s">
        <v>145</v>
      </c>
      <c r="S10" s="109" t="s">
        <v>158</v>
      </c>
      <c r="T10" s="178">
        <f>SUM('Table 4.45'!J9,'Table 4.48'!J9,'Table 4.51'!J9)</f>
        <v>1.8788279870077298</v>
      </c>
      <c r="U10" s="16"/>
      <c r="V10" s="179"/>
      <c r="W10" s="178">
        <f>SUM('Table 4.46'!J9,'Table 4.46'!J18,'Table 4.49'!J9,'Table 4.49'!J18,'Table 4.52'!J9,'Table 4.52'!J18)+SUM('Table 4.46'!AA22,'Table 4.49'!AA22,'Table 4.52'!AA22)</f>
        <v>227.79112286640918</v>
      </c>
      <c r="X10" s="16"/>
      <c r="Y10" s="179"/>
      <c r="Z10" s="178">
        <f>SUM('Table 4.47'!J9,'Table 4.47'!J25,'Table 4.50'!J9,'Table 4.50'!J25,'Table 4.53'!J9,'Table 4.53'!J25)+SUM('Table 4.47'!J20,'Table 4.50'!J20,'Table 4.53'!J20)</f>
        <v>8.4757882071112487</v>
      </c>
      <c r="AA10" s="16"/>
      <c r="AB10" s="20"/>
      <c r="AD10" s="151" t="s">
        <v>144</v>
      </c>
      <c r="AE10" s="109" t="s">
        <v>145</v>
      </c>
      <c r="AF10" s="109" t="s">
        <v>158</v>
      </c>
      <c r="AG10" s="196">
        <f>SUM('Table 4.54'!J9)</f>
        <v>1.6752471731283948E-2</v>
      </c>
      <c r="AH10" s="41"/>
      <c r="AI10" s="197"/>
      <c r="AJ10" s="196">
        <f>SUM('Table 4.55'!J9,'Table 4.55'!J18)+SUM('Table 4.55'!AA22)</f>
        <v>4.4030126498684421</v>
      </c>
      <c r="AK10" s="41"/>
      <c r="AL10" s="197"/>
      <c r="AM10" s="196">
        <f>SUM('Table 4.56'!J9,'Table 4.56'!J25)+SUM('Table 4.56'!J20)</f>
        <v>0</v>
      </c>
      <c r="AN10" s="41"/>
      <c r="AO10" s="198"/>
    </row>
    <row r="11" spans="2:43" x14ac:dyDescent="0.6">
      <c r="B11" s="151" t="s">
        <v>146</v>
      </c>
      <c r="C11" s="109" t="s">
        <v>145</v>
      </c>
      <c r="D11" s="109" t="s">
        <v>252</v>
      </c>
      <c r="E11" s="178">
        <f t="shared" si="0"/>
        <v>80.574939751368333</v>
      </c>
      <c r="F11" s="16"/>
      <c r="G11" s="179"/>
      <c r="H11" s="178">
        <f t="shared" si="1"/>
        <v>5.3083569322976407</v>
      </c>
      <c r="I11" s="16"/>
      <c r="J11" s="179"/>
      <c r="K11" s="178">
        <f t="shared" si="2"/>
        <v>0.44586705924657416</v>
      </c>
      <c r="L11" s="16"/>
      <c r="M11" s="20"/>
      <c r="Q11" s="151" t="s">
        <v>146</v>
      </c>
      <c r="R11" s="109" t="s">
        <v>145</v>
      </c>
      <c r="S11" s="109" t="s">
        <v>159</v>
      </c>
      <c r="T11" s="178">
        <f>SUM('Table 4.45'!J13,'Table 4.48'!J13,'Table 4.51'!J13)</f>
        <v>79.858707615419675</v>
      </c>
      <c r="U11" s="16"/>
      <c r="V11" s="179"/>
      <c r="W11" s="178">
        <f>SUM('Table 4.46'!J13,'Table 4.46'!J22,'Table 4.49'!J13,'Table 4.49'!J22,'Table 4.52'!J13,'Table 4.52'!J22)-SUM('Table 4.46'!AA22,'Table 4.49'!AA22,'Table 4.52'!AA22)</f>
        <v>5.2008627878876581</v>
      </c>
      <c r="X11" s="16"/>
      <c r="Y11" s="179"/>
      <c r="Z11" s="178">
        <f>SUM('Table 4.47'!J13,'Table 4.47'!J29,'Table 4.50'!J13,'Table 4.50'!J29,'Table 4.53'!J13,'Table 4.53'!J29)</f>
        <v>0.44586705924657416</v>
      </c>
      <c r="AA11" s="16"/>
      <c r="AB11" s="20"/>
      <c r="AD11" s="151" t="s">
        <v>146</v>
      </c>
      <c r="AE11" s="109" t="s">
        <v>145</v>
      </c>
      <c r="AF11" s="109" t="s">
        <v>159</v>
      </c>
      <c r="AG11" s="196">
        <f>SUM('Table 4.54'!J13)</f>
        <v>0.71623213594866275</v>
      </c>
      <c r="AH11" s="41"/>
      <c r="AI11" s="197"/>
      <c r="AJ11" s="196">
        <f>SUM('Table 4.55'!J13,'Table 4.55'!J22)-SUM('Table 4.55'!AA22)</f>
        <v>0.10749414440998262</v>
      </c>
      <c r="AK11" s="41"/>
      <c r="AL11" s="197"/>
      <c r="AM11" s="196">
        <f>SUM('Table 4.56'!J13,'Table 4.56'!J29)</f>
        <v>0</v>
      </c>
      <c r="AN11" s="41"/>
      <c r="AO11" s="198"/>
    </row>
    <row r="12" spans="2:43" x14ac:dyDescent="0.6">
      <c r="B12" s="152" t="s">
        <v>160</v>
      </c>
      <c r="C12" s="109" t="s">
        <v>148</v>
      </c>
      <c r="D12" s="11" t="s">
        <v>161</v>
      </c>
      <c r="E12" s="178">
        <f t="shared" si="0"/>
        <v>349.71944200342682</v>
      </c>
      <c r="F12" s="16"/>
      <c r="G12" s="179"/>
      <c r="H12" s="178">
        <f t="shared" si="1"/>
        <v>-378.41963998976468</v>
      </c>
      <c r="I12" s="16"/>
      <c r="J12" s="179"/>
      <c r="K12" s="178">
        <f t="shared" si="2"/>
        <v>41.829197826641973</v>
      </c>
      <c r="L12" s="16"/>
      <c r="M12" s="20"/>
      <c r="Q12" s="152" t="s">
        <v>160</v>
      </c>
      <c r="R12" s="109" t="s">
        <v>148</v>
      </c>
      <c r="S12" s="11" t="s">
        <v>161</v>
      </c>
      <c r="T12" s="178">
        <f>SUM('Table 4.45'!J10,'Table 4.48'!J10,'Table 4.51'!J10)</f>
        <v>346.62874488264083</v>
      </c>
      <c r="U12" s="16"/>
      <c r="V12" s="179"/>
      <c r="W12" s="178">
        <f>SUM('Table 4.46'!J10,'Table 4.46'!J19,'Table 4.49'!J10,'Table 4.49'!J19,'Table 4.52'!J10,'Table 4.52'!J19)</f>
        <v>-378.22408529782092</v>
      </c>
      <c r="X12" s="16"/>
      <c r="Y12" s="179"/>
      <c r="Z12" s="178">
        <f>SUM('Table 4.47'!J10,'Table 4.47'!J26,'Table 4.50'!J10,'Table 4.50'!J26,'Table 4.53'!J10,'Table 4.53'!J26)+SUM('Table 4.47'!J17,'Table 4.50'!J17,'Table 4.53'!J17)</f>
        <v>41.829197826641973</v>
      </c>
      <c r="AA12" s="16"/>
      <c r="AB12" s="20"/>
      <c r="AD12" s="152" t="s">
        <v>160</v>
      </c>
      <c r="AE12" s="109" t="s">
        <v>148</v>
      </c>
      <c r="AF12" s="11" t="s">
        <v>161</v>
      </c>
      <c r="AG12" s="196">
        <f>SUM('Table 4.54'!J10)</f>
        <v>3.0906971207859621</v>
      </c>
      <c r="AH12" s="41"/>
      <c r="AI12" s="197"/>
      <c r="AJ12" s="196">
        <f>SUM('Table 4.55'!J10,'Table 4.55'!J19)</f>
        <v>-0.19555469194374298</v>
      </c>
      <c r="AK12" s="41"/>
      <c r="AL12" s="197"/>
      <c r="AM12" s="196">
        <f>SUM('Table 4.56'!J10,'Table 4.56'!J26)+SUM('Table 4.56'!J17)</f>
        <v>0</v>
      </c>
      <c r="AN12" s="41"/>
      <c r="AO12" s="198"/>
    </row>
    <row r="13" spans="2:43" x14ac:dyDescent="0.6">
      <c r="B13" s="152" t="s">
        <v>162</v>
      </c>
      <c r="C13" s="109" t="s">
        <v>145</v>
      </c>
      <c r="D13" s="11" t="s">
        <v>163</v>
      </c>
      <c r="E13" s="178">
        <f t="shared" si="0"/>
        <v>274.98058206500804</v>
      </c>
      <c r="F13" s="16"/>
      <c r="G13" s="179"/>
      <c r="H13" s="178">
        <f t="shared" si="1"/>
        <v>-141.56028154183986</v>
      </c>
      <c r="I13" s="16"/>
      <c r="J13" s="179"/>
      <c r="K13" s="178">
        <f t="shared" si="2"/>
        <v>32.140957671693954</v>
      </c>
      <c r="L13" s="16"/>
      <c r="M13" s="20"/>
      <c r="Q13" s="152" t="s">
        <v>162</v>
      </c>
      <c r="R13" s="109" t="s">
        <v>145</v>
      </c>
      <c r="S13" s="11" t="s">
        <v>163</v>
      </c>
      <c r="T13" s="178">
        <f>SUM('Table 4.45'!J12,'Table 4.48'!J12,'Table 4.51'!J12)</f>
        <v>272.54069991803067</v>
      </c>
      <c r="U13" s="16"/>
      <c r="V13" s="179"/>
      <c r="W13" s="178">
        <f>SUM('Table 4.46'!J12,'Table 4.46'!J21,'Table 4.49'!J12,'Table 4.49'!J21,'Table 4.52'!J12,'Table 4.52'!J21)</f>
        <v>-140.16535690358796</v>
      </c>
      <c r="X13" s="16"/>
      <c r="Y13" s="179"/>
      <c r="Z13" s="178">
        <f>SUM('Table 4.47'!J12,'Table 4.47'!J28,'Table 4.50'!J12,'Table 4.50'!J28,'Table 4.53'!J12,'Table 4.53'!J28)+SUM('Table 4.47'!J19,'Table 4.50'!J19,'Table 4.53'!J19)</f>
        <v>32.140957671693954</v>
      </c>
      <c r="AA13" s="16"/>
      <c r="AB13" s="20"/>
      <c r="AD13" s="152" t="s">
        <v>162</v>
      </c>
      <c r="AE13" s="109" t="s">
        <v>145</v>
      </c>
      <c r="AF13" s="11" t="s">
        <v>163</v>
      </c>
      <c r="AG13" s="196">
        <f>SUM('Table 4.54'!J12)</f>
        <v>2.4398821469773502</v>
      </c>
      <c r="AH13" s="41"/>
      <c r="AI13" s="197"/>
      <c r="AJ13" s="196">
        <f>SUM('Table 4.55'!J12,'Table 4.55'!J21)</f>
        <v>-1.3949246382519056</v>
      </c>
      <c r="AK13" s="41"/>
      <c r="AL13" s="197"/>
      <c r="AM13" s="196">
        <f>SUM('Table 4.56'!J12,'Table 4.56'!J28)+SUM('Table 4.56'!J19)</f>
        <v>0</v>
      </c>
      <c r="AN13" s="41"/>
      <c r="AO13" s="198"/>
    </row>
    <row r="14" spans="2:43" x14ac:dyDescent="0.6">
      <c r="B14" s="152" t="s">
        <v>147</v>
      </c>
      <c r="C14" s="109" t="s">
        <v>148</v>
      </c>
      <c r="D14" s="109" t="s">
        <v>149</v>
      </c>
      <c r="E14" s="178">
        <f t="shared" si="0"/>
        <v>624.40833106077253</v>
      </c>
      <c r="F14" s="16"/>
      <c r="G14" s="179"/>
      <c r="H14" s="178">
        <f t="shared" si="1"/>
        <v>6360.5093997607255</v>
      </c>
      <c r="I14" s="16"/>
      <c r="J14" s="179"/>
      <c r="K14" s="178">
        <f t="shared" si="2"/>
        <v>0</v>
      </c>
      <c r="L14" s="16"/>
      <c r="M14" s="20"/>
      <c r="Q14" s="152" t="s">
        <v>147</v>
      </c>
      <c r="R14" s="109" t="s">
        <v>148</v>
      </c>
      <c r="S14" s="109" t="s">
        <v>149</v>
      </c>
      <c r="T14" s="178">
        <f>SUM('Table 4.45'!J17,'Table 4.48'!J17,'Table 4.51'!J17)</f>
        <v>618.89003039110207</v>
      </c>
      <c r="U14" s="16"/>
      <c r="V14" s="179"/>
      <c r="W14" s="178">
        <f>SUM('Table 4.46'!J26,'Table 4.49'!J26,'Table 4.52'!J26)</f>
        <v>6287.8219731069748</v>
      </c>
      <c r="X14" s="16"/>
      <c r="Y14" s="179"/>
      <c r="Z14" s="178">
        <v>0</v>
      </c>
      <c r="AA14" s="16"/>
      <c r="AB14" s="20"/>
      <c r="AD14" s="152" t="s">
        <v>147</v>
      </c>
      <c r="AE14" s="109" t="s">
        <v>148</v>
      </c>
      <c r="AF14" s="109" t="s">
        <v>149</v>
      </c>
      <c r="AG14" s="196">
        <f>SUM('Table 4.54'!J17)</f>
        <v>5.5183006696704835</v>
      </c>
      <c r="AH14" s="41"/>
      <c r="AI14" s="197"/>
      <c r="AJ14" s="196">
        <f>SUM('Table 4.55'!J26)</f>
        <v>72.687426653750691</v>
      </c>
      <c r="AK14" s="41"/>
      <c r="AL14" s="197"/>
      <c r="AM14" s="196">
        <v>0</v>
      </c>
      <c r="AN14" s="41"/>
      <c r="AO14" s="198"/>
    </row>
    <row r="15" spans="2:43" x14ac:dyDescent="0.6">
      <c r="B15" s="153" t="s">
        <v>150</v>
      </c>
      <c r="C15" s="146" t="s">
        <v>142</v>
      </c>
      <c r="D15" s="147" t="s">
        <v>151</v>
      </c>
      <c r="E15" s="180">
        <f t="shared" si="0"/>
        <v>0</v>
      </c>
      <c r="F15" s="33"/>
      <c r="G15" s="145"/>
      <c r="H15" s="180">
        <f t="shared" si="1"/>
        <v>0</v>
      </c>
      <c r="I15" s="33"/>
      <c r="J15" s="145"/>
      <c r="K15" s="180">
        <f t="shared" si="2"/>
        <v>0</v>
      </c>
      <c r="L15" s="33"/>
      <c r="M15" s="154"/>
      <c r="Q15" s="153" t="s">
        <v>150</v>
      </c>
      <c r="R15" s="146" t="s">
        <v>142</v>
      </c>
      <c r="S15" s="147" t="s">
        <v>151</v>
      </c>
      <c r="T15" s="180">
        <f>SUM('Table 4.45'!J18,'Table 4.48'!J18,'Table 4.51'!J18)</f>
        <v>0</v>
      </c>
      <c r="U15" s="33"/>
      <c r="V15" s="145"/>
      <c r="W15" s="180">
        <f>SUM('Table 4.46'!J27,'Table 4.49'!J27,'Table 4.52'!J27)</f>
        <v>0</v>
      </c>
      <c r="X15" s="33"/>
      <c r="Y15" s="145"/>
      <c r="Z15" s="180">
        <v>0</v>
      </c>
      <c r="AA15" s="33"/>
      <c r="AB15" s="154"/>
      <c r="AD15" s="153" t="s">
        <v>150</v>
      </c>
      <c r="AE15" s="146" t="s">
        <v>142</v>
      </c>
      <c r="AF15" s="147" t="s">
        <v>151</v>
      </c>
      <c r="AG15" s="199">
        <f>SUM('Table 4.54'!J18)</f>
        <v>0</v>
      </c>
      <c r="AH15" s="200"/>
      <c r="AI15" s="201"/>
      <c r="AJ15" s="199">
        <f>SUM('Table 4.55'!J27)</f>
        <v>0</v>
      </c>
      <c r="AK15" s="200"/>
      <c r="AL15" s="201"/>
      <c r="AM15" s="199">
        <v>0</v>
      </c>
      <c r="AN15" s="200"/>
      <c r="AO15" s="202"/>
    </row>
    <row r="16" spans="2:43" ht="13.75" thickBot="1" x14ac:dyDescent="0.75">
      <c r="B16" s="105"/>
      <c r="C16" s="102"/>
      <c r="D16" s="155" t="s">
        <v>17</v>
      </c>
      <c r="E16" s="156">
        <f>SUM(E9:E15)</f>
        <v>1354.2273313054122</v>
      </c>
      <c r="F16" s="157">
        <f>SUM(U16,AH16)</f>
        <v>5720.2347105356985</v>
      </c>
      <c r="G16" s="158">
        <f>IF(F16&lt;&gt;0,E16/F16,0)</f>
        <v>0.23674331558653636</v>
      </c>
      <c r="H16" s="156">
        <f>SUM(H9:H15)</f>
        <v>7205.3710641396328</v>
      </c>
      <c r="I16" s="157">
        <f>SUM(X16,AK16)</f>
        <v>16057.312559629632</v>
      </c>
      <c r="J16" s="158">
        <f>IF(I16&lt;&gt;0,H16/I16,0)</f>
        <v>0.44872833093222342</v>
      </c>
      <c r="K16" s="156">
        <f>SUM(K9:K15)</f>
        <v>183.44057805747929</v>
      </c>
      <c r="L16" s="157">
        <f>SUM(AA16,AN16)</f>
        <v>1302.4169666213775</v>
      </c>
      <c r="M16" s="159">
        <f>IF(L16&lt;&gt;0,K16/L16,0)</f>
        <v>0.14084627485569823</v>
      </c>
      <c r="Q16" s="105"/>
      <c r="R16" s="102"/>
      <c r="S16" s="155" t="s">
        <v>17</v>
      </c>
      <c r="T16" s="156">
        <f>SUM(T9:T15)</f>
        <v>1342.3717018179398</v>
      </c>
      <c r="U16" s="157">
        <f>SUM('Table 4.45'!E21,'Table 4.48'!E21,'Table 4.51'!E21)</f>
        <v>5669.6812930625592</v>
      </c>
      <c r="V16" s="158">
        <f>IF(U16&lt;&gt;0,T16/U16,0)</f>
        <v>0.23676316752768276</v>
      </c>
      <c r="W16" s="156">
        <f>SUM(W9:W15)</f>
        <v>7127.3393692749241</v>
      </c>
      <c r="X16" s="157">
        <f>SUM('Table 4.46'!E30,'Table 4.49'!E30,'Table 4.52'!E30)</f>
        <v>15873.810790262176</v>
      </c>
      <c r="Y16" s="158">
        <f>IF(X16&lt;&gt;0,W16/X16,0)</f>
        <v>0.44899989444546018</v>
      </c>
      <c r="Z16" s="156">
        <f>SUM(Z9:Z15)</f>
        <v>183.44057805747929</v>
      </c>
      <c r="AA16" s="157">
        <f>SUM('Table 4.47'!E32,'Table 4.50'!E32,'Table 4.53'!E32)</f>
        <v>1302.4169666213775</v>
      </c>
      <c r="AB16" s="159">
        <f>IF(AA16&lt;&gt;0,Z16/AA16,0)</f>
        <v>0.14084627485569823</v>
      </c>
      <c r="AD16" s="105"/>
      <c r="AE16" s="102"/>
      <c r="AF16" s="155" t="s">
        <v>17</v>
      </c>
      <c r="AG16" s="203">
        <f>SUM(AG9:AG15)</f>
        <v>11.855629487472559</v>
      </c>
      <c r="AH16" s="204">
        <f>SUM('Table 4.54'!E21)</f>
        <v>50.553417473139426</v>
      </c>
      <c r="AI16" s="205">
        <f>IF(AH16&lt;&gt;0,AG16/AH16,0)</f>
        <v>0.23451687502178892</v>
      </c>
      <c r="AJ16" s="203">
        <f>SUM(AJ9:AJ15)</f>
        <v>78.031694864708271</v>
      </c>
      <c r="AK16" s="204">
        <f>SUM('Table 4.55'!E30)</f>
        <v>183.50176936745598</v>
      </c>
      <c r="AL16" s="205">
        <f>IF(AK16&lt;&gt;0,AJ16/AK16,0)</f>
        <v>0.42523674367658271</v>
      </c>
      <c r="AM16" s="203">
        <f>SUM(AM9:AM15)</f>
        <v>0</v>
      </c>
      <c r="AN16" s="204">
        <f>SUM('Table 4.56'!E32)</f>
        <v>0</v>
      </c>
      <c r="AO16" s="206">
        <f>IF(AN16&lt;&gt;0,AM16/AN16,0)</f>
        <v>0</v>
      </c>
    </row>
    <row r="17" spans="2:41" ht="13.75" thickBot="1" x14ac:dyDescent="0.75">
      <c r="B17" s="41"/>
      <c r="C17" s="16"/>
      <c r="D17" s="73"/>
      <c r="E17" s="58"/>
      <c r="F17" s="110"/>
      <c r="G17" s="111"/>
      <c r="H17" s="74"/>
      <c r="I17" s="110"/>
      <c r="J17" s="111"/>
      <c r="K17" s="58"/>
      <c r="L17" s="110"/>
      <c r="M17" s="111"/>
      <c r="Q17" s="41"/>
      <c r="R17" s="16"/>
      <c r="S17" s="73"/>
      <c r="T17" s="58"/>
      <c r="U17" s="110"/>
      <c r="V17" s="111"/>
      <c r="W17" s="74"/>
      <c r="X17" s="110"/>
      <c r="Y17" s="111"/>
      <c r="Z17" s="58"/>
      <c r="AA17" s="110"/>
      <c r="AB17" s="111"/>
      <c r="AD17" s="41"/>
      <c r="AE17" s="16"/>
      <c r="AF17" s="73"/>
      <c r="AG17" s="129"/>
      <c r="AH17" s="207"/>
      <c r="AI17" s="208"/>
      <c r="AJ17" s="209"/>
      <c r="AK17" s="207"/>
      <c r="AL17" s="208"/>
      <c r="AM17" s="129"/>
      <c r="AN17" s="207"/>
      <c r="AO17" s="208"/>
    </row>
    <row r="18" spans="2:41" ht="15.5" x14ac:dyDescent="0.7">
      <c r="B18" s="4" t="s">
        <v>164</v>
      </c>
      <c r="C18" s="148"/>
      <c r="D18" s="148"/>
      <c r="E18" s="100"/>
      <c r="F18" s="100"/>
      <c r="G18" s="100"/>
      <c r="H18" s="100"/>
      <c r="I18" s="100"/>
      <c r="J18" s="100"/>
      <c r="K18" s="100"/>
      <c r="L18" s="100"/>
      <c r="M18" s="39"/>
      <c r="Q18" s="4" t="s">
        <v>164</v>
      </c>
      <c r="R18" s="148"/>
      <c r="S18" s="148"/>
      <c r="T18" s="100"/>
      <c r="U18" s="100"/>
      <c r="V18" s="100"/>
      <c r="W18" s="100"/>
      <c r="X18" s="100"/>
      <c r="Y18" s="100"/>
      <c r="Z18" s="100"/>
      <c r="AA18" s="100"/>
      <c r="AB18" s="39"/>
      <c r="AD18" s="4" t="s">
        <v>164</v>
      </c>
      <c r="AE18" s="148"/>
      <c r="AF18" s="148"/>
      <c r="AG18" s="210"/>
      <c r="AH18" s="210"/>
      <c r="AI18" s="210"/>
      <c r="AJ18" s="210"/>
      <c r="AK18" s="210"/>
      <c r="AL18" s="210"/>
      <c r="AM18" s="210"/>
      <c r="AN18" s="210"/>
      <c r="AO18" s="211"/>
    </row>
    <row r="19" spans="2:41" ht="12.75" customHeight="1" x14ac:dyDescent="0.7">
      <c r="B19" s="149"/>
      <c r="C19" s="58"/>
      <c r="D19" s="58"/>
      <c r="E19" s="133" t="s">
        <v>129</v>
      </c>
      <c r="F19" s="134"/>
      <c r="G19" s="134"/>
      <c r="H19" s="134"/>
      <c r="I19" s="134"/>
      <c r="J19" s="134"/>
      <c r="K19" s="134"/>
      <c r="L19" s="134"/>
      <c r="M19" s="135"/>
      <c r="Q19" s="149"/>
      <c r="R19" s="58"/>
      <c r="S19" s="58"/>
      <c r="T19" s="133" t="s">
        <v>129</v>
      </c>
      <c r="U19" s="134"/>
      <c r="V19" s="134"/>
      <c r="W19" s="134"/>
      <c r="X19" s="134"/>
      <c r="Y19" s="134"/>
      <c r="Z19" s="134"/>
      <c r="AA19" s="134"/>
      <c r="AB19" s="135"/>
      <c r="AD19" s="149"/>
      <c r="AE19" s="58"/>
      <c r="AF19" s="58"/>
      <c r="AG19" s="212" t="s">
        <v>129</v>
      </c>
      <c r="AH19" s="213"/>
      <c r="AI19" s="213"/>
      <c r="AJ19" s="213"/>
      <c r="AK19" s="213"/>
      <c r="AL19" s="213"/>
      <c r="AM19" s="213"/>
      <c r="AN19" s="213"/>
      <c r="AO19" s="214"/>
    </row>
    <row r="20" spans="2:41" ht="12.75" customHeight="1" x14ac:dyDescent="0.6">
      <c r="B20" s="31"/>
      <c r="C20" s="58"/>
      <c r="D20" s="58"/>
      <c r="E20" s="133" t="s">
        <v>130</v>
      </c>
      <c r="F20" s="134"/>
      <c r="G20" s="136"/>
      <c r="H20" s="133" t="s">
        <v>131</v>
      </c>
      <c r="I20" s="134"/>
      <c r="J20" s="136"/>
      <c r="K20" s="133" t="s">
        <v>132</v>
      </c>
      <c r="L20" s="134"/>
      <c r="M20" s="135"/>
      <c r="Q20" s="31"/>
      <c r="R20" s="58"/>
      <c r="S20" s="58"/>
      <c r="T20" s="133" t="s">
        <v>165</v>
      </c>
      <c r="U20" s="134"/>
      <c r="V20" s="136"/>
      <c r="W20" s="133" t="s">
        <v>166</v>
      </c>
      <c r="X20" s="134"/>
      <c r="Y20" s="136"/>
      <c r="Z20" s="133" t="s">
        <v>167</v>
      </c>
      <c r="AA20" s="134"/>
      <c r="AB20" s="135"/>
      <c r="AD20" s="31"/>
      <c r="AE20" s="58"/>
      <c r="AF20" s="58"/>
      <c r="AG20" s="212" t="s">
        <v>165</v>
      </c>
      <c r="AH20" s="213"/>
      <c r="AI20" s="215"/>
      <c r="AJ20" s="212" t="s">
        <v>166</v>
      </c>
      <c r="AK20" s="213"/>
      <c r="AL20" s="215"/>
      <c r="AM20" s="212" t="s">
        <v>167</v>
      </c>
      <c r="AN20" s="213"/>
      <c r="AO20" s="214"/>
    </row>
    <row r="21" spans="2:41" x14ac:dyDescent="0.6">
      <c r="B21" s="31"/>
      <c r="C21" s="59"/>
      <c r="D21" s="59"/>
      <c r="E21" s="137" t="s">
        <v>133</v>
      </c>
      <c r="F21" s="138" t="s">
        <v>134</v>
      </c>
      <c r="G21" s="139" t="s">
        <v>135</v>
      </c>
      <c r="H21" s="137" t="s">
        <v>133</v>
      </c>
      <c r="I21" s="138" t="s">
        <v>134</v>
      </c>
      <c r="J21" s="139" t="s">
        <v>135</v>
      </c>
      <c r="K21" s="137" t="s">
        <v>133</v>
      </c>
      <c r="L21" s="138" t="s">
        <v>134</v>
      </c>
      <c r="M21" s="140" t="s">
        <v>135</v>
      </c>
      <c r="Q21" s="31"/>
      <c r="R21" s="59"/>
      <c r="S21" s="59"/>
      <c r="T21" s="137" t="s">
        <v>133</v>
      </c>
      <c r="U21" s="138" t="s">
        <v>134</v>
      </c>
      <c r="V21" s="139" t="s">
        <v>135</v>
      </c>
      <c r="W21" s="137" t="s">
        <v>133</v>
      </c>
      <c r="X21" s="138" t="s">
        <v>134</v>
      </c>
      <c r="Y21" s="139" t="s">
        <v>135</v>
      </c>
      <c r="Z21" s="137" t="s">
        <v>133</v>
      </c>
      <c r="AA21" s="138" t="s">
        <v>134</v>
      </c>
      <c r="AB21" s="140" t="s">
        <v>135</v>
      </c>
      <c r="AD21" s="31"/>
      <c r="AE21" s="59"/>
      <c r="AF21" s="59"/>
      <c r="AG21" s="216" t="s">
        <v>133</v>
      </c>
      <c r="AH21" s="217" t="s">
        <v>134</v>
      </c>
      <c r="AI21" s="218" t="s">
        <v>135</v>
      </c>
      <c r="AJ21" s="216" t="s">
        <v>133</v>
      </c>
      <c r="AK21" s="217" t="s">
        <v>134</v>
      </c>
      <c r="AL21" s="218" t="s">
        <v>135</v>
      </c>
      <c r="AM21" s="216" t="s">
        <v>133</v>
      </c>
      <c r="AN21" s="217" t="s">
        <v>134</v>
      </c>
      <c r="AO21" s="219" t="s">
        <v>135</v>
      </c>
    </row>
    <row r="22" spans="2:41" x14ac:dyDescent="0.6">
      <c r="B22" s="150" t="s">
        <v>136</v>
      </c>
      <c r="C22" s="33" t="s">
        <v>137</v>
      </c>
      <c r="D22" s="145" t="s">
        <v>138</v>
      </c>
      <c r="E22" s="141" t="s">
        <v>139</v>
      </c>
      <c r="F22" s="142" t="s">
        <v>140</v>
      </c>
      <c r="G22" s="143" t="s">
        <v>133</v>
      </c>
      <c r="H22" s="141" t="s">
        <v>139</v>
      </c>
      <c r="I22" s="142" t="s">
        <v>140</v>
      </c>
      <c r="J22" s="143" t="s">
        <v>133</v>
      </c>
      <c r="K22" s="141" t="s">
        <v>139</v>
      </c>
      <c r="L22" s="142" t="s">
        <v>140</v>
      </c>
      <c r="M22" s="144" t="s">
        <v>133</v>
      </c>
      <c r="Q22" s="150" t="s">
        <v>136</v>
      </c>
      <c r="R22" s="33" t="s">
        <v>137</v>
      </c>
      <c r="S22" s="145" t="s">
        <v>138</v>
      </c>
      <c r="T22" s="141" t="s">
        <v>139</v>
      </c>
      <c r="U22" s="142" t="s">
        <v>140</v>
      </c>
      <c r="V22" s="143" t="s">
        <v>133</v>
      </c>
      <c r="W22" s="141" t="s">
        <v>139</v>
      </c>
      <c r="X22" s="142" t="s">
        <v>140</v>
      </c>
      <c r="Y22" s="143" t="s">
        <v>133</v>
      </c>
      <c r="Z22" s="141" t="s">
        <v>139</v>
      </c>
      <c r="AA22" s="142" t="s">
        <v>140</v>
      </c>
      <c r="AB22" s="144" t="s">
        <v>133</v>
      </c>
      <c r="AD22" s="150" t="s">
        <v>136</v>
      </c>
      <c r="AE22" s="33" t="s">
        <v>137</v>
      </c>
      <c r="AF22" s="145" t="s">
        <v>138</v>
      </c>
      <c r="AG22" s="141" t="s">
        <v>139</v>
      </c>
      <c r="AH22" s="142" t="s">
        <v>140</v>
      </c>
      <c r="AI22" s="143" t="s">
        <v>133</v>
      </c>
      <c r="AJ22" s="141" t="s">
        <v>139</v>
      </c>
      <c r="AK22" s="142" t="s">
        <v>140</v>
      </c>
      <c r="AL22" s="143" t="s">
        <v>133</v>
      </c>
      <c r="AM22" s="141" t="s">
        <v>139</v>
      </c>
      <c r="AN22" s="142" t="s">
        <v>140</v>
      </c>
      <c r="AO22" s="144" t="s">
        <v>133</v>
      </c>
    </row>
    <row r="23" spans="2:41" x14ac:dyDescent="0.6">
      <c r="B23" s="151" t="s">
        <v>141</v>
      </c>
      <c r="C23" s="109" t="s">
        <v>142</v>
      </c>
      <c r="D23" s="109" t="s">
        <v>143</v>
      </c>
      <c r="E23" s="175">
        <f>SUM(T23,AG23)</f>
        <v>285.65154763907879</v>
      </c>
      <c r="F23" s="176"/>
      <c r="G23" s="177"/>
      <c r="H23" s="175">
        <f>SUM(W23,AJ23)</f>
        <v>456.70830755878416</v>
      </c>
      <c r="I23" s="176"/>
      <c r="J23" s="177"/>
      <c r="K23" s="175">
        <f>SUM(Z23,AM23)</f>
        <v>0</v>
      </c>
      <c r="L23" s="176"/>
      <c r="M23" s="181"/>
      <c r="Q23" s="151" t="s">
        <v>141</v>
      </c>
      <c r="R23" s="109" t="s">
        <v>142</v>
      </c>
      <c r="S23" s="109" t="s">
        <v>143</v>
      </c>
      <c r="T23" s="175">
        <f>SUM('Table 4.45'!J25,'Table 4.45'!J31,'Table 4.48'!J25,'Table 4.48'!J31,'Table 4.51'!J25,'Table 4.51'!J31)</f>
        <v>284.37368832391201</v>
      </c>
      <c r="U23" s="176"/>
      <c r="V23" s="177"/>
      <c r="W23" s="175">
        <f>SUM('Table 4.46'!J34,'Table 4.46'!J40,'Table 4.49'!J34,'Table 4.49'!J40,'Table 4.52'!J34,'Table 4.52'!J40)</f>
        <v>440.70984511724959</v>
      </c>
      <c r="X23" s="176"/>
      <c r="Y23" s="177"/>
      <c r="Z23" s="175">
        <f>SUM('Table 4.47'!J36,'Table 4.47'!J41,'Table 4.50'!J36,'Table 4.50'!J41,'Table 4.53'!J36,'Table 4.53'!J41)</f>
        <v>0</v>
      </c>
      <c r="AA23" s="176"/>
      <c r="AB23" s="181"/>
      <c r="AD23" s="151" t="s">
        <v>141</v>
      </c>
      <c r="AE23" s="109" t="s">
        <v>142</v>
      </c>
      <c r="AF23" s="109" t="s">
        <v>143</v>
      </c>
      <c r="AG23" s="192">
        <f>SUM('Table 4.54'!J25,'Table 4.54'!J31)</f>
        <v>1.2778593151667643</v>
      </c>
      <c r="AH23" s="193"/>
      <c r="AI23" s="194"/>
      <c r="AJ23" s="192">
        <f>SUM('Table 4.55'!J34,'Table 4.55'!J40)</f>
        <v>15.998462441534572</v>
      </c>
      <c r="AK23" s="193"/>
      <c r="AL23" s="194"/>
      <c r="AM23" s="192">
        <f>SUM('Table 4.56'!J36,'Table 4.56'!J41)</f>
        <v>0</v>
      </c>
      <c r="AN23" s="193"/>
      <c r="AO23" s="195"/>
    </row>
    <row r="24" spans="2:41" x14ac:dyDescent="0.6">
      <c r="B24" s="151" t="s">
        <v>144</v>
      </c>
      <c r="C24" s="109" t="s">
        <v>145</v>
      </c>
      <c r="D24" s="109" t="s">
        <v>251</v>
      </c>
      <c r="E24" s="178">
        <f>SUM(T24,AG24)</f>
        <v>249.45933378616962</v>
      </c>
      <c r="F24" s="16"/>
      <c r="G24" s="179"/>
      <c r="H24" s="178">
        <f>SUM(W24,AJ24)</f>
        <v>1254.3101039514399</v>
      </c>
      <c r="I24" s="16"/>
      <c r="J24" s="179"/>
      <c r="K24" s="178">
        <f>SUM(Z24,AM24)</f>
        <v>0</v>
      </c>
      <c r="L24" s="16"/>
      <c r="M24" s="20"/>
      <c r="Q24" s="151" t="s">
        <v>144</v>
      </c>
      <c r="R24" s="109" t="s">
        <v>145</v>
      </c>
      <c r="S24" s="109" t="s">
        <v>158</v>
      </c>
      <c r="T24" s="178">
        <f>SUM('Table 4.45'!J26,'Table 4.45'!J27,'Table 4.48'!J26,'Table 4.48'!J27,'Table 4.51'!J26,'Table 4.51'!J27)</f>
        <v>249.45933378616962</v>
      </c>
      <c r="U24" s="16"/>
      <c r="V24" s="179"/>
      <c r="W24" s="178">
        <f>SUM('Table 4.46'!J35,'Table 4.46'!J36,'Table 4.49'!J35,'Table 4.49'!J36,'Table 4.52'!J35,'Table 4.52'!J36)</f>
        <v>1152.2792969188879</v>
      </c>
      <c r="X24" s="16"/>
      <c r="Y24" s="179"/>
      <c r="Z24" s="178">
        <f>SUM('Table 4.47'!J37,'Table 4.50'!J37,'Table 4.53'!J37)</f>
        <v>0</v>
      </c>
      <c r="AA24" s="16"/>
      <c r="AB24" s="20"/>
      <c r="AD24" s="151" t="s">
        <v>144</v>
      </c>
      <c r="AE24" s="109" t="s">
        <v>145</v>
      </c>
      <c r="AF24" s="109" t="s">
        <v>158</v>
      </c>
      <c r="AG24" s="196">
        <f>SUM('Table 4.54'!J26,'Table 4.54'!J27)</f>
        <v>0</v>
      </c>
      <c r="AH24" s="41"/>
      <c r="AI24" s="197"/>
      <c r="AJ24" s="196">
        <f>SUM('Table 4.55'!J35,'Table 4.55'!J36)</f>
        <v>102.03080703255206</v>
      </c>
      <c r="AK24" s="41"/>
      <c r="AL24" s="197"/>
      <c r="AM24" s="196">
        <f>SUM('Table 4.56'!J37)</f>
        <v>0</v>
      </c>
      <c r="AN24" s="41"/>
      <c r="AO24" s="198"/>
    </row>
    <row r="25" spans="2:41" x14ac:dyDescent="0.6">
      <c r="B25" s="151" t="s">
        <v>146</v>
      </c>
      <c r="C25" s="109" t="s">
        <v>145</v>
      </c>
      <c r="D25" s="109" t="s">
        <v>252</v>
      </c>
      <c r="E25" s="178">
        <f>SUM(T25,AG25)</f>
        <v>419.11217081589564</v>
      </c>
      <c r="F25" s="16"/>
      <c r="G25" s="179"/>
      <c r="H25" s="178">
        <f>SUM(W25,AJ25)</f>
        <v>547.13136772738858</v>
      </c>
      <c r="I25" s="16"/>
      <c r="J25" s="179"/>
      <c r="K25" s="178">
        <f>SUM(Z25,AM25)</f>
        <v>0</v>
      </c>
      <c r="L25" s="16"/>
      <c r="M25" s="20"/>
      <c r="Q25" s="151" t="s">
        <v>146</v>
      </c>
      <c r="R25" s="109" t="s">
        <v>145</v>
      </c>
      <c r="S25" s="109" t="s">
        <v>159</v>
      </c>
      <c r="T25" s="178">
        <f>SUM('Table 4.45'!J32,'Table 4.45'!J33,'Table 4.48'!J32,'Table 4.48'!J33,'Table 4.51'!J32,'Table 4.51'!J33)</f>
        <v>413.84375792991568</v>
      </c>
      <c r="U25" s="16"/>
      <c r="V25" s="179"/>
      <c r="W25" s="178">
        <f>SUM('Table 4.46'!J41,'Table 4.46'!J42,'Table 4.49'!J41,'Table 4.49'!J42,'Table 4.52'!J41,'Table 4.52'!J42)</f>
        <v>530.22508628979926</v>
      </c>
      <c r="X25" s="16"/>
      <c r="Y25" s="179"/>
      <c r="Z25" s="178">
        <f>SUM('Table 4.47'!J42,'Table 4.50'!J42,'Table 4.53'!J42)</f>
        <v>0</v>
      </c>
      <c r="AA25" s="16"/>
      <c r="AB25" s="20"/>
      <c r="AD25" s="151" t="s">
        <v>146</v>
      </c>
      <c r="AE25" s="109" t="s">
        <v>145</v>
      </c>
      <c r="AF25" s="109" t="s">
        <v>159</v>
      </c>
      <c r="AG25" s="196">
        <f>SUM('Table 4.54'!J32,'Table 4.54'!J33)</f>
        <v>5.2684128859799744</v>
      </c>
      <c r="AH25" s="41"/>
      <c r="AI25" s="197"/>
      <c r="AJ25" s="196">
        <f>SUM('Table 4.55'!J41,'Table 4.55'!J42)</f>
        <v>16.906281437589271</v>
      </c>
      <c r="AK25" s="41"/>
      <c r="AL25" s="197"/>
      <c r="AM25" s="196">
        <f>SUM('Table 4.56'!J42)</f>
        <v>0</v>
      </c>
      <c r="AN25" s="41"/>
      <c r="AO25" s="198"/>
    </row>
    <row r="26" spans="2:41" x14ac:dyDescent="0.6">
      <c r="B26" s="152" t="s">
        <v>147</v>
      </c>
      <c r="C26" s="109" t="s">
        <v>148</v>
      </c>
      <c r="D26" s="109" t="s">
        <v>149</v>
      </c>
      <c r="E26" s="178">
        <f>SUM(T26,AG26)</f>
        <v>2186.2589210779629</v>
      </c>
      <c r="F26" s="16"/>
      <c r="G26" s="179"/>
      <c r="H26" s="178">
        <f>SUM(W26,AJ26)</f>
        <v>19901.975020724007</v>
      </c>
      <c r="I26" s="16"/>
      <c r="J26" s="179"/>
      <c r="K26" s="178">
        <f>SUM(Z26,AM26)</f>
        <v>0</v>
      </c>
      <c r="L26" s="16"/>
      <c r="M26" s="20"/>
      <c r="Q26" s="152" t="s">
        <v>147</v>
      </c>
      <c r="R26" s="109" t="s">
        <v>148</v>
      </c>
      <c r="S26" s="109" t="s">
        <v>149</v>
      </c>
      <c r="T26" s="178">
        <f>SUM('Table 4.45'!J37,'Table 4.48'!J37,'Table 4.51'!J37)</f>
        <v>2164.1320182601471</v>
      </c>
      <c r="U26" s="16"/>
      <c r="V26" s="179"/>
      <c r="W26" s="178">
        <f>SUM('Table 4.46'!J46,'Table 4.49'!J46,'Table 4.52'!J46)</f>
        <v>19174.834839674448</v>
      </c>
      <c r="X26" s="16"/>
      <c r="Y26" s="179"/>
      <c r="Z26" s="178">
        <v>0</v>
      </c>
      <c r="AA26" s="16"/>
      <c r="AB26" s="20"/>
      <c r="AD26" s="152" t="s">
        <v>147</v>
      </c>
      <c r="AE26" s="109" t="s">
        <v>148</v>
      </c>
      <c r="AF26" s="109" t="s">
        <v>149</v>
      </c>
      <c r="AG26" s="196">
        <f>SUM('Table 4.54'!J37)</f>
        <v>22.126902817815768</v>
      </c>
      <c r="AH26" s="41"/>
      <c r="AI26" s="197"/>
      <c r="AJ26" s="196">
        <f>SUM('Table 4.55'!J46)</f>
        <v>727.14018104955994</v>
      </c>
      <c r="AK26" s="41"/>
      <c r="AL26" s="197"/>
      <c r="AM26" s="196">
        <v>0</v>
      </c>
      <c r="AN26" s="41"/>
      <c r="AO26" s="198"/>
    </row>
    <row r="27" spans="2:41" x14ac:dyDescent="0.6">
      <c r="B27" s="153" t="s">
        <v>150</v>
      </c>
      <c r="C27" s="146" t="s">
        <v>142</v>
      </c>
      <c r="D27" s="147" t="s">
        <v>151</v>
      </c>
      <c r="E27" s="180">
        <f>SUM(T27,AG27)</f>
        <v>0</v>
      </c>
      <c r="F27" s="33"/>
      <c r="G27" s="145"/>
      <c r="H27" s="180">
        <f>SUM(W27,AJ27)</f>
        <v>0</v>
      </c>
      <c r="I27" s="33"/>
      <c r="J27" s="145"/>
      <c r="K27" s="180">
        <f>SUM(Z27,AM27)</f>
        <v>0</v>
      </c>
      <c r="L27" s="33"/>
      <c r="M27" s="154"/>
      <c r="Q27" s="153" t="s">
        <v>150</v>
      </c>
      <c r="R27" s="146" t="s">
        <v>142</v>
      </c>
      <c r="S27" s="147" t="s">
        <v>151</v>
      </c>
      <c r="T27" s="180">
        <f>SUM('Table 4.45'!J38,'Table 4.48'!J38,'Table 4.51'!J38)</f>
        <v>0</v>
      </c>
      <c r="U27" s="33"/>
      <c r="V27" s="145"/>
      <c r="W27" s="180">
        <f>SUM('Table 4.46'!J47,'Table 4.49'!J47,'Table 4.52'!J47)</f>
        <v>0</v>
      </c>
      <c r="X27" s="33"/>
      <c r="Y27" s="145"/>
      <c r="Z27" s="180">
        <v>0</v>
      </c>
      <c r="AA27" s="33"/>
      <c r="AB27" s="154"/>
      <c r="AD27" s="153" t="s">
        <v>150</v>
      </c>
      <c r="AE27" s="146" t="s">
        <v>142</v>
      </c>
      <c r="AF27" s="147" t="s">
        <v>151</v>
      </c>
      <c r="AG27" s="199">
        <f>SUM('Table 4.54'!J38)</f>
        <v>0</v>
      </c>
      <c r="AH27" s="200"/>
      <c r="AI27" s="201"/>
      <c r="AJ27" s="199">
        <f>SUM('Table 4.55'!J47)</f>
        <v>0</v>
      </c>
      <c r="AK27" s="200"/>
      <c r="AL27" s="201"/>
      <c r="AM27" s="199">
        <v>0</v>
      </c>
      <c r="AN27" s="200"/>
      <c r="AO27" s="202"/>
    </row>
    <row r="28" spans="2:41" ht="13.75" thickBot="1" x14ac:dyDescent="0.75">
      <c r="B28" s="105"/>
      <c r="C28" s="102"/>
      <c r="D28" s="155" t="s">
        <v>17</v>
      </c>
      <c r="E28" s="156">
        <f>SUM(E23:E27)</f>
        <v>3140.4819733191071</v>
      </c>
      <c r="F28" s="157">
        <f>SUM(U28,AH28)</f>
        <v>2686.9032884743565</v>
      </c>
      <c r="G28" s="158">
        <f>IF(F28&lt;&gt;0,E28/F28,0)</f>
        <v>1.1688109455931686</v>
      </c>
      <c r="H28" s="156">
        <f>SUM(H23:H27)</f>
        <v>22160.124799961621</v>
      </c>
      <c r="I28" s="157">
        <f>SUM(X28,AK28)</f>
        <v>4302.2849153084098</v>
      </c>
      <c r="J28" s="158">
        <f>IF(I28&lt;&gt;0,H28/I28,0)</f>
        <v>5.1507803960428946</v>
      </c>
      <c r="K28" s="156">
        <f>SUM(K23:K27)</f>
        <v>0</v>
      </c>
      <c r="L28" s="157">
        <f>SUM(AA28,AN28)</f>
        <v>0</v>
      </c>
      <c r="M28" s="159">
        <f>IF(L28&lt;&gt;0,K28/L28,0)</f>
        <v>0</v>
      </c>
      <c r="Q28" s="105"/>
      <c r="R28" s="102"/>
      <c r="S28" s="155" t="s">
        <v>17</v>
      </c>
      <c r="T28" s="156">
        <f>SUM(T23:T27)</f>
        <v>3111.8087983001442</v>
      </c>
      <c r="U28" s="157">
        <f>SUM('Table 4.45'!E41,'Table 4.48'!E41,'Table 4.51'!E41)</f>
        <v>2668.3104145527582</v>
      </c>
      <c r="V28" s="158">
        <f>IF(U28&lt;&gt;0,T28/U28,0)</f>
        <v>1.1662094414984778</v>
      </c>
      <c r="W28" s="156">
        <f>SUM(W23:W27)</f>
        <v>21298.049068000386</v>
      </c>
      <c r="X28" s="157">
        <f>SUM('Table 4.46'!E50,'Table 4.49'!E50,'Table 4.52'!E50)</f>
        <v>4049.4852408546776</v>
      </c>
      <c r="Y28" s="158">
        <f>IF(X28&lt;&gt;0,W28/X28,0)</f>
        <v>5.259446028627889</v>
      </c>
      <c r="Z28" s="156">
        <f>SUM(Z23:Z27)</f>
        <v>0</v>
      </c>
      <c r="AA28" s="157">
        <f>SUM('Table 4.47'!E45,'Table 4.50'!E45,'Table 4.53'!E45)</f>
        <v>0</v>
      </c>
      <c r="AB28" s="159">
        <f>IF(AA28&lt;&gt;0,Z28/AA28,0)</f>
        <v>0</v>
      </c>
      <c r="AD28" s="105"/>
      <c r="AE28" s="102"/>
      <c r="AF28" s="155" t="s">
        <v>17</v>
      </c>
      <c r="AG28" s="203">
        <f>SUM(AG23:AG27)</f>
        <v>28.673175018962507</v>
      </c>
      <c r="AH28" s="204">
        <f>SUM('Table 4.54'!E41)</f>
        <v>18.59287392159845</v>
      </c>
      <c r="AI28" s="205">
        <f>IF(AH28&lt;&gt;0,AG28/AH28,0)</f>
        <v>1.5421593853575404</v>
      </c>
      <c r="AJ28" s="203">
        <f>SUM(AJ23:AJ27)</f>
        <v>862.07573196123587</v>
      </c>
      <c r="AK28" s="204">
        <f>SUM('Table 4.55'!E50)</f>
        <v>252.79967445373185</v>
      </c>
      <c r="AL28" s="205">
        <f>IF(AK28&lt;&gt;0,AJ28/AK28,0)</f>
        <v>3.4101140906295573</v>
      </c>
      <c r="AM28" s="203">
        <f>SUM(AM23:AM27)</f>
        <v>0</v>
      </c>
      <c r="AN28" s="204">
        <f>SUM('Table 4.56'!E45)</f>
        <v>0</v>
      </c>
      <c r="AO28" s="206">
        <f>IF(AN28&lt;&gt;0,AM28/AN28,0)</f>
        <v>0</v>
      </c>
    </row>
    <row r="29" spans="2:41" ht="13.75" thickBot="1" x14ac:dyDescent="0.75">
      <c r="B29" s="41"/>
      <c r="C29" s="16"/>
      <c r="D29" s="73"/>
      <c r="E29" s="58"/>
      <c r="F29" s="110"/>
      <c r="G29" s="111"/>
      <c r="H29" s="58"/>
      <c r="I29" s="110"/>
      <c r="J29" s="111"/>
      <c r="K29" s="58"/>
      <c r="L29" s="110"/>
      <c r="M29" s="111"/>
      <c r="Q29" s="41"/>
      <c r="R29" s="16"/>
      <c r="S29" s="73"/>
      <c r="T29" s="58"/>
      <c r="U29" s="110"/>
      <c r="V29" s="111"/>
      <c r="W29" s="58"/>
      <c r="X29" s="110"/>
      <c r="Y29" s="111"/>
      <c r="Z29" s="58"/>
      <c r="AA29" s="110"/>
      <c r="AB29" s="111"/>
      <c r="AD29" s="41"/>
      <c r="AE29" s="16"/>
      <c r="AF29" s="73"/>
      <c r="AG29" s="129"/>
      <c r="AH29" s="207"/>
      <c r="AI29" s="208"/>
      <c r="AJ29" s="129"/>
      <c r="AK29" s="207"/>
      <c r="AL29" s="208"/>
      <c r="AM29" s="129"/>
      <c r="AN29" s="207"/>
      <c r="AO29" s="208"/>
    </row>
    <row r="30" spans="2:41" ht="15.5" x14ac:dyDescent="0.7">
      <c r="B30" s="4" t="s">
        <v>168</v>
      </c>
      <c r="C30" s="148"/>
      <c r="D30" s="148"/>
      <c r="E30" s="100"/>
      <c r="F30" s="100"/>
      <c r="G30" s="100"/>
      <c r="H30" s="100"/>
      <c r="I30" s="100"/>
      <c r="J30" s="100"/>
      <c r="K30" s="100"/>
      <c r="L30" s="100"/>
      <c r="M30" s="39"/>
      <c r="Q30" s="4" t="s">
        <v>168</v>
      </c>
      <c r="R30" s="148"/>
      <c r="S30" s="148"/>
      <c r="T30" s="100"/>
      <c r="U30" s="100"/>
      <c r="V30" s="100"/>
      <c r="W30" s="100"/>
      <c r="X30" s="100"/>
      <c r="Y30" s="100"/>
      <c r="Z30" s="100"/>
      <c r="AA30" s="100"/>
      <c r="AB30" s="39"/>
      <c r="AD30" s="4" t="s">
        <v>168</v>
      </c>
      <c r="AE30" s="148"/>
      <c r="AF30" s="148"/>
      <c r="AG30" s="210"/>
      <c r="AH30" s="210"/>
      <c r="AI30" s="210"/>
      <c r="AJ30" s="210"/>
      <c r="AK30" s="210"/>
      <c r="AL30" s="210"/>
      <c r="AM30" s="210"/>
      <c r="AN30" s="210"/>
      <c r="AO30" s="211"/>
    </row>
    <row r="31" spans="2:41" ht="12.75" customHeight="1" x14ac:dyDescent="0.7">
      <c r="B31" s="149"/>
      <c r="C31" s="58"/>
      <c r="D31" s="58"/>
      <c r="E31" s="133" t="s">
        <v>129</v>
      </c>
      <c r="F31" s="134"/>
      <c r="G31" s="134"/>
      <c r="H31" s="134"/>
      <c r="I31" s="134"/>
      <c r="J31" s="134"/>
      <c r="K31" s="134"/>
      <c r="L31" s="134"/>
      <c r="M31" s="135"/>
      <c r="Q31" s="149"/>
      <c r="R31" s="58"/>
      <c r="S31" s="58"/>
      <c r="T31" s="133" t="s">
        <v>129</v>
      </c>
      <c r="U31" s="134"/>
      <c r="V31" s="134"/>
      <c r="W31" s="134"/>
      <c r="X31" s="134"/>
      <c r="Y31" s="134"/>
      <c r="Z31" s="134"/>
      <c r="AA31" s="134"/>
      <c r="AB31" s="135"/>
      <c r="AD31" s="149"/>
      <c r="AE31" s="58"/>
      <c r="AF31" s="58"/>
      <c r="AG31" s="212" t="s">
        <v>129</v>
      </c>
      <c r="AH31" s="213"/>
      <c r="AI31" s="213"/>
      <c r="AJ31" s="213"/>
      <c r="AK31" s="213"/>
      <c r="AL31" s="213"/>
      <c r="AM31" s="213"/>
      <c r="AN31" s="213"/>
      <c r="AO31" s="214"/>
    </row>
    <row r="32" spans="2:41" x14ac:dyDescent="0.6">
      <c r="B32" s="31"/>
      <c r="C32" s="58"/>
      <c r="D32" s="58"/>
      <c r="E32" s="133" t="s">
        <v>130</v>
      </c>
      <c r="F32" s="134"/>
      <c r="G32" s="136"/>
      <c r="H32" s="133" t="s">
        <v>131</v>
      </c>
      <c r="I32" s="134"/>
      <c r="J32" s="136"/>
      <c r="K32" s="133" t="s">
        <v>132</v>
      </c>
      <c r="L32" s="134"/>
      <c r="M32" s="135"/>
      <c r="Q32" s="31"/>
      <c r="R32" s="58"/>
      <c r="S32" s="58"/>
      <c r="T32" s="133" t="s">
        <v>169</v>
      </c>
      <c r="U32" s="134"/>
      <c r="V32" s="136"/>
      <c r="W32" s="133" t="s">
        <v>170</v>
      </c>
      <c r="X32" s="134"/>
      <c r="Y32" s="136"/>
      <c r="Z32" s="133" t="s">
        <v>171</v>
      </c>
      <c r="AA32" s="134"/>
      <c r="AB32" s="135"/>
      <c r="AD32" s="31"/>
      <c r="AE32" s="58"/>
      <c r="AF32" s="58"/>
      <c r="AG32" s="212" t="s">
        <v>169</v>
      </c>
      <c r="AH32" s="213"/>
      <c r="AI32" s="215"/>
      <c r="AJ32" s="212" t="s">
        <v>170</v>
      </c>
      <c r="AK32" s="213"/>
      <c r="AL32" s="215"/>
      <c r="AM32" s="212" t="s">
        <v>171</v>
      </c>
      <c r="AN32" s="213"/>
      <c r="AO32" s="214"/>
    </row>
    <row r="33" spans="2:41" x14ac:dyDescent="0.6">
      <c r="B33" s="31"/>
      <c r="C33" s="59"/>
      <c r="D33" s="59"/>
      <c r="E33" s="137" t="s">
        <v>133</v>
      </c>
      <c r="F33" s="138" t="s">
        <v>134</v>
      </c>
      <c r="G33" s="139" t="s">
        <v>135</v>
      </c>
      <c r="H33" s="137" t="s">
        <v>133</v>
      </c>
      <c r="I33" s="138" t="s">
        <v>134</v>
      </c>
      <c r="J33" s="139" t="s">
        <v>135</v>
      </c>
      <c r="K33" s="137" t="s">
        <v>133</v>
      </c>
      <c r="L33" s="138" t="s">
        <v>134</v>
      </c>
      <c r="M33" s="140" t="s">
        <v>135</v>
      </c>
      <c r="Q33" s="31"/>
      <c r="R33" s="59"/>
      <c r="S33" s="59"/>
      <c r="T33" s="137" t="s">
        <v>133</v>
      </c>
      <c r="U33" s="138" t="s">
        <v>134</v>
      </c>
      <c r="V33" s="139" t="s">
        <v>135</v>
      </c>
      <c r="W33" s="137" t="s">
        <v>133</v>
      </c>
      <c r="X33" s="138" t="s">
        <v>134</v>
      </c>
      <c r="Y33" s="139" t="s">
        <v>135</v>
      </c>
      <c r="Z33" s="137" t="s">
        <v>133</v>
      </c>
      <c r="AA33" s="138" t="s">
        <v>134</v>
      </c>
      <c r="AB33" s="140" t="s">
        <v>135</v>
      </c>
      <c r="AD33" s="31"/>
      <c r="AE33" s="59"/>
      <c r="AF33" s="59"/>
      <c r="AG33" s="216" t="s">
        <v>133</v>
      </c>
      <c r="AH33" s="217" t="s">
        <v>134</v>
      </c>
      <c r="AI33" s="218" t="s">
        <v>135</v>
      </c>
      <c r="AJ33" s="216" t="s">
        <v>133</v>
      </c>
      <c r="AK33" s="217" t="s">
        <v>134</v>
      </c>
      <c r="AL33" s="218" t="s">
        <v>135</v>
      </c>
      <c r="AM33" s="216" t="s">
        <v>133</v>
      </c>
      <c r="AN33" s="217" t="s">
        <v>134</v>
      </c>
      <c r="AO33" s="219" t="s">
        <v>135</v>
      </c>
    </row>
    <row r="34" spans="2:41" x14ac:dyDescent="0.6">
      <c r="B34" s="150" t="s">
        <v>136</v>
      </c>
      <c r="C34" s="33" t="s">
        <v>137</v>
      </c>
      <c r="D34" s="145" t="s">
        <v>138</v>
      </c>
      <c r="E34" s="141" t="s">
        <v>139</v>
      </c>
      <c r="F34" s="142" t="s">
        <v>140</v>
      </c>
      <c r="G34" s="143" t="s">
        <v>133</v>
      </c>
      <c r="H34" s="141" t="s">
        <v>139</v>
      </c>
      <c r="I34" s="142" t="s">
        <v>140</v>
      </c>
      <c r="J34" s="143" t="s">
        <v>133</v>
      </c>
      <c r="K34" s="141" t="s">
        <v>139</v>
      </c>
      <c r="L34" s="142" t="s">
        <v>140</v>
      </c>
      <c r="M34" s="144" t="s">
        <v>133</v>
      </c>
      <c r="Q34" s="150" t="s">
        <v>136</v>
      </c>
      <c r="R34" s="33" t="s">
        <v>137</v>
      </c>
      <c r="S34" s="145" t="s">
        <v>138</v>
      </c>
      <c r="T34" s="141" t="s">
        <v>139</v>
      </c>
      <c r="U34" s="142" t="s">
        <v>140</v>
      </c>
      <c r="V34" s="143" t="s">
        <v>133</v>
      </c>
      <c r="W34" s="141" t="s">
        <v>139</v>
      </c>
      <c r="X34" s="142" t="s">
        <v>140</v>
      </c>
      <c r="Y34" s="143" t="s">
        <v>133</v>
      </c>
      <c r="Z34" s="141" t="s">
        <v>139</v>
      </c>
      <c r="AA34" s="142" t="s">
        <v>140</v>
      </c>
      <c r="AB34" s="144" t="s">
        <v>133</v>
      </c>
      <c r="AD34" s="150" t="s">
        <v>136</v>
      </c>
      <c r="AE34" s="33" t="s">
        <v>137</v>
      </c>
      <c r="AF34" s="145" t="s">
        <v>138</v>
      </c>
      <c r="AG34" s="141" t="s">
        <v>139</v>
      </c>
      <c r="AH34" s="142" t="s">
        <v>140</v>
      </c>
      <c r="AI34" s="143" t="s">
        <v>133</v>
      </c>
      <c r="AJ34" s="141" t="s">
        <v>139</v>
      </c>
      <c r="AK34" s="142" t="s">
        <v>140</v>
      </c>
      <c r="AL34" s="143" t="s">
        <v>133</v>
      </c>
      <c r="AM34" s="141" t="s">
        <v>139</v>
      </c>
      <c r="AN34" s="142" t="s">
        <v>140</v>
      </c>
      <c r="AO34" s="144" t="s">
        <v>133</v>
      </c>
    </row>
    <row r="35" spans="2:41" x14ac:dyDescent="0.6">
      <c r="B35" s="151" t="s">
        <v>141</v>
      </c>
      <c r="C35" s="109" t="s">
        <v>142</v>
      </c>
      <c r="D35" s="109" t="s">
        <v>143</v>
      </c>
      <c r="E35" s="175">
        <f>E9+E23</f>
        <v>308.30000360517636</v>
      </c>
      <c r="F35" s="176"/>
      <c r="G35" s="177"/>
      <c r="H35" s="175">
        <f>H9+H23</f>
        <v>1584.0474010207206</v>
      </c>
      <c r="I35" s="176"/>
      <c r="J35" s="177"/>
      <c r="K35" s="175">
        <f>K9+K23</f>
        <v>100.54876729278554</v>
      </c>
      <c r="L35" s="176"/>
      <c r="M35" s="181"/>
      <c r="Q35" s="151" t="s">
        <v>141</v>
      </c>
      <c r="R35" s="109" t="s">
        <v>142</v>
      </c>
      <c r="S35" s="109" t="s">
        <v>143</v>
      </c>
      <c r="T35" s="175">
        <f>T9+T23</f>
        <v>306.94837934765076</v>
      </c>
      <c r="U35" s="176"/>
      <c r="V35" s="177"/>
      <c r="W35" s="175">
        <f>W9+W23</f>
        <v>1565.6246978323113</v>
      </c>
      <c r="X35" s="176"/>
      <c r="Y35" s="177"/>
      <c r="Z35" s="175">
        <f>Z9+Z23</f>
        <v>100.54876729278554</v>
      </c>
      <c r="AA35" s="176"/>
      <c r="AB35" s="181"/>
      <c r="AD35" s="151" t="s">
        <v>141</v>
      </c>
      <c r="AE35" s="109" t="s">
        <v>142</v>
      </c>
      <c r="AF35" s="109" t="s">
        <v>143</v>
      </c>
      <c r="AG35" s="192">
        <f>AG9+AG23</f>
        <v>1.3516242575255797</v>
      </c>
      <c r="AH35" s="193"/>
      <c r="AI35" s="194"/>
      <c r="AJ35" s="192">
        <f>AJ9+AJ23</f>
        <v>18.422703188409379</v>
      </c>
      <c r="AK35" s="193"/>
      <c r="AL35" s="194"/>
      <c r="AM35" s="192">
        <f>AM9+AM23</f>
        <v>0</v>
      </c>
      <c r="AN35" s="193"/>
      <c r="AO35" s="195"/>
    </row>
    <row r="36" spans="2:41" x14ac:dyDescent="0.6">
      <c r="B36" s="151" t="s">
        <v>144</v>
      </c>
      <c r="C36" s="109" t="s">
        <v>145</v>
      </c>
      <c r="D36" s="109" t="s">
        <v>251</v>
      </c>
      <c r="E36" s="178">
        <f>E10+E24</f>
        <v>251.35491424490863</v>
      </c>
      <c r="F36" s="16"/>
      <c r="G36" s="179"/>
      <c r="H36" s="178">
        <f>H10+H24</f>
        <v>1486.5042394677175</v>
      </c>
      <c r="I36" s="16"/>
      <c r="J36" s="179"/>
      <c r="K36" s="178">
        <f>K10+K24</f>
        <v>8.4757882071112487</v>
      </c>
      <c r="L36" s="16"/>
      <c r="M36" s="20"/>
      <c r="Q36" s="151" t="s">
        <v>144</v>
      </c>
      <c r="R36" s="109" t="s">
        <v>145</v>
      </c>
      <c r="S36" s="109" t="s">
        <v>158</v>
      </c>
      <c r="T36" s="178">
        <f>T10+T24</f>
        <v>251.33816177317735</v>
      </c>
      <c r="U36" s="16"/>
      <c r="V36" s="179"/>
      <c r="W36" s="178">
        <f>W10+W24</f>
        <v>1380.070419785297</v>
      </c>
      <c r="X36" s="16"/>
      <c r="Y36" s="179"/>
      <c r="Z36" s="178">
        <f>Z10+Z24</f>
        <v>8.4757882071112487</v>
      </c>
      <c r="AA36" s="16"/>
      <c r="AB36" s="20"/>
      <c r="AD36" s="151" t="s">
        <v>144</v>
      </c>
      <c r="AE36" s="109" t="s">
        <v>145</v>
      </c>
      <c r="AF36" s="109" t="s">
        <v>158</v>
      </c>
      <c r="AG36" s="196">
        <f>AG10+AG24</f>
        <v>1.6752471731283948E-2</v>
      </c>
      <c r="AH36" s="41"/>
      <c r="AI36" s="197"/>
      <c r="AJ36" s="196">
        <f>AJ10+AJ24</f>
        <v>106.43381968242051</v>
      </c>
      <c r="AK36" s="41"/>
      <c r="AL36" s="197"/>
      <c r="AM36" s="196">
        <f>AM10+AM24</f>
        <v>0</v>
      </c>
      <c r="AN36" s="41"/>
      <c r="AO36" s="198"/>
    </row>
    <row r="37" spans="2:41" x14ac:dyDescent="0.6">
      <c r="B37" s="151" t="s">
        <v>146</v>
      </c>
      <c r="C37" s="109" t="s">
        <v>145</v>
      </c>
      <c r="D37" s="109" t="s">
        <v>252</v>
      </c>
      <c r="E37" s="178">
        <f>E11+E25</f>
        <v>499.68711056726397</v>
      </c>
      <c r="F37" s="16"/>
      <c r="G37" s="179"/>
      <c r="H37" s="178">
        <f>H11+H25</f>
        <v>552.43972465968625</v>
      </c>
      <c r="I37" s="16"/>
      <c r="J37" s="179"/>
      <c r="K37" s="178">
        <f>K11+K25</f>
        <v>0.44586705924657416</v>
      </c>
      <c r="L37" s="16"/>
      <c r="M37" s="20"/>
      <c r="Q37" s="151" t="s">
        <v>146</v>
      </c>
      <c r="R37" s="109" t="s">
        <v>145</v>
      </c>
      <c r="S37" s="109" t="s">
        <v>159</v>
      </c>
      <c r="T37" s="178">
        <f>T11+T25</f>
        <v>493.70246554533537</v>
      </c>
      <c r="U37" s="16"/>
      <c r="V37" s="179"/>
      <c r="W37" s="178">
        <f>W11+W25</f>
        <v>535.42594907768694</v>
      </c>
      <c r="X37" s="16"/>
      <c r="Y37" s="179"/>
      <c r="Z37" s="178">
        <f>Z11+Z25</f>
        <v>0.44586705924657416</v>
      </c>
      <c r="AA37" s="16"/>
      <c r="AB37" s="20"/>
      <c r="AD37" s="151" t="s">
        <v>146</v>
      </c>
      <c r="AE37" s="109" t="s">
        <v>145</v>
      </c>
      <c r="AF37" s="109" t="s">
        <v>159</v>
      </c>
      <c r="AG37" s="196">
        <f>AG11+AG25</f>
        <v>5.9846450219286371</v>
      </c>
      <c r="AH37" s="41"/>
      <c r="AI37" s="197"/>
      <c r="AJ37" s="196">
        <f>AJ11+AJ25</f>
        <v>17.013775581999255</v>
      </c>
      <c r="AK37" s="41"/>
      <c r="AL37" s="197"/>
      <c r="AM37" s="196">
        <f>AM11+AM25</f>
        <v>0</v>
      </c>
      <c r="AN37" s="41"/>
      <c r="AO37" s="198"/>
    </row>
    <row r="38" spans="2:41" x14ac:dyDescent="0.6">
      <c r="B38" s="152" t="s">
        <v>160</v>
      </c>
      <c r="C38" s="109" t="s">
        <v>148</v>
      </c>
      <c r="D38" s="11" t="s">
        <v>161</v>
      </c>
      <c r="E38" s="178">
        <f>E12</f>
        <v>349.71944200342682</v>
      </c>
      <c r="F38" s="16"/>
      <c r="G38" s="179"/>
      <c r="H38" s="178">
        <f>H12</f>
        <v>-378.41963998976468</v>
      </c>
      <c r="I38" s="16"/>
      <c r="J38" s="179"/>
      <c r="K38" s="178">
        <f>K12</f>
        <v>41.829197826641973</v>
      </c>
      <c r="L38" s="16"/>
      <c r="M38" s="20"/>
      <c r="Q38" s="152" t="s">
        <v>160</v>
      </c>
      <c r="R38" s="109" t="s">
        <v>148</v>
      </c>
      <c r="S38" s="11" t="s">
        <v>161</v>
      </c>
      <c r="T38" s="178">
        <f>T12</f>
        <v>346.62874488264083</v>
      </c>
      <c r="U38" s="16"/>
      <c r="V38" s="179"/>
      <c r="W38" s="178">
        <f>W12</f>
        <v>-378.22408529782092</v>
      </c>
      <c r="X38" s="16"/>
      <c r="Y38" s="179"/>
      <c r="Z38" s="178">
        <f>Z12</f>
        <v>41.829197826641973</v>
      </c>
      <c r="AA38" s="16"/>
      <c r="AB38" s="20"/>
      <c r="AD38" s="152" t="s">
        <v>160</v>
      </c>
      <c r="AE38" s="109" t="s">
        <v>148</v>
      </c>
      <c r="AF38" s="11" t="s">
        <v>161</v>
      </c>
      <c r="AG38" s="196">
        <f>AG12</f>
        <v>3.0906971207859621</v>
      </c>
      <c r="AH38" s="41"/>
      <c r="AI38" s="197"/>
      <c r="AJ38" s="196">
        <f>AJ12</f>
        <v>-0.19555469194374298</v>
      </c>
      <c r="AK38" s="41"/>
      <c r="AL38" s="197"/>
      <c r="AM38" s="196">
        <f>AM12</f>
        <v>0</v>
      </c>
      <c r="AN38" s="41"/>
      <c r="AO38" s="198"/>
    </row>
    <row r="39" spans="2:41" x14ac:dyDescent="0.6">
      <c r="B39" s="152" t="s">
        <v>162</v>
      </c>
      <c r="C39" s="109" t="s">
        <v>145</v>
      </c>
      <c r="D39" s="11" t="s">
        <v>163</v>
      </c>
      <c r="E39" s="178">
        <f>E13</f>
        <v>274.98058206500804</v>
      </c>
      <c r="F39" s="16"/>
      <c r="G39" s="179"/>
      <c r="H39" s="178">
        <f>H13</f>
        <v>-141.56028154183986</v>
      </c>
      <c r="I39" s="16"/>
      <c r="J39" s="179"/>
      <c r="K39" s="178">
        <f>K13</f>
        <v>32.140957671693954</v>
      </c>
      <c r="L39" s="16"/>
      <c r="M39" s="20"/>
      <c r="Q39" s="152" t="s">
        <v>162</v>
      </c>
      <c r="R39" s="109" t="s">
        <v>145</v>
      </c>
      <c r="S39" s="11" t="s">
        <v>163</v>
      </c>
      <c r="T39" s="178">
        <f>T13</f>
        <v>272.54069991803067</v>
      </c>
      <c r="U39" s="16"/>
      <c r="V39" s="179"/>
      <c r="W39" s="178">
        <f>W13</f>
        <v>-140.16535690358796</v>
      </c>
      <c r="X39" s="16"/>
      <c r="Y39" s="179"/>
      <c r="Z39" s="178">
        <f>Z13</f>
        <v>32.140957671693954</v>
      </c>
      <c r="AA39" s="16"/>
      <c r="AB39" s="20"/>
      <c r="AD39" s="152" t="s">
        <v>162</v>
      </c>
      <c r="AE39" s="109" t="s">
        <v>145</v>
      </c>
      <c r="AF39" s="11" t="s">
        <v>163</v>
      </c>
      <c r="AG39" s="196">
        <f>AG13</f>
        <v>2.4398821469773502</v>
      </c>
      <c r="AH39" s="41"/>
      <c r="AI39" s="197"/>
      <c r="AJ39" s="196">
        <f>AJ13</f>
        <v>-1.3949246382519056</v>
      </c>
      <c r="AK39" s="41"/>
      <c r="AL39" s="197"/>
      <c r="AM39" s="196">
        <f>AM13</f>
        <v>0</v>
      </c>
      <c r="AN39" s="41"/>
      <c r="AO39" s="198"/>
    </row>
    <row r="40" spans="2:41" x14ac:dyDescent="0.6">
      <c r="B40" s="152" t="s">
        <v>147</v>
      </c>
      <c r="C40" s="109" t="s">
        <v>148</v>
      </c>
      <c r="D40" s="109" t="s">
        <v>149</v>
      </c>
      <c r="E40" s="178">
        <f>E14+E26</f>
        <v>2810.6672521387354</v>
      </c>
      <c r="F40" s="16"/>
      <c r="G40" s="179"/>
      <c r="H40" s="178">
        <f>H14+H26</f>
        <v>26262.484420484732</v>
      </c>
      <c r="I40" s="16"/>
      <c r="J40" s="179"/>
      <c r="K40" s="178">
        <f>K14+K26</f>
        <v>0</v>
      </c>
      <c r="L40" s="16"/>
      <c r="M40" s="20"/>
      <c r="Q40" s="152" t="s">
        <v>147</v>
      </c>
      <c r="R40" s="109" t="s">
        <v>148</v>
      </c>
      <c r="S40" s="109" t="s">
        <v>149</v>
      </c>
      <c r="T40" s="178">
        <f>T14+T26</f>
        <v>2783.022048651249</v>
      </c>
      <c r="U40" s="16"/>
      <c r="V40" s="179"/>
      <c r="W40" s="178">
        <f>W14+W26</f>
        <v>25462.656812781424</v>
      </c>
      <c r="X40" s="16"/>
      <c r="Y40" s="179"/>
      <c r="Z40" s="178">
        <f>Z14+Z26</f>
        <v>0</v>
      </c>
      <c r="AA40" s="16"/>
      <c r="AB40" s="20"/>
      <c r="AD40" s="152" t="s">
        <v>147</v>
      </c>
      <c r="AE40" s="109" t="s">
        <v>148</v>
      </c>
      <c r="AF40" s="109" t="s">
        <v>149</v>
      </c>
      <c r="AG40" s="196">
        <f>AG14+AG26</f>
        <v>27.645203487486253</v>
      </c>
      <c r="AH40" s="41"/>
      <c r="AI40" s="197"/>
      <c r="AJ40" s="196">
        <f>AJ14+AJ26</f>
        <v>799.8276077033106</v>
      </c>
      <c r="AK40" s="41"/>
      <c r="AL40" s="197"/>
      <c r="AM40" s="196">
        <f>AM14+AM26</f>
        <v>0</v>
      </c>
      <c r="AN40" s="41"/>
      <c r="AO40" s="198"/>
    </row>
    <row r="41" spans="2:41" x14ac:dyDescent="0.6">
      <c r="B41" s="153" t="s">
        <v>150</v>
      </c>
      <c r="C41" s="146" t="s">
        <v>142</v>
      </c>
      <c r="D41" s="147" t="s">
        <v>151</v>
      </c>
      <c r="E41" s="180">
        <f>E15+E27</f>
        <v>0</v>
      </c>
      <c r="F41" s="33"/>
      <c r="G41" s="145"/>
      <c r="H41" s="180">
        <f>H15+H27</f>
        <v>0</v>
      </c>
      <c r="I41" s="33"/>
      <c r="J41" s="145"/>
      <c r="K41" s="180">
        <f>K15+K27</f>
        <v>0</v>
      </c>
      <c r="L41" s="33"/>
      <c r="M41" s="154"/>
      <c r="Q41" s="153" t="s">
        <v>150</v>
      </c>
      <c r="R41" s="146" t="s">
        <v>142</v>
      </c>
      <c r="S41" s="147" t="s">
        <v>151</v>
      </c>
      <c r="T41" s="180">
        <f>T15+T27</f>
        <v>0</v>
      </c>
      <c r="U41" s="33"/>
      <c r="V41" s="145"/>
      <c r="W41" s="180">
        <f>W15+W27</f>
        <v>0</v>
      </c>
      <c r="X41" s="33"/>
      <c r="Y41" s="145"/>
      <c r="Z41" s="180">
        <f>Z15+Z27</f>
        <v>0</v>
      </c>
      <c r="AA41" s="33"/>
      <c r="AB41" s="154"/>
      <c r="AD41" s="153" t="s">
        <v>150</v>
      </c>
      <c r="AE41" s="146" t="s">
        <v>142</v>
      </c>
      <c r="AF41" s="147" t="s">
        <v>151</v>
      </c>
      <c r="AG41" s="199">
        <f>AG15+AG27</f>
        <v>0</v>
      </c>
      <c r="AH41" s="200"/>
      <c r="AI41" s="201"/>
      <c r="AJ41" s="199">
        <f>AJ15+AJ27</f>
        <v>0</v>
      </c>
      <c r="AK41" s="200"/>
      <c r="AL41" s="201"/>
      <c r="AM41" s="199">
        <f>AM15+AM27</f>
        <v>0</v>
      </c>
      <c r="AN41" s="200"/>
      <c r="AO41" s="202"/>
    </row>
    <row r="42" spans="2:41" ht="13.75" thickBot="1" x14ac:dyDescent="0.75">
      <c r="B42" s="105"/>
      <c r="C42" s="102"/>
      <c r="D42" s="155" t="s">
        <v>17</v>
      </c>
      <c r="E42" s="156">
        <f>SUM(E35:E41)</f>
        <v>4494.7093046245191</v>
      </c>
      <c r="F42" s="157">
        <f>F16+F28</f>
        <v>8407.137999010054</v>
      </c>
      <c r="G42" s="158">
        <f>IF(F42&lt;&gt;0,E42/F42,0)</f>
        <v>0.53463013276976945</v>
      </c>
      <c r="H42" s="156">
        <f>SUM(H35:H41)</f>
        <v>29365.495864101253</v>
      </c>
      <c r="I42" s="157">
        <f>I16+I28</f>
        <v>20359.59747493804</v>
      </c>
      <c r="J42" s="158">
        <f>IF(I42&lt;&gt;0,H42/I42,0)</f>
        <v>1.4423416720418545</v>
      </c>
      <c r="K42" s="156">
        <f>SUM(K35:K41)</f>
        <v>183.44057805747929</v>
      </c>
      <c r="L42" s="157">
        <f>L16+L28</f>
        <v>1302.4169666213775</v>
      </c>
      <c r="M42" s="159">
        <f>IF(L42&lt;&gt;0,K42/L42,0)</f>
        <v>0.14084627485569823</v>
      </c>
      <c r="Q42" s="105"/>
      <c r="R42" s="102"/>
      <c r="S42" s="155" t="s">
        <v>17</v>
      </c>
      <c r="T42" s="156">
        <f>SUM(T35:T41)</f>
        <v>4454.1805001180837</v>
      </c>
      <c r="U42" s="157">
        <f>U16+U28</f>
        <v>8337.9917076153179</v>
      </c>
      <c r="V42" s="158">
        <f>IF(U42&lt;&gt;0,T42/U42,0)</f>
        <v>0.53420303789100176</v>
      </c>
      <c r="W42" s="156">
        <f>SUM(W35:W41)</f>
        <v>28425.388437275309</v>
      </c>
      <c r="X42" s="157">
        <f>X16+X28</f>
        <v>19923.296031116854</v>
      </c>
      <c r="Y42" s="158">
        <f>IF(X42&lt;&gt;0,W42/X42,0)</f>
        <v>1.4267412577155714</v>
      </c>
      <c r="Z42" s="156">
        <f>SUM(Z35:Z41)</f>
        <v>183.44057805747929</v>
      </c>
      <c r="AA42" s="157">
        <f>AA16+AA28</f>
        <v>1302.4169666213775</v>
      </c>
      <c r="AB42" s="159">
        <f>IF(AA42&lt;&gt;0,Z42/AA42,0)</f>
        <v>0.14084627485569823</v>
      </c>
      <c r="AD42" s="105"/>
      <c r="AE42" s="102"/>
      <c r="AF42" s="155" t="s">
        <v>17</v>
      </c>
      <c r="AG42" s="203">
        <f>SUM(AG35:AG41)</f>
        <v>40.528804506435065</v>
      </c>
      <c r="AH42" s="204">
        <f>AH16+AH28</f>
        <v>69.146291394737872</v>
      </c>
      <c r="AI42" s="205">
        <f>IF(AH42&lt;&gt;0,AG42/AH42,0)</f>
        <v>0.58613128323928254</v>
      </c>
      <c r="AJ42" s="203">
        <f>SUM(AJ35:AJ41)</f>
        <v>940.10742682594412</v>
      </c>
      <c r="AK42" s="204">
        <f>AK16+AK28</f>
        <v>436.30144382118783</v>
      </c>
      <c r="AL42" s="205">
        <f>IF(AK42&lt;&gt;0,AJ42/AK42,0)</f>
        <v>2.1547199536915449</v>
      </c>
      <c r="AM42" s="203">
        <f>SUM(AM35:AM41)</f>
        <v>0</v>
      </c>
      <c r="AN42" s="204">
        <f>AN16+AN28</f>
        <v>0</v>
      </c>
      <c r="AO42" s="206">
        <f>IF(AN42&lt;&gt;0,AM42/AN42,0)</f>
        <v>0</v>
      </c>
    </row>
    <row r="43" spans="2:41" ht="12.75" customHeight="1" thickBot="1" x14ac:dyDescent="0.75">
      <c r="B43" s="41"/>
      <c r="C43" s="16"/>
      <c r="D43" s="73"/>
      <c r="E43" s="58"/>
      <c r="F43" s="110"/>
      <c r="G43" s="111"/>
      <c r="H43" s="58"/>
      <c r="I43" s="110"/>
      <c r="J43" s="111"/>
      <c r="K43" s="58"/>
      <c r="L43" s="110"/>
      <c r="M43" s="111"/>
      <c r="Q43" s="41"/>
      <c r="R43" s="16"/>
      <c r="S43" s="73"/>
      <c r="T43" s="58"/>
      <c r="U43" s="110"/>
      <c r="V43" s="111"/>
      <c r="W43" s="58"/>
      <c r="X43" s="110"/>
      <c r="Y43" s="111"/>
      <c r="Z43" s="58"/>
      <c r="AA43" s="110"/>
      <c r="AB43" s="111"/>
      <c r="AD43" s="41"/>
      <c r="AE43" s="16"/>
      <c r="AF43" s="73"/>
      <c r="AG43" s="129"/>
      <c r="AH43" s="207"/>
      <c r="AI43" s="208"/>
      <c r="AJ43" s="129"/>
      <c r="AK43" s="207"/>
      <c r="AL43" s="208"/>
      <c r="AM43" s="129"/>
      <c r="AN43" s="207"/>
      <c r="AO43" s="208"/>
    </row>
    <row r="44" spans="2:41" ht="15.75" customHeight="1" x14ac:dyDescent="0.7">
      <c r="B44" s="4" t="s">
        <v>18</v>
      </c>
      <c r="C44" s="100"/>
      <c r="D44" s="100"/>
      <c r="E44" s="160" t="s">
        <v>174</v>
      </c>
      <c r="F44" s="161"/>
      <c r="G44" s="162"/>
      <c r="H44" s="160" t="s">
        <v>175</v>
      </c>
      <c r="I44" s="161"/>
      <c r="J44" s="162"/>
      <c r="K44" s="160" t="s">
        <v>15</v>
      </c>
      <c r="L44" s="161"/>
      <c r="M44" s="163"/>
      <c r="Q44" s="4" t="s">
        <v>18</v>
      </c>
      <c r="R44" s="100"/>
      <c r="S44" s="100"/>
      <c r="T44" s="160" t="s">
        <v>174</v>
      </c>
      <c r="U44" s="161"/>
      <c r="V44" s="162"/>
      <c r="W44" s="160" t="s">
        <v>175</v>
      </c>
      <c r="X44" s="161"/>
      <c r="Y44" s="162"/>
      <c r="Z44" s="160" t="s">
        <v>15</v>
      </c>
      <c r="AA44" s="161"/>
      <c r="AB44" s="163"/>
      <c r="AC44" s="16"/>
      <c r="AD44" s="4" t="s">
        <v>18</v>
      </c>
      <c r="AE44" s="100"/>
      <c r="AF44" s="100"/>
      <c r="AG44" s="220" t="s">
        <v>174</v>
      </c>
      <c r="AH44" s="221"/>
      <c r="AI44" s="222"/>
      <c r="AJ44" s="220" t="s">
        <v>175</v>
      </c>
      <c r="AK44" s="221"/>
      <c r="AL44" s="222"/>
      <c r="AM44" s="220" t="s">
        <v>15</v>
      </c>
      <c r="AN44" s="221"/>
      <c r="AO44" s="223"/>
    </row>
    <row r="45" spans="2:41" x14ac:dyDescent="0.6">
      <c r="B45" s="164"/>
      <c r="C45" s="16"/>
      <c r="D45" s="16"/>
      <c r="E45" s="137" t="s">
        <v>133</v>
      </c>
      <c r="F45" s="138" t="s">
        <v>134</v>
      </c>
      <c r="G45" s="139" t="s">
        <v>135</v>
      </c>
      <c r="H45" s="137" t="s">
        <v>133</v>
      </c>
      <c r="I45" s="138" t="s">
        <v>134</v>
      </c>
      <c r="J45" s="139" t="s">
        <v>135</v>
      </c>
      <c r="K45" s="137" t="s">
        <v>133</v>
      </c>
      <c r="L45" s="138" t="s">
        <v>134</v>
      </c>
      <c r="M45" s="140" t="s">
        <v>135</v>
      </c>
      <c r="Q45" s="164"/>
      <c r="R45" s="16"/>
      <c r="S45" s="16"/>
      <c r="T45" s="137" t="s">
        <v>133</v>
      </c>
      <c r="U45" s="138" t="s">
        <v>134</v>
      </c>
      <c r="V45" s="139" t="s">
        <v>135</v>
      </c>
      <c r="W45" s="137" t="s">
        <v>133</v>
      </c>
      <c r="X45" s="138" t="s">
        <v>134</v>
      </c>
      <c r="Y45" s="139" t="s">
        <v>135</v>
      </c>
      <c r="Z45" s="137" t="s">
        <v>133</v>
      </c>
      <c r="AA45" s="138" t="s">
        <v>134</v>
      </c>
      <c r="AB45" s="140" t="s">
        <v>135</v>
      </c>
      <c r="AC45" s="16"/>
      <c r="AD45" s="164"/>
      <c r="AE45" s="16"/>
      <c r="AF45" s="16"/>
      <c r="AG45" s="216" t="s">
        <v>133</v>
      </c>
      <c r="AH45" s="217" t="s">
        <v>134</v>
      </c>
      <c r="AI45" s="218" t="s">
        <v>135</v>
      </c>
      <c r="AJ45" s="216" t="s">
        <v>133</v>
      </c>
      <c r="AK45" s="217" t="s">
        <v>134</v>
      </c>
      <c r="AL45" s="218" t="s">
        <v>135</v>
      </c>
      <c r="AM45" s="216" t="s">
        <v>133</v>
      </c>
      <c r="AN45" s="217" t="s">
        <v>134</v>
      </c>
      <c r="AO45" s="219" t="s">
        <v>135</v>
      </c>
    </row>
    <row r="46" spans="2:41" x14ac:dyDescent="0.6">
      <c r="B46" s="14"/>
      <c r="C46" s="16"/>
      <c r="D46" s="16"/>
      <c r="E46" s="141" t="s">
        <v>139</v>
      </c>
      <c r="F46" s="142" t="s">
        <v>140</v>
      </c>
      <c r="G46" s="143" t="s">
        <v>133</v>
      </c>
      <c r="H46" s="141" t="s">
        <v>139</v>
      </c>
      <c r="I46" s="142" t="s">
        <v>140</v>
      </c>
      <c r="J46" s="143" t="s">
        <v>133</v>
      </c>
      <c r="K46" s="141" t="s">
        <v>139</v>
      </c>
      <c r="L46" s="142" t="s">
        <v>140</v>
      </c>
      <c r="M46" s="144" t="s">
        <v>133</v>
      </c>
      <c r="Q46" s="14"/>
      <c r="R46" s="16"/>
      <c r="S46" s="16"/>
      <c r="T46" s="141" t="s">
        <v>139</v>
      </c>
      <c r="U46" s="142" t="s">
        <v>140</v>
      </c>
      <c r="V46" s="143" t="s">
        <v>133</v>
      </c>
      <c r="W46" s="141" t="s">
        <v>139</v>
      </c>
      <c r="X46" s="142" t="s">
        <v>140</v>
      </c>
      <c r="Y46" s="143" t="s">
        <v>133</v>
      </c>
      <c r="Z46" s="141" t="s">
        <v>139</v>
      </c>
      <c r="AA46" s="142" t="s">
        <v>140</v>
      </c>
      <c r="AB46" s="144" t="s">
        <v>133</v>
      </c>
      <c r="AC46" s="16"/>
      <c r="AD46" s="14"/>
      <c r="AE46" s="16"/>
      <c r="AF46" s="16"/>
      <c r="AG46" s="141" t="s">
        <v>139</v>
      </c>
      <c r="AH46" s="142" t="s">
        <v>140</v>
      </c>
      <c r="AI46" s="143" t="s">
        <v>133</v>
      </c>
      <c r="AJ46" s="141" t="s">
        <v>139</v>
      </c>
      <c r="AK46" s="142" t="s">
        <v>140</v>
      </c>
      <c r="AL46" s="143" t="s">
        <v>133</v>
      </c>
      <c r="AM46" s="141" t="s">
        <v>139</v>
      </c>
      <c r="AN46" s="142" t="s">
        <v>140</v>
      </c>
      <c r="AO46" s="144" t="s">
        <v>133</v>
      </c>
    </row>
    <row r="47" spans="2:41" ht="12.75" customHeight="1" x14ac:dyDescent="0.6">
      <c r="B47" s="151" t="s">
        <v>19</v>
      </c>
      <c r="C47" s="16"/>
      <c r="D47" s="16"/>
      <c r="E47" s="175">
        <f>SUM(T47,AG47)</f>
        <v>71.261012056880489</v>
      </c>
      <c r="F47" s="182">
        <f>SUM(U47,AH47)</f>
        <v>1349.6429916213829</v>
      </c>
      <c r="G47" s="183">
        <f>IF(F47&lt;&gt;0,E47/F47,0)</f>
        <v>5.2799897824291772E-2</v>
      </c>
      <c r="H47" s="175">
        <f>SUM(W47,AJ47)</f>
        <v>0</v>
      </c>
      <c r="I47" s="182">
        <f>SUM(X47,AK47)</f>
        <v>0</v>
      </c>
      <c r="J47" s="183">
        <f>IF(I47&lt;&gt;0,H47/I47,0)</f>
        <v>0</v>
      </c>
      <c r="K47" s="24">
        <f>SUM(E47,H47)</f>
        <v>71.261012056880489</v>
      </c>
      <c r="L47" s="22">
        <f>SUM(F47,I47)</f>
        <v>1349.6429916213829</v>
      </c>
      <c r="M47" s="165">
        <f>IF(L47&lt;&gt;0,K47/L47,0)</f>
        <v>5.2799897824291772E-2</v>
      </c>
      <c r="Q47" s="151" t="s">
        <v>19</v>
      </c>
      <c r="R47" s="16"/>
      <c r="S47" s="16"/>
      <c r="T47" s="175">
        <f>SUM('Table 4.45'!J46,'Table 4.48'!J46,'Table 4.51'!J46)+SUM('Table 4.46'!J55,'Table 4.49'!J55,'Table 4.52'!J55)+SUM('Table 4.47'!J50,'Table 4.50'!J50,'Table 4.53'!J50)</f>
        <v>71.261012056880489</v>
      </c>
      <c r="U47" s="182">
        <f>SUM('Table 4.45'!E46,'Table 4.48'!E46,'Table 4.51'!E46)+SUM('Table 4.46'!E55,'Table 4.49'!E55,'Table 4.52'!E55)+SUM('Table 4.47'!E50,'Table 4.50'!E50,'Table 4.53'!E50)</f>
        <v>1349.6429916213829</v>
      </c>
      <c r="V47" s="183">
        <f>IF(U47&lt;&gt;0,T47/U47,0)</f>
        <v>5.2799897824291772E-2</v>
      </c>
      <c r="W47" s="175">
        <f>SUM('Table 4.45'!J50,'Table 4.48'!J50,'Table 4.51'!J50)+SUM('Table 4.46'!J59,'Table 4.49'!J59,'Table 4.52'!J59)+SUM('Table 4.47'!J54,'Table 4.50'!J54,'Table 4.53'!J54)</f>
        <v>0</v>
      </c>
      <c r="X47" s="182">
        <f>SUM('Table 4.45'!E50,'Table 4.48'!E50,'Table 4.51'!E50)+SUM('Table 4.46'!E59,'Table 4.49'!E59,'Table 4.52'!E59)+SUM('Table 4.47'!E54,'Table 4.50'!E54,'Table 4.53'!E54)</f>
        <v>0</v>
      </c>
      <c r="Y47" s="183">
        <f>IF(X47&lt;&gt;0,W47/X47,0)</f>
        <v>0</v>
      </c>
      <c r="Z47" s="24">
        <f>SUM(T47,W47)</f>
        <v>71.261012056880489</v>
      </c>
      <c r="AA47" s="22">
        <f>SUM(U47,X47)</f>
        <v>1349.6429916213829</v>
      </c>
      <c r="AB47" s="165">
        <f>IF(AA47&lt;&gt;0,Z47/AA47,0)</f>
        <v>5.2799897824291772E-2</v>
      </c>
      <c r="AC47" s="16"/>
      <c r="AD47" s="151" t="s">
        <v>19</v>
      </c>
      <c r="AE47" s="16"/>
      <c r="AF47" s="16"/>
      <c r="AG47" s="192">
        <f>SUM('Table 4.54'!J46)+SUM('Table 4.55'!J55)+SUM('Table 4.56'!J50)</f>
        <v>0</v>
      </c>
      <c r="AH47" s="224">
        <f>SUM('Table 4.54'!E46)+SUM('Table 4.55'!E55)+SUM('Table 4.56'!E50)</f>
        <v>0</v>
      </c>
      <c r="AI47" s="225">
        <f>IF(AH47&lt;&gt;0,AG47/AH47,0)</f>
        <v>0</v>
      </c>
      <c r="AJ47" s="192">
        <f>SUM('Table 4.54'!J50)+SUM('Table 4.55'!J59)+SUM('Table 4.56'!J54)</f>
        <v>0</v>
      </c>
      <c r="AK47" s="224">
        <f>SUM('Table 4.54'!E50)+SUM('Table 4.55'!E59)+SUM('Table 4.56'!E54)</f>
        <v>0</v>
      </c>
      <c r="AL47" s="225">
        <f>IF(AK47&lt;&gt;0,AJ47/AK47,0)</f>
        <v>0</v>
      </c>
      <c r="AM47" s="226">
        <f>SUM(AG47,AJ47)</f>
        <v>0</v>
      </c>
      <c r="AN47" s="42">
        <f>SUM(AH47,AK47)</f>
        <v>0</v>
      </c>
      <c r="AO47" s="227">
        <f>IF(AN47&lt;&gt;0,AM47/AN47,0)</f>
        <v>0</v>
      </c>
    </row>
    <row r="48" spans="2:41" x14ac:dyDescent="0.6">
      <c r="B48" s="153" t="s">
        <v>20</v>
      </c>
      <c r="C48" s="33"/>
      <c r="D48" s="33"/>
      <c r="E48" s="180">
        <f>SUM(T48,AG48)</f>
        <v>0</v>
      </c>
      <c r="F48" s="32">
        <f>SUM(U48,AH48)</f>
        <v>0</v>
      </c>
      <c r="G48" s="184">
        <f>IF(F48&lt;&gt;0,E48/F48,0)</f>
        <v>0</v>
      </c>
      <c r="H48" s="180">
        <f>SUM(W48,AJ48)</f>
        <v>0</v>
      </c>
      <c r="I48" s="32">
        <f>SUM(X48,AK48)</f>
        <v>0</v>
      </c>
      <c r="J48" s="184">
        <f>IF(I48&lt;&gt;0,H48/I48,0)</f>
        <v>0</v>
      </c>
      <c r="K48" s="34">
        <f>SUM(E48,H48)</f>
        <v>0</v>
      </c>
      <c r="L48" s="32">
        <f>SUM(F48,I48)</f>
        <v>0</v>
      </c>
      <c r="M48" s="166">
        <f>IF(L48&lt;&gt;0,K48/L48,0)</f>
        <v>0</v>
      </c>
      <c r="Q48" s="153" t="s">
        <v>20</v>
      </c>
      <c r="R48" s="33"/>
      <c r="S48" s="33"/>
      <c r="T48" s="180">
        <f>SUM('Table 4.45'!J47,'Table 4.48'!J47,'Table 4.51'!J47)+SUM('Table 4.46'!J56,'Table 4.49'!J56,'Table 4.52'!J56)+SUM('Table 4.47'!J51,'Table 4.50'!J51,'Table 4.53'!J51)</f>
        <v>0</v>
      </c>
      <c r="U48" s="32">
        <f>SUM('Table 4.45'!E47,'Table 4.48'!E47,'Table 4.51'!E47)+SUM('Table 4.46'!E56,'Table 4.49'!E56,'Table 4.52'!E56)+SUM('Table 4.47'!E51,'Table 4.50'!E51,'Table 4.53'!E51)</f>
        <v>0</v>
      </c>
      <c r="V48" s="184">
        <f>IF(U48&lt;&gt;0,T48/U48,0)</f>
        <v>0</v>
      </c>
      <c r="W48" s="180">
        <f>SUM('Table 4.45'!J51,'Table 4.48'!J51,'Table 4.51'!J51)+SUM('Table 4.46'!J60,'Table 4.49'!J60,'Table 4.52'!J60)+SUM('Table 4.47'!J55,'Table 4.50'!J55,'Table 4.53'!J55)</f>
        <v>0</v>
      </c>
      <c r="X48" s="32">
        <f>SUM('Table 4.45'!E51,'Table 4.48'!E51,'Table 4.51'!E51)+SUM('Table 4.46'!E60,'Table 4.49'!E60,'Table 4.52'!E60)+SUM('Table 4.47'!E55,'Table 4.50'!E55,'Table 4.53'!E55)</f>
        <v>0</v>
      </c>
      <c r="Y48" s="184">
        <f>IF(X48&lt;&gt;0,W48/X48,0)</f>
        <v>0</v>
      </c>
      <c r="Z48" s="34">
        <f>SUM(T48,W48)</f>
        <v>0</v>
      </c>
      <c r="AA48" s="32">
        <f>SUM(U48,X48)</f>
        <v>0</v>
      </c>
      <c r="AB48" s="166">
        <f>IF(AA48&lt;&gt;0,Z48/AA48,0)</f>
        <v>0</v>
      </c>
      <c r="AC48" s="16"/>
      <c r="AD48" s="153" t="s">
        <v>20</v>
      </c>
      <c r="AE48" s="33"/>
      <c r="AF48" s="33"/>
      <c r="AG48" s="199">
        <f>SUM('Table 4.54'!J47)+SUM('Table 4.55'!J56)+SUM('Table 4.56'!J51)</f>
        <v>0</v>
      </c>
      <c r="AH48" s="125">
        <f>SUM('Table 4.54'!E47)+SUM('Table 4.55'!E56)+SUM('Table 4.56'!E51)</f>
        <v>0</v>
      </c>
      <c r="AI48" s="228">
        <f>IF(AH48&lt;&gt;0,AG48/AH48,0)</f>
        <v>0</v>
      </c>
      <c r="AJ48" s="199">
        <f>SUM('Table 4.54'!J51)+SUM('Table 4.55'!J60)+SUM('Table 4.56'!J55)</f>
        <v>0</v>
      </c>
      <c r="AK48" s="125">
        <f>SUM('Table 4.54'!E51)+SUM('Table 4.55'!E60)+SUM('Table 4.56'!E55)</f>
        <v>0</v>
      </c>
      <c r="AL48" s="228">
        <f>IF(AK48&lt;&gt;0,AJ48/AK48,0)</f>
        <v>0</v>
      </c>
      <c r="AM48" s="229">
        <f>SUM(AG48,AJ48)</f>
        <v>0</v>
      </c>
      <c r="AN48" s="125">
        <f>SUM(AH48,AK48)</f>
        <v>0</v>
      </c>
      <c r="AO48" s="230">
        <f>IF(AN48&lt;&gt;0,AM48/AN48,0)</f>
        <v>0</v>
      </c>
    </row>
    <row r="49" spans="2:43" ht="13.75" thickBot="1" x14ac:dyDescent="0.75">
      <c r="B49" s="105"/>
      <c r="C49" s="102"/>
      <c r="D49" s="167" t="s">
        <v>17</v>
      </c>
      <c r="E49" s="156">
        <f>SUM(E47:E48)</f>
        <v>71.261012056880489</v>
      </c>
      <c r="F49" s="157">
        <f>SUM(F47:F48)</f>
        <v>1349.6429916213829</v>
      </c>
      <c r="G49" s="168">
        <f>IF(F49&lt;&gt;0,E49/F49,0)</f>
        <v>5.2799897824291772E-2</v>
      </c>
      <c r="H49" s="156">
        <f>SUM(H47:H48)</f>
        <v>0</v>
      </c>
      <c r="I49" s="157">
        <f>SUM(I47:I48)</f>
        <v>0</v>
      </c>
      <c r="J49" s="168">
        <f>IF(I49&lt;&gt;0,H49/I49,0)</f>
        <v>0</v>
      </c>
      <c r="K49" s="156">
        <f>SUM(K47:K48)</f>
        <v>71.261012056880489</v>
      </c>
      <c r="L49" s="157">
        <f>SUM(L47:L48)</f>
        <v>1349.6429916213829</v>
      </c>
      <c r="M49" s="159">
        <f>IF(L49&lt;&gt;0,K49/L49,0)</f>
        <v>5.2799897824291772E-2</v>
      </c>
      <c r="Q49" s="105"/>
      <c r="R49" s="102"/>
      <c r="S49" s="167" t="s">
        <v>17</v>
      </c>
      <c r="T49" s="156">
        <f>SUM(T47:T48)</f>
        <v>71.261012056880489</v>
      </c>
      <c r="U49" s="157">
        <f>SUM(U47:U48)</f>
        <v>1349.6429916213829</v>
      </c>
      <c r="V49" s="168">
        <f>IF(U49&lt;&gt;0,T49/U49,0)</f>
        <v>5.2799897824291772E-2</v>
      </c>
      <c r="W49" s="156">
        <f>SUM(W47:W48)</f>
        <v>0</v>
      </c>
      <c r="X49" s="157">
        <f>SUM(X47:X48)</f>
        <v>0</v>
      </c>
      <c r="Y49" s="168">
        <f>IF(X49&lt;&gt;0,W49/X49,0)</f>
        <v>0</v>
      </c>
      <c r="Z49" s="156">
        <f>SUM(Z47:Z48)</f>
        <v>71.261012056880489</v>
      </c>
      <c r="AA49" s="157">
        <f>SUM(AA47:AA48)</f>
        <v>1349.6429916213829</v>
      </c>
      <c r="AB49" s="159">
        <f>IF(AA49&lt;&gt;0,Z49/AA49,0)</f>
        <v>5.2799897824291772E-2</v>
      </c>
      <c r="AC49" s="16"/>
      <c r="AD49" s="105"/>
      <c r="AE49" s="102"/>
      <c r="AF49" s="167" t="s">
        <v>17</v>
      </c>
      <c r="AG49" s="203">
        <f>SUM(AG47:AG48)</f>
        <v>0</v>
      </c>
      <c r="AH49" s="204">
        <f>SUM(AH47:AH48)</f>
        <v>0</v>
      </c>
      <c r="AI49" s="231">
        <f>IF(AH49&lt;&gt;0,AG49/AH49,0)</f>
        <v>0</v>
      </c>
      <c r="AJ49" s="203">
        <f>SUM(AJ47:AJ48)</f>
        <v>0</v>
      </c>
      <c r="AK49" s="204">
        <f>SUM(AK47:AK48)</f>
        <v>0</v>
      </c>
      <c r="AL49" s="231">
        <f>IF(AK49&lt;&gt;0,AJ49/AK49,0)</f>
        <v>0</v>
      </c>
      <c r="AM49" s="203">
        <f>SUM(AM47:AM48)</f>
        <v>0</v>
      </c>
      <c r="AN49" s="204">
        <f>SUM(AN47:AN48)</f>
        <v>0</v>
      </c>
      <c r="AO49" s="206">
        <f>IF(AN49&lt;&gt;0,AM49/AN49,0)</f>
        <v>0</v>
      </c>
    </row>
    <row r="50" spans="2:43" ht="12.75" customHeight="1" thickBot="1" x14ac:dyDescent="0.75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</row>
    <row r="51" spans="2:43" ht="15.75" customHeight="1" x14ac:dyDescent="0.7">
      <c r="B51" s="170" t="s">
        <v>15</v>
      </c>
      <c r="C51" s="100"/>
      <c r="D51" s="100"/>
      <c r="E51" s="160" t="s">
        <v>174</v>
      </c>
      <c r="F51" s="161"/>
      <c r="G51" s="162"/>
      <c r="H51" s="160" t="s">
        <v>175</v>
      </c>
      <c r="I51" s="161"/>
      <c r="J51" s="162"/>
      <c r="K51" s="160" t="s">
        <v>15</v>
      </c>
      <c r="L51" s="161"/>
      <c r="M51" s="163"/>
      <c r="Q51" s="170" t="s">
        <v>15</v>
      </c>
      <c r="R51" s="100"/>
      <c r="S51" s="100"/>
      <c r="T51" s="160" t="s">
        <v>174</v>
      </c>
      <c r="U51" s="161"/>
      <c r="V51" s="162"/>
      <c r="W51" s="160" t="s">
        <v>175</v>
      </c>
      <c r="X51" s="161"/>
      <c r="Y51" s="162"/>
      <c r="Z51" s="160" t="s">
        <v>15</v>
      </c>
      <c r="AA51" s="161"/>
      <c r="AB51" s="163"/>
      <c r="AC51" s="16"/>
      <c r="AD51" s="170" t="s">
        <v>15</v>
      </c>
      <c r="AE51" s="100"/>
      <c r="AF51" s="100"/>
      <c r="AG51" s="160" t="s">
        <v>174</v>
      </c>
      <c r="AH51" s="161"/>
      <c r="AI51" s="162"/>
      <c r="AJ51" s="160" t="s">
        <v>175</v>
      </c>
      <c r="AK51" s="161"/>
      <c r="AL51" s="162"/>
      <c r="AM51" s="160" t="s">
        <v>15</v>
      </c>
      <c r="AN51" s="161"/>
      <c r="AO51" s="163"/>
    </row>
    <row r="52" spans="2:43" x14ac:dyDescent="0.6">
      <c r="B52" s="14"/>
      <c r="C52" s="16"/>
      <c r="D52" s="130"/>
      <c r="E52" s="137" t="s">
        <v>133</v>
      </c>
      <c r="F52" s="138" t="s">
        <v>134</v>
      </c>
      <c r="G52" s="139" t="s">
        <v>135</v>
      </c>
      <c r="H52" s="137" t="s">
        <v>133</v>
      </c>
      <c r="I52" s="138" t="s">
        <v>134</v>
      </c>
      <c r="J52" s="139" t="s">
        <v>135</v>
      </c>
      <c r="K52" s="137" t="s">
        <v>133</v>
      </c>
      <c r="L52" s="138" t="s">
        <v>134</v>
      </c>
      <c r="M52" s="140" t="s">
        <v>135</v>
      </c>
      <c r="Q52" s="14"/>
      <c r="R52" s="16"/>
      <c r="S52" s="130"/>
      <c r="T52" s="137" t="s">
        <v>133</v>
      </c>
      <c r="U52" s="138" t="s">
        <v>134</v>
      </c>
      <c r="V52" s="139" t="s">
        <v>135</v>
      </c>
      <c r="W52" s="137" t="s">
        <v>133</v>
      </c>
      <c r="X52" s="138" t="s">
        <v>134</v>
      </c>
      <c r="Y52" s="139" t="s">
        <v>135</v>
      </c>
      <c r="Z52" s="137" t="s">
        <v>133</v>
      </c>
      <c r="AA52" s="138" t="s">
        <v>134</v>
      </c>
      <c r="AB52" s="140" t="s">
        <v>135</v>
      </c>
      <c r="AC52" s="16"/>
      <c r="AD52" s="14"/>
      <c r="AE52" s="16"/>
      <c r="AF52" s="130"/>
      <c r="AG52" s="137" t="s">
        <v>133</v>
      </c>
      <c r="AH52" s="138" t="s">
        <v>134</v>
      </c>
      <c r="AI52" s="139" t="s">
        <v>135</v>
      </c>
      <c r="AJ52" s="137" t="s">
        <v>133</v>
      </c>
      <c r="AK52" s="138" t="s">
        <v>134</v>
      </c>
      <c r="AL52" s="139" t="s">
        <v>135</v>
      </c>
      <c r="AM52" s="137" t="s">
        <v>133</v>
      </c>
      <c r="AN52" s="138" t="s">
        <v>134</v>
      </c>
      <c r="AO52" s="140" t="s">
        <v>135</v>
      </c>
    </row>
    <row r="53" spans="2:43" ht="12.75" customHeight="1" x14ac:dyDescent="0.6">
      <c r="B53" s="14"/>
      <c r="C53" s="16"/>
      <c r="D53" s="73"/>
      <c r="E53" s="141" t="s">
        <v>139</v>
      </c>
      <c r="F53" s="142" t="s">
        <v>140</v>
      </c>
      <c r="G53" s="143" t="s">
        <v>133</v>
      </c>
      <c r="H53" s="141" t="s">
        <v>139</v>
      </c>
      <c r="I53" s="142" t="s">
        <v>140</v>
      </c>
      <c r="J53" s="143" t="s">
        <v>133</v>
      </c>
      <c r="K53" s="141" t="s">
        <v>139</v>
      </c>
      <c r="L53" s="142" t="s">
        <v>140</v>
      </c>
      <c r="M53" s="144" t="s">
        <v>133</v>
      </c>
      <c r="Q53" s="14"/>
      <c r="R53" s="16"/>
      <c r="S53" s="73"/>
      <c r="T53" s="141" t="s">
        <v>139</v>
      </c>
      <c r="U53" s="142" t="s">
        <v>140</v>
      </c>
      <c r="V53" s="143" t="s">
        <v>133</v>
      </c>
      <c r="W53" s="141" t="s">
        <v>139</v>
      </c>
      <c r="X53" s="142" t="s">
        <v>140</v>
      </c>
      <c r="Y53" s="143" t="s">
        <v>133</v>
      </c>
      <c r="Z53" s="141" t="s">
        <v>139</v>
      </c>
      <c r="AA53" s="142" t="s">
        <v>140</v>
      </c>
      <c r="AB53" s="144" t="s">
        <v>133</v>
      </c>
      <c r="AD53" s="14"/>
      <c r="AE53" s="16"/>
      <c r="AF53" s="73"/>
      <c r="AG53" s="141" t="s">
        <v>139</v>
      </c>
      <c r="AH53" s="142" t="s">
        <v>140</v>
      </c>
      <c r="AI53" s="143" t="s">
        <v>133</v>
      </c>
      <c r="AJ53" s="141" t="s">
        <v>139</v>
      </c>
      <c r="AK53" s="142" t="s">
        <v>140</v>
      </c>
      <c r="AL53" s="143" t="s">
        <v>133</v>
      </c>
      <c r="AM53" s="141" t="s">
        <v>139</v>
      </c>
      <c r="AN53" s="142" t="s">
        <v>140</v>
      </c>
      <c r="AO53" s="144" t="s">
        <v>133</v>
      </c>
    </row>
    <row r="54" spans="2:43" ht="12.75" customHeight="1" x14ac:dyDescent="0.6">
      <c r="B54" s="14" t="s">
        <v>176</v>
      </c>
      <c r="C54" s="16"/>
      <c r="D54" s="73"/>
      <c r="E54" s="175">
        <f>SUM(E16,H16,K16)</f>
        <v>8743.0389735025256</v>
      </c>
      <c r="F54" s="182">
        <f>SUM(F16,I16,L16)</f>
        <v>23079.964236786709</v>
      </c>
      <c r="G54" s="183">
        <f>IF(F54&lt;&gt;0,E54/F54,0)</f>
        <v>0.37881510056966056</v>
      </c>
      <c r="H54" s="175">
        <f>SUM(E28,H28,K28)</f>
        <v>25300.606773280728</v>
      </c>
      <c r="I54" s="182">
        <f>SUM(F28,I28,L28)</f>
        <v>6989.1882037827663</v>
      </c>
      <c r="J54" s="183">
        <f>IF(I54&lt;&gt;0,H54/I54,0)</f>
        <v>3.6199635831221788</v>
      </c>
      <c r="K54" s="24">
        <f>SUM(E54,H54)</f>
        <v>34043.645746783252</v>
      </c>
      <c r="L54" s="22">
        <f>SUM(F54,I54)</f>
        <v>30069.152440569476</v>
      </c>
      <c r="M54" s="171">
        <f>IF(L54&lt;&gt;0,K54/L54,0)</f>
        <v>1.1321784281771563</v>
      </c>
      <c r="Q54" s="14" t="s">
        <v>176</v>
      </c>
      <c r="R54" s="16"/>
      <c r="S54" s="73"/>
      <c r="T54" s="175">
        <f>SUM(T16,W16,Z16)</f>
        <v>8653.1516491503444</v>
      </c>
      <c r="U54" s="182">
        <f>SUM(U16,X16,AA16)</f>
        <v>22845.909049946113</v>
      </c>
      <c r="V54" s="183">
        <f>IF(U54&lt;&gt;0,T54/U54,0)</f>
        <v>0.3787615380168361</v>
      </c>
      <c r="W54" s="175">
        <f>SUM(T28,W28,Z28)</f>
        <v>24409.857866300532</v>
      </c>
      <c r="X54" s="182">
        <f>SUM(U28,X28,AA28)</f>
        <v>6717.7956554074353</v>
      </c>
      <c r="Y54" s="183">
        <f>IF(X54&lt;&gt;0,W54/X54,0)</f>
        <v>3.6336112496443702</v>
      </c>
      <c r="Z54" s="24">
        <f>SUM(T54,W54)</f>
        <v>33063.009515450874</v>
      </c>
      <c r="AA54" s="22">
        <f>SUM(U54,X54)</f>
        <v>29563.70470535355</v>
      </c>
      <c r="AB54" s="171">
        <f>IF(AA54&lt;&gt;0,Z54/AA54,0)</f>
        <v>1.1183648952312681</v>
      </c>
      <c r="AD54" s="14" t="s">
        <v>176</v>
      </c>
      <c r="AE54" s="16"/>
      <c r="AF54" s="73"/>
      <c r="AG54" s="175">
        <f>SUM(AG16,AJ16,AM16)</f>
        <v>89.887324352180826</v>
      </c>
      <c r="AH54" s="182">
        <f>SUM(AH16,AK16,AN16)</f>
        <v>234.05518684059541</v>
      </c>
      <c r="AI54" s="183">
        <f>IF(AH54&lt;&gt;0,AG54/AH54,0)</f>
        <v>0.38404329152252065</v>
      </c>
      <c r="AJ54" s="175">
        <f>SUM(AG28,AJ28,AM28)</f>
        <v>890.7489069801984</v>
      </c>
      <c r="AK54" s="182">
        <f>SUM(AH28,AK28,AN28)</f>
        <v>271.39254837533031</v>
      </c>
      <c r="AL54" s="183">
        <f>IF(AK54&lt;&gt;0,AJ54/AK54,0)</f>
        <v>3.2821420938511214</v>
      </c>
      <c r="AM54" s="24">
        <f>SUM(AG54,AJ54)</f>
        <v>980.63623133237923</v>
      </c>
      <c r="AN54" s="22">
        <f>SUM(AH54,AK54)</f>
        <v>505.44773521592572</v>
      </c>
      <c r="AO54" s="171">
        <f>IF(AN54&lt;&gt;0,AM54/AN54,0)</f>
        <v>1.9401337922969513</v>
      </c>
    </row>
    <row r="55" spans="2:43" ht="12.75" customHeight="1" x14ac:dyDescent="0.6">
      <c r="B55" s="150" t="s">
        <v>177</v>
      </c>
      <c r="C55" s="33"/>
      <c r="D55" s="169"/>
      <c r="E55" s="180">
        <f>E49</f>
        <v>71.261012056880489</v>
      </c>
      <c r="F55" s="32">
        <f>F49</f>
        <v>1349.6429916213829</v>
      </c>
      <c r="G55" s="184">
        <f>IF(F55&lt;&gt;0,E55/F55,0)</f>
        <v>5.2799897824291772E-2</v>
      </c>
      <c r="H55" s="180">
        <f>H49</f>
        <v>0</v>
      </c>
      <c r="I55" s="32">
        <f>I49</f>
        <v>0</v>
      </c>
      <c r="J55" s="184">
        <f>IF(I55&lt;&gt;0,H55/I55,0)</f>
        <v>0</v>
      </c>
      <c r="K55" s="34">
        <f>SUM(E55,H55)</f>
        <v>71.261012056880489</v>
      </c>
      <c r="L55" s="32">
        <f>SUM(F55,I55)</f>
        <v>1349.6429916213829</v>
      </c>
      <c r="M55" s="172">
        <f>IF(L55&lt;&gt;0,K55/L55,0)</f>
        <v>5.2799897824291772E-2</v>
      </c>
      <c r="Q55" s="150" t="s">
        <v>177</v>
      </c>
      <c r="R55" s="33"/>
      <c r="S55" s="169"/>
      <c r="T55" s="180">
        <f>T49</f>
        <v>71.261012056880489</v>
      </c>
      <c r="U55" s="32">
        <f>U49</f>
        <v>1349.6429916213829</v>
      </c>
      <c r="V55" s="184">
        <f>IF(U55&lt;&gt;0,T55/U55,0)</f>
        <v>5.2799897824291772E-2</v>
      </c>
      <c r="W55" s="180">
        <f>W49</f>
        <v>0</v>
      </c>
      <c r="X55" s="32">
        <f>X49</f>
        <v>0</v>
      </c>
      <c r="Y55" s="184">
        <f>IF(X55&lt;&gt;0,W55/X55,0)</f>
        <v>0</v>
      </c>
      <c r="Z55" s="34">
        <f>SUM(T55,W55)</f>
        <v>71.261012056880489</v>
      </c>
      <c r="AA55" s="32">
        <f>SUM(U55,X55)</f>
        <v>1349.6429916213829</v>
      </c>
      <c r="AB55" s="172">
        <f>IF(AA55&lt;&gt;0,Z55/AA55,0)</f>
        <v>5.2799897824291772E-2</v>
      </c>
      <c r="AD55" s="150" t="s">
        <v>177</v>
      </c>
      <c r="AE55" s="33"/>
      <c r="AF55" s="169"/>
      <c r="AG55" s="180">
        <f>AG49</f>
        <v>0</v>
      </c>
      <c r="AH55" s="32">
        <f>AH49</f>
        <v>0</v>
      </c>
      <c r="AI55" s="184">
        <f>IF(AH55&lt;&gt;0,AG55/AH55,0)</f>
        <v>0</v>
      </c>
      <c r="AJ55" s="180">
        <f>AJ49</f>
        <v>0</v>
      </c>
      <c r="AK55" s="32">
        <f>AK49</f>
        <v>0</v>
      </c>
      <c r="AL55" s="184">
        <f>IF(AK55&lt;&gt;0,AJ55/AK55,0)</f>
        <v>0</v>
      </c>
      <c r="AM55" s="34">
        <f>SUM(AG55,AJ55)</f>
        <v>0</v>
      </c>
      <c r="AN55" s="32">
        <f>SUM(AH55,AK55)</f>
        <v>0</v>
      </c>
      <c r="AO55" s="172">
        <f>IF(AN55&lt;&gt;0,AM55/AN55,0)</f>
        <v>0</v>
      </c>
    </row>
    <row r="56" spans="2:43" ht="12.75" customHeight="1" thickBot="1" x14ac:dyDescent="0.75">
      <c r="B56" s="105"/>
      <c r="C56" s="102"/>
      <c r="D56" s="167" t="s">
        <v>15</v>
      </c>
      <c r="E56" s="156">
        <f>SUM(E54:E55)</f>
        <v>8814.2999855594062</v>
      </c>
      <c r="F56" s="174">
        <f>F54</f>
        <v>23079.964236786709</v>
      </c>
      <c r="G56" s="158">
        <f>IF(F56&lt;&gt;0,E56/F56,0)</f>
        <v>0.38190267086768115</v>
      </c>
      <c r="H56" s="173">
        <f>SUM(H54:H55)</f>
        <v>25300.606773280728</v>
      </c>
      <c r="I56" s="174">
        <f>I54</f>
        <v>6989.1882037827663</v>
      </c>
      <c r="J56" s="158">
        <f>IF(I56&lt;&gt;0,H56/I56,0)</f>
        <v>3.6199635831221788</v>
      </c>
      <c r="K56" s="173">
        <f>SUM(K54:K55)</f>
        <v>34114.90675884013</v>
      </c>
      <c r="L56" s="174">
        <f>L54</f>
        <v>30069.152440569476</v>
      </c>
      <c r="M56" s="159">
        <f>IF(L56&lt;&gt;0,K56/L56,0)</f>
        <v>1.1345483324236336</v>
      </c>
      <c r="Q56" s="105"/>
      <c r="R56" s="102"/>
      <c r="S56" s="167" t="s">
        <v>15</v>
      </c>
      <c r="T56" s="173">
        <f>SUM(T54:T55)</f>
        <v>8724.412661207225</v>
      </c>
      <c r="U56" s="174">
        <f>U54</f>
        <v>22845.909049946113</v>
      </c>
      <c r="V56" s="158">
        <f>IF(U56&lt;&gt;0,T56/U56,0)</f>
        <v>0.38188074031695418</v>
      </c>
      <c r="W56" s="173">
        <f>SUM(W54:W55)</f>
        <v>24409.857866300532</v>
      </c>
      <c r="X56" s="174">
        <f>X54</f>
        <v>6717.7956554074353</v>
      </c>
      <c r="Y56" s="158">
        <f>IF(X56&lt;&gt;0,W56/X56,0)</f>
        <v>3.6336112496443702</v>
      </c>
      <c r="Z56" s="173">
        <f>SUM(Z54:Z55)</f>
        <v>33134.270527507753</v>
      </c>
      <c r="AA56" s="174">
        <f>AA54</f>
        <v>29563.70470535355</v>
      </c>
      <c r="AB56" s="159">
        <f>IF(AA56&lt;&gt;0,Z56/AA56,0)</f>
        <v>1.1207753174962416</v>
      </c>
      <c r="AD56" s="105"/>
      <c r="AE56" s="102"/>
      <c r="AF56" s="167" t="s">
        <v>15</v>
      </c>
      <c r="AG56" s="173">
        <f>SUM(AG54:AG55)</f>
        <v>89.887324352180826</v>
      </c>
      <c r="AH56" s="174">
        <f>AH54</f>
        <v>234.05518684059541</v>
      </c>
      <c r="AI56" s="158">
        <f>IF(AH56&lt;&gt;0,AG56/AH56,0)</f>
        <v>0.38404329152252065</v>
      </c>
      <c r="AJ56" s="173">
        <f>SUM(AJ54:AJ55)</f>
        <v>890.7489069801984</v>
      </c>
      <c r="AK56" s="174">
        <f>AK54</f>
        <v>271.39254837533031</v>
      </c>
      <c r="AL56" s="158">
        <f>IF(AK56&lt;&gt;0,AJ56/AK56,0)</f>
        <v>3.2821420938511214</v>
      </c>
      <c r="AM56" s="173">
        <f>SUM(AM54:AM55)</f>
        <v>980.63623133237923</v>
      </c>
      <c r="AN56" s="174">
        <f>AN54</f>
        <v>505.44773521592572</v>
      </c>
      <c r="AO56" s="159">
        <f>IF(AN56&lt;&gt;0,AM56/AN56,0)</f>
        <v>1.9401337922969513</v>
      </c>
    </row>
    <row r="57" spans="2:43" ht="12.75" hidden="1" customHeight="1" x14ac:dyDescent="0.6">
      <c r="S57" s="112"/>
      <c r="T57" s="119"/>
      <c r="U57" s="119"/>
      <c r="V57" s="79"/>
      <c r="W57" s="119"/>
      <c r="X57" s="119"/>
      <c r="Y57" s="79"/>
      <c r="Z57" s="119"/>
      <c r="AA57" s="119"/>
      <c r="AB57" s="79"/>
    </row>
    <row r="58" spans="2:43" hidden="1" x14ac:dyDescent="0.6">
      <c r="B58" s="113" t="s">
        <v>152</v>
      </c>
      <c r="C58" s="114">
        <f>SUM(E59:L63,T58:AA58,AG58:AN58)+SUM(AC58,AP58)</f>
        <v>5.5511151231257827E-17</v>
      </c>
      <c r="D58" s="115" t="s">
        <v>115</v>
      </c>
      <c r="Q58" s="234"/>
      <c r="R58" s="185"/>
      <c r="S58" s="232"/>
      <c r="T58" s="120">
        <f>T42-SUM('Table 4.45'!J42,'Table 4.48'!J42,'Table 4.51'!J42)</f>
        <v>0</v>
      </c>
      <c r="U58" s="236">
        <f>U42-SUM('Table 4.45'!E42,'Table 4.48'!E42,'Table 4.51'!E42)</f>
        <v>0</v>
      </c>
      <c r="V58" s="117"/>
      <c r="W58" s="120">
        <f>W42-SUM('Table 4.46'!J51,'Table 4.49'!J51,'Table 4.52'!J51)</f>
        <v>0</v>
      </c>
      <c r="X58" s="120">
        <f>X42-SUM('Table 4.46'!E51,'Table 4.49'!E51,'Table 4.52'!E51)</f>
        <v>0</v>
      </c>
      <c r="Y58" s="117"/>
      <c r="Z58" s="120">
        <f>Z42-SUM('Table 4.47'!J46,'Table 4.50'!J46,'Table 4.53'!J46)</f>
        <v>0</v>
      </c>
      <c r="AA58" s="120">
        <f>AA42-SUM('Table 4.47'!E46,'Table 4.50'!E46,'Table 4.53'!E46)</f>
        <v>0</v>
      </c>
      <c r="AB58" s="117"/>
      <c r="AC58" s="120">
        <f>SUM('Table 4.45'!B57:N59,'Table 4.46'!B66:N68,'Table 4.47'!B61:N63)+SUM('Table 4.48'!B57:N59,'Table 4.49'!B66:N68,'Table 4.50'!B61:N63)+SUM('Table 4.51'!B57:N59,'Table 4.52'!B66:N68,'Table 4.53'!B61:N63)</f>
        <v>-5.5511151231257827E-17</v>
      </c>
      <c r="AD58" s="56" t="s">
        <v>191</v>
      </c>
      <c r="AG58" s="236">
        <f>AG42-'Table 4.54'!J42</f>
        <v>0</v>
      </c>
      <c r="AH58" s="236">
        <f>AH42-'Table 4.54'!E42</f>
        <v>0</v>
      </c>
      <c r="AJ58" s="236">
        <f>AJ42-'Table 4.55'!J51</f>
        <v>0</v>
      </c>
      <c r="AK58" s="236">
        <f>AK42-'Table 4.55'!E51</f>
        <v>0</v>
      </c>
      <c r="AM58" s="236">
        <f>AM42-'Table 4.56'!J46</f>
        <v>0</v>
      </c>
      <c r="AN58" s="236">
        <f>AN42-'Table 4.56'!E46</f>
        <v>0</v>
      </c>
      <c r="AP58" s="237">
        <f>SUM('Table 4.54'!B57:N59,'Table 4.55'!B66:N68,'Table 4.56'!B61:N63)</f>
        <v>1.1102230246251565E-16</v>
      </c>
      <c r="AQ58" s="56" t="s">
        <v>192</v>
      </c>
    </row>
    <row r="59" spans="2:43" hidden="1" x14ac:dyDescent="0.6">
      <c r="B59" s="59"/>
      <c r="C59" s="185"/>
      <c r="D59" s="115"/>
      <c r="E59" s="120">
        <v>0</v>
      </c>
      <c r="F59" s="120">
        <v>0</v>
      </c>
      <c r="G59" s="117"/>
      <c r="H59" s="120">
        <v>0</v>
      </c>
      <c r="I59" s="120">
        <v>0</v>
      </c>
      <c r="J59" s="117"/>
      <c r="K59" s="120">
        <v>0</v>
      </c>
      <c r="L59" s="120">
        <v>0</v>
      </c>
      <c r="Q59" s="234"/>
      <c r="R59" s="185"/>
      <c r="S59" s="232"/>
      <c r="T59" s="233"/>
      <c r="U59" s="233"/>
      <c r="V59" s="117"/>
      <c r="W59" s="233"/>
      <c r="X59" s="233"/>
      <c r="Y59" s="117"/>
      <c r="Z59" s="233"/>
      <c r="AA59" s="233"/>
      <c r="AB59" s="117"/>
      <c r="AC59" s="117"/>
    </row>
    <row r="60" spans="2:43" hidden="1" x14ac:dyDescent="0.6">
      <c r="B60" s="59"/>
      <c r="C60" s="185"/>
      <c r="D60" s="115"/>
      <c r="E60" s="120">
        <v>0</v>
      </c>
      <c r="F60" s="120">
        <v>0</v>
      </c>
      <c r="G60" s="117"/>
      <c r="H60" s="120">
        <v>0</v>
      </c>
      <c r="I60" s="120">
        <v>0</v>
      </c>
      <c r="J60" s="117"/>
      <c r="K60" s="120">
        <v>0</v>
      </c>
      <c r="L60" s="120">
        <v>0</v>
      </c>
      <c r="Q60" s="234"/>
      <c r="R60" s="185"/>
      <c r="S60" s="232"/>
      <c r="T60" s="233"/>
      <c r="U60" s="233"/>
      <c r="V60" s="117"/>
      <c r="W60" s="233"/>
      <c r="X60" s="233"/>
      <c r="Y60" s="117"/>
      <c r="Z60" s="233"/>
      <c r="AA60" s="233"/>
      <c r="AB60" s="117"/>
      <c r="AC60" s="117"/>
    </row>
    <row r="61" spans="2:43" hidden="1" x14ac:dyDescent="0.6">
      <c r="B61" s="59"/>
      <c r="C61" s="185"/>
      <c r="D61" s="115"/>
      <c r="E61" s="120">
        <v>0</v>
      </c>
      <c r="F61" s="120"/>
      <c r="G61" s="117"/>
      <c r="H61" s="120"/>
      <c r="I61" s="120"/>
      <c r="J61" s="117"/>
      <c r="K61" s="120"/>
      <c r="L61" s="120"/>
      <c r="Q61" s="234"/>
      <c r="R61" s="185"/>
      <c r="S61" s="232"/>
      <c r="T61" s="233"/>
      <c r="U61" s="233"/>
      <c r="V61" s="117"/>
      <c r="W61" s="233"/>
      <c r="X61" s="233"/>
      <c r="Y61" s="117"/>
      <c r="Z61" s="233"/>
      <c r="AA61" s="233"/>
      <c r="AB61" s="117"/>
      <c r="AC61" s="117"/>
    </row>
    <row r="62" spans="2:43" hidden="1" x14ac:dyDescent="0.6">
      <c r="B62" s="59"/>
      <c r="C62" s="185"/>
      <c r="D62" s="115"/>
      <c r="E62" s="120">
        <v>0</v>
      </c>
      <c r="F62" s="120"/>
      <c r="G62" s="117"/>
      <c r="H62" s="120"/>
      <c r="I62" s="120"/>
      <c r="J62" s="117"/>
      <c r="K62" s="120"/>
      <c r="L62" s="120"/>
      <c r="Q62" s="234"/>
      <c r="R62" s="185"/>
      <c r="S62" s="232"/>
      <c r="T62" s="233"/>
      <c r="U62" s="233"/>
      <c r="V62" s="117"/>
      <c r="W62" s="233"/>
      <c r="X62" s="233"/>
      <c r="Y62" s="117"/>
      <c r="Z62" s="233"/>
      <c r="AA62" s="233"/>
      <c r="AB62" s="117"/>
      <c r="AC62" s="117"/>
    </row>
    <row r="63" spans="2:43" hidden="1" x14ac:dyDescent="0.6">
      <c r="D63" s="118"/>
      <c r="E63" s="120">
        <v>0</v>
      </c>
      <c r="F63" s="120">
        <v>0</v>
      </c>
      <c r="G63" s="117"/>
      <c r="H63" s="120">
        <v>0</v>
      </c>
      <c r="I63" s="120">
        <v>0</v>
      </c>
      <c r="J63" s="117"/>
      <c r="K63" s="120">
        <v>0</v>
      </c>
      <c r="L63" s="120">
        <v>0</v>
      </c>
      <c r="Q63" s="108"/>
      <c r="R63" s="108"/>
      <c r="S63" s="235"/>
      <c r="T63" s="233"/>
      <c r="U63" s="233"/>
      <c r="V63" s="117"/>
      <c r="W63" s="233"/>
      <c r="X63" s="233"/>
      <c r="Y63" s="117"/>
      <c r="Z63" s="233"/>
      <c r="AA63" s="233"/>
      <c r="AB63" s="117"/>
      <c r="AC63" s="108"/>
    </row>
    <row r="64" spans="2:43" x14ac:dyDescent="0.6">
      <c r="B64" s="33"/>
      <c r="C64" s="33"/>
      <c r="D64" s="33"/>
      <c r="E64" s="34"/>
      <c r="F64" s="34"/>
      <c r="G64" s="33"/>
      <c r="H64" s="33"/>
      <c r="I64" s="33"/>
      <c r="J64" s="33"/>
      <c r="K64" s="33"/>
    </row>
    <row r="65" spans="2:7" x14ac:dyDescent="0.6">
      <c r="B65" t="s">
        <v>22</v>
      </c>
    </row>
    <row r="66" spans="2:7" x14ac:dyDescent="0.6">
      <c r="B66" s="109" t="s">
        <v>264</v>
      </c>
      <c r="G66" s="56"/>
    </row>
    <row r="67" spans="2:7" x14ac:dyDescent="0.6">
      <c r="B67" s="56" t="s">
        <v>154</v>
      </c>
      <c r="G67" s="56"/>
    </row>
    <row r="68" spans="2:7" x14ac:dyDescent="0.6">
      <c r="B68" s="56" t="s">
        <v>155</v>
      </c>
      <c r="G68" s="56"/>
    </row>
    <row r="69" spans="2:7" x14ac:dyDescent="0.6">
      <c r="B69" s="56" t="s">
        <v>156</v>
      </c>
      <c r="G69" s="56"/>
    </row>
    <row r="70" spans="2:7" x14ac:dyDescent="0.6">
      <c r="B70" s="3" t="s">
        <v>199</v>
      </c>
      <c r="G70" s="56"/>
    </row>
    <row r="71" spans="2:7" x14ac:dyDescent="0.6">
      <c r="B71" s="56" t="s">
        <v>157</v>
      </c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43" max="16383" man="1"/>
  </rowBreaks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63"/>
  <dimension ref="B1:M89"/>
  <sheetViews>
    <sheetView zoomScale="70" zoomScaleNormal="70" workbookViewId="0"/>
  </sheetViews>
  <sheetFormatPr defaultRowHeight="13" x14ac:dyDescent="0.6"/>
  <cols>
    <col min="1" max="1" width="0.86328125" customWidth="1"/>
    <col min="2" max="2" width="25.08984375" customWidth="1"/>
    <col min="3" max="3" width="14" customWidth="1"/>
    <col min="4" max="4" width="16.453125" customWidth="1"/>
    <col min="5" max="6" width="10.6796875" customWidth="1"/>
    <col min="7" max="7" width="8.6796875" customWidth="1"/>
    <col min="8" max="9" width="10.6796875" customWidth="1"/>
    <col min="10" max="10" width="8.6796875" customWidth="1"/>
    <col min="11" max="12" width="10.6796875" customWidth="1"/>
    <col min="13" max="13" width="8.6796875" customWidth="1"/>
  </cols>
  <sheetData>
    <row r="1" spans="2:13" ht="15.5" x14ac:dyDescent="0.7">
      <c r="B1" s="57" t="s">
        <v>259</v>
      </c>
      <c r="C1" s="57"/>
      <c r="D1" s="57"/>
    </row>
    <row r="2" spans="2:13" ht="15.5" x14ac:dyDescent="0.7">
      <c r="B2" s="57" t="s">
        <v>198</v>
      </c>
    </row>
    <row r="3" spans="2:13" ht="12.75" customHeight="1" thickBot="1" x14ac:dyDescent="0.85">
      <c r="B3" s="57"/>
    </row>
    <row r="4" spans="2:13" ht="15.5" x14ac:dyDescent="0.7">
      <c r="B4" s="4" t="s">
        <v>172</v>
      </c>
      <c r="C4" s="148"/>
      <c r="D4" s="148"/>
      <c r="E4" s="100"/>
      <c r="F4" s="100"/>
      <c r="G4" s="100"/>
      <c r="H4" s="100"/>
      <c r="I4" s="100"/>
      <c r="J4" s="100"/>
      <c r="K4" s="100"/>
      <c r="L4" s="100"/>
      <c r="M4" s="39"/>
    </row>
    <row r="5" spans="2:13" ht="12.75" customHeight="1" x14ac:dyDescent="0.7">
      <c r="B5" s="149"/>
      <c r="C5" s="58"/>
      <c r="D5" s="58"/>
      <c r="E5" s="133" t="s">
        <v>129</v>
      </c>
      <c r="F5" s="134"/>
      <c r="G5" s="134"/>
      <c r="H5" s="134"/>
      <c r="I5" s="134"/>
      <c r="J5" s="134"/>
      <c r="K5" s="134"/>
      <c r="L5" s="134"/>
      <c r="M5" s="135"/>
    </row>
    <row r="6" spans="2:13" ht="12.75" customHeight="1" x14ac:dyDescent="0.6">
      <c r="B6" s="31"/>
      <c r="C6" s="58"/>
      <c r="D6" s="58"/>
      <c r="E6" s="133" t="s">
        <v>130</v>
      </c>
      <c r="F6" s="134"/>
      <c r="G6" s="136"/>
      <c r="H6" s="133" t="s">
        <v>131</v>
      </c>
      <c r="I6" s="134"/>
      <c r="J6" s="136"/>
      <c r="K6" s="133" t="s">
        <v>132</v>
      </c>
      <c r="L6" s="134"/>
      <c r="M6" s="135"/>
    </row>
    <row r="7" spans="2:13" x14ac:dyDescent="0.6">
      <c r="B7" s="31"/>
      <c r="C7" s="59"/>
      <c r="D7" s="59"/>
      <c r="E7" s="137" t="s">
        <v>133</v>
      </c>
      <c r="F7" s="138" t="s">
        <v>134</v>
      </c>
      <c r="G7" s="139" t="s">
        <v>135</v>
      </c>
      <c r="H7" s="137" t="s">
        <v>133</v>
      </c>
      <c r="I7" s="138" t="s">
        <v>134</v>
      </c>
      <c r="J7" s="139" t="s">
        <v>135</v>
      </c>
      <c r="K7" s="137" t="s">
        <v>133</v>
      </c>
      <c r="L7" s="138" t="s">
        <v>134</v>
      </c>
      <c r="M7" s="140" t="s">
        <v>135</v>
      </c>
    </row>
    <row r="8" spans="2:13" x14ac:dyDescent="0.6">
      <c r="B8" s="150" t="s">
        <v>136</v>
      </c>
      <c r="C8" s="33" t="s">
        <v>137</v>
      </c>
      <c r="D8" s="145" t="s">
        <v>138</v>
      </c>
      <c r="E8" s="141" t="s">
        <v>139</v>
      </c>
      <c r="F8" s="142" t="s">
        <v>140</v>
      </c>
      <c r="G8" s="143" t="s">
        <v>133</v>
      </c>
      <c r="H8" s="141" t="s">
        <v>139</v>
      </c>
      <c r="I8" s="142" t="s">
        <v>140</v>
      </c>
      <c r="J8" s="143" t="s">
        <v>133</v>
      </c>
      <c r="K8" s="141" t="s">
        <v>139</v>
      </c>
      <c r="L8" s="142" t="s">
        <v>140</v>
      </c>
      <c r="M8" s="144" t="s">
        <v>133</v>
      </c>
    </row>
    <row r="9" spans="2:13" x14ac:dyDescent="0.6">
      <c r="B9" s="151" t="s">
        <v>141</v>
      </c>
      <c r="C9" s="109" t="s">
        <v>142</v>
      </c>
      <c r="D9" s="109" t="s">
        <v>143</v>
      </c>
      <c r="E9" s="175">
        <f>SUM('Table 4.11'!E9,'Table 4.21'!E9,'Table 4.31'!E9,'Table 4.44'!E9,'Table 4.60'!E9)</f>
        <v>2689.7233016962005</v>
      </c>
      <c r="F9" s="176"/>
      <c r="G9" s="177"/>
      <c r="H9" s="175">
        <f>SUM('Table 4.11'!H9,'Table 4.21'!H9,'Table 4.31'!H9,'Table 4.44'!H9,'Table 4.60'!H9)</f>
        <v>73376.499755104684</v>
      </c>
      <c r="I9" s="176"/>
      <c r="J9" s="177"/>
      <c r="K9" s="175">
        <f>SUM('Table 4.11'!K9,'Table 4.21'!K9,'Table 4.31'!K9,'Table 4.44'!K9,'Table 4.60'!K9)</f>
        <v>19295.313670122436</v>
      </c>
      <c r="L9" s="176"/>
      <c r="M9" s="181"/>
    </row>
    <row r="10" spans="2:13" x14ac:dyDescent="0.6">
      <c r="B10" s="151" t="s">
        <v>144</v>
      </c>
      <c r="C10" s="109" t="s">
        <v>145</v>
      </c>
      <c r="D10" s="109" t="s">
        <v>251</v>
      </c>
      <c r="E10" s="178">
        <f>SUM('Table 4.11'!E10,'Table 4.21'!E10,'Table 4.31'!E10,'Table 4.44'!E10,'Table 4.60'!E10)</f>
        <v>246.84648081452968</v>
      </c>
      <c r="F10" s="16"/>
      <c r="G10" s="179"/>
      <c r="H10" s="196">
        <f>SUM('Table 4.11'!H10,'Table 4.21'!H10,'Table 4.31'!H10,'Table 4.44'!H10,'Table 4.60'!H10)</f>
        <v>13923.395415780245</v>
      </c>
      <c r="I10" s="16"/>
      <c r="J10" s="179"/>
      <c r="K10" s="178">
        <f>SUM('Table 4.11'!K10,'Table 4.21'!K10,'Table 4.31'!K10,'Table 4.44'!K10,'Table 4.60'!K10)</f>
        <v>2363.9598130048198</v>
      </c>
      <c r="L10" s="16"/>
      <c r="M10" s="20"/>
    </row>
    <row r="11" spans="2:13" x14ac:dyDescent="0.6">
      <c r="B11" s="151" t="s">
        <v>146</v>
      </c>
      <c r="C11" s="109" t="s">
        <v>145</v>
      </c>
      <c r="D11" s="109" t="s">
        <v>252</v>
      </c>
      <c r="E11" s="178">
        <f>SUM('Table 4.11'!E11,'Table 4.21'!E11,'Table 4.31'!E11,'Table 4.44'!E11,'Table 4.60'!E11)</f>
        <v>9537.4107310733598</v>
      </c>
      <c r="F11" s="16"/>
      <c r="G11" s="179"/>
      <c r="H11" s="196">
        <f>SUM('Table 4.11'!H11,'Table 4.21'!H11,'Table 4.31'!H11,'Table 4.44'!H11,'Table 4.60'!H11)</f>
        <v>3310.1364417731115</v>
      </c>
      <c r="I11" s="16"/>
      <c r="J11" s="179"/>
      <c r="K11" s="178">
        <f>SUM('Table 4.11'!K11,'Table 4.21'!K11,'Table 4.31'!K11,'Table 4.44'!K11,'Table 4.60'!K11)</f>
        <v>887.24585887195371</v>
      </c>
      <c r="L11" s="16"/>
      <c r="M11" s="20"/>
    </row>
    <row r="12" spans="2:13" x14ac:dyDescent="0.6">
      <c r="B12" s="152" t="s">
        <v>160</v>
      </c>
      <c r="C12" s="109" t="s">
        <v>148</v>
      </c>
      <c r="D12" s="11" t="s">
        <v>161</v>
      </c>
      <c r="E12" s="178">
        <f>SUM('Table 4.11'!E12,'Table 4.21'!E12,'Table 4.31'!E12,'Table 4.44'!E12,'Table 4.60'!E12)</f>
        <v>45541.202502368986</v>
      </c>
      <c r="F12" s="16"/>
      <c r="G12" s="179"/>
      <c r="H12" s="178">
        <f>SUM('Table 4.11'!H12,'Table 4.21'!H12,'Table 4.31'!H12,'Table 4.44'!H12,'Table 4.60'!H12)</f>
        <v>-7856.0797521657232</v>
      </c>
      <c r="I12" s="16"/>
      <c r="J12" s="179"/>
      <c r="K12" s="178">
        <f>SUM('Table 4.11'!K12,'Table 4.21'!K12,'Table 4.31'!K12,'Table 4.44'!K12,'Table 4.60'!K12)</f>
        <v>65004.480575956455</v>
      </c>
      <c r="L12" s="16"/>
      <c r="M12" s="20"/>
    </row>
    <row r="13" spans="2:13" x14ac:dyDescent="0.6">
      <c r="B13" s="152" t="s">
        <v>162</v>
      </c>
      <c r="C13" s="109" t="s">
        <v>145</v>
      </c>
      <c r="D13" s="11" t="s">
        <v>163</v>
      </c>
      <c r="E13" s="178">
        <f>SUM('Table 4.11'!E13,'Table 4.21'!E13,'Table 4.31'!E13,'Table 4.44'!E13,'Table 4.60'!E13)</f>
        <v>33569.873926081353</v>
      </c>
      <c r="F13" s="16"/>
      <c r="G13" s="179"/>
      <c r="H13" s="178">
        <f>SUM('Table 4.11'!H13,'Table 4.21'!H13,'Table 4.31'!H13,'Table 4.44'!H13,'Table 4.60'!H13)</f>
        <v>3957.3368597022672</v>
      </c>
      <c r="I13" s="16"/>
      <c r="J13" s="179"/>
      <c r="K13" s="178">
        <f>SUM('Table 4.11'!K13,'Table 4.21'!K13,'Table 4.31'!K13,'Table 4.44'!K13,'Table 4.60'!K13)</f>
        <v>46474.794787781713</v>
      </c>
      <c r="L13" s="16"/>
      <c r="M13" s="20"/>
    </row>
    <row r="14" spans="2:13" x14ac:dyDescent="0.6">
      <c r="B14" s="152" t="s">
        <v>147</v>
      </c>
      <c r="C14" s="109" t="s">
        <v>148</v>
      </c>
      <c r="D14" s="109" t="s">
        <v>149</v>
      </c>
      <c r="E14" s="178">
        <f>SUM('Table 4.11'!E14,'Table 4.21'!E14,'Table 4.31'!E14,'Table 4.44'!E14,'Table 4.60'!E14)</f>
        <v>81311.768330930427</v>
      </c>
      <c r="F14" s="16"/>
      <c r="G14" s="179"/>
      <c r="H14" s="178">
        <f>SUM('Table 4.11'!H14,'Table 4.21'!H14,'Table 4.31'!H14,'Table 4.44'!H14,'Table 4.60'!H14)</f>
        <v>498172.50588003674</v>
      </c>
      <c r="I14" s="16"/>
      <c r="J14" s="179"/>
      <c r="K14" s="178">
        <f>SUM('Table 4.11'!K14,'Table 4.21'!K14,'Table 4.31'!K14,'Table 4.44'!K14,'Table 4.60'!K14)</f>
        <v>0</v>
      </c>
      <c r="L14" s="16"/>
      <c r="M14" s="20"/>
    </row>
    <row r="15" spans="2:13" x14ac:dyDescent="0.6">
      <c r="B15" s="153" t="s">
        <v>150</v>
      </c>
      <c r="C15" s="146" t="s">
        <v>142</v>
      </c>
      <c r="D15" s="147" t="s">
        <v>151</v>
      </c>
      <c r="E15" s="180">
        <f>SUM('Table 4.11'!E15,'Table 4.21'!E15,'Table 4.31'!E15,'Table 4.44'!E15,'Table 4.60'!E15)</f>
        <v>0</v>
      </c>
      <c r="F15" s="33"/>
      <c r="G15" s="145"/>
      <c r="H15" s="180">
        <f>SUM('Table 4.11'!H15,'Table 4.21'!H15,'Table 4.31'!H15,'Table 4.44'!H15,'Table 4.60'!H15)</f>
        <v>14135.943097972533</v>
      </c>
      <c r="I15" s="33"/>
      <c r="J15" s="145"/>
      <c r="K15" s="180">
        <f>SUM('Table 4.11'!K15,'Table 4.21'!K15,'Table 4.31'!K15,'Table 4.44'!K15,'Table 4.60'!K15)</f>
        <v>0</v>
      </c>
      <c r="L15" s="33"/>
      <c r="M15" s="154"/>
    </row>
    <row r="16" spans="2:13" ht="13.75" thickBot="1" x14ac:dyDescent="0.75">
      <c r="B16" s="105"/>
      <c r="C16" s="102"/>
      <c r="D16" s="155" t="s">
        <v>17</v>
      </c>
      <c r="E16" s="156">
        <f>SUM(E9:E15)</f>
        <v>172896.82527296484</v>
      </c>
      <c r="F16" s="157">
        <f>SUM('Table 4.11'!F16,'Table 4.21'!F16,'Table 4.31'!F16,'Table 4.44'!F16,'Table 4.60'!F16)</f>
        <v>744901.01500000001</v>
      </c>
      <c r="G16" s="158">
        <f>IF(F16&lt;&gt;0,E16/F16,0)</f>
        <v>0.23210711462510872</v>
      </c>
      <c r="H16" s="156">
        <f>SUM(H9:H15)</f>
        <v>599019.73769820388</v>
      </c>
      <c r="I16" s="157">
        <f>SUM('Table 4.11'!I16,'Table 4.21'!I16,'Table 4.31'!I16,'Table 4.44'!I16,'Table 4.60'!I16)</f>
        <v>1257652.6709999999</v>
      </c>
      <c r="J16" s="158">
        <f>IF(I16&lt;&gt;0,H16/I16,0)</f>
        <v>0.47629981751790351</v>
      </c>
      <c r="K16" s="156">
        <f>SUM(K9:K15)</f>
        <v>134025.79470573738</v>
      </c>
      <c r="L16" s="157">
        <f>SUM('Table 4.11'!L16,'Table 4.21'!L16,'Table 4.31'!L16,'Table 4.44'!L16,'Table 4.60'!L16)</f>
        <v>1177497.6199999996</v>
      </c>
      <c r="M16" s="159">
        <f>IF(L16&lt;&gt;0,K16/L16,0)</f>
        <v>0.11382256102202348</v>
      </c>
    </row>
    <row r="17" spans="2:13" ht="13.75" thickBot="1" x14ac:dyDescent="0.75">
      <c r="B17" s="41"/>
      <c r="C17" s="16"/>
      <c r="D17" s="73"/>
      <c r="E17" s="58"/>
      <c r="F17" s="110"/>
      <c r="G17" s="111"/>
      <c r="H17" s="74"/>
      <c r="I17" s="110"/>
      <c r="J17" s="111"/>
      <c r="K17" s="58"/>
      <c r="L17" s="110"/>
      <c r="M17" s="111"/>
    </row>
    <row r="18" spans="2:13" ht="15.5" x14ac:dyDescent="0.7">
      <c r="B18" s="4" t="s">
        <v>164</v>
      </c>
      <c r="C18" s="148"/>
      <c r="D18" s="148"/>
      <c r="E18" s="100"/>
      <c r="F18" s="100"/>
      <c r="G18" s="100"/>
      <c r="H18" s="100"/>
      <c r="I18" s="100"/>
      <c r="J18" s="100"/>
      <c r="K18" s="100"/>
      <c r="L18" s="100"/>
      <c r="M18" s="39"/>
    </row>
    <row r="19" spans="2:13" ht="12.75" customHeight="1" x14ac:dyDescent="0.7">
      <c r="B19" s="149"/>
      <c r="C19" s="58"/>
      <c r="D19" s="58"/>
      <c r="E19" s="133" t="s">
        <v>129</v>
      </c>
      <c r="F19" s="134"/>
      <c r="G19" s="134"/>
      <c r="H19" s="134"/>
      <c r="I19" s="134"/>
      <c r="J19" s="134"/>
      <c r="K19" s="134"/>
      <c r="L19" s="134"/>
      <c r="M19" s="135"/>
    </row>
    <row r="20" spans="2:13" ht="12.75" customHeight="1" x14ac:dyDescent="0.6">
      <c r="B20" s="31"/>
      <c r="C20" s="58"/>
      <c r="D20" s="58"/>
      <c r="E20" s="133" t="s">
        <v>130</v>
      </c>
      <c r="F20" s="134"/>
      <c r="G20" s="136"/>
      <c r="H20" s="133" t="s">
        <v>131</v>
      </c>
      <c r="I20" s="134"/>
      <c r="J20" s="136"/>
      <c r="K20" s="133" t="s">
        <v>132</v>
      </c>
      <c r="L20" s="134"/>
      <c r="M20" s="135"/>
    </row>
    <row r="21" spans="2:13" x14ac:dyDescent="0.6">
      <c r="B21" s="31"/>
      <c r="C21" s="59"/>
      <c r="D21" s="59"/>
      <c r="E21" s="137" t="s">
        <v>133</v>
      </c>
      <c r="F21" s="138" t="s">
        <v>134</v>
      </c>
      <c r="G21" s="139" t="s">
        <v>135</v>
      </c>
      <c r="H21" s="137" t="s">
        <v>133</v>
      </c>
      <c r="I21" s="138" t="s">
        <v>134</v>
      </c>
      <c r="J21" s="139" t="s">
        <v>135</v>
      </c>
      <c r="K21" s="137" t="s">
        <v>133</v>
      </c>
      <c r="L21" s="138" t="s">
        <v>134</v>
      </c>
      <c r="M21" s="140" t="s">
        <v>135</v>
      </c>
    </row>
    <row r="22" spans="2:13" x14ac:dyDescent="0.6">
      <c r="B22" s="150" t="s">
        <v>136</v>
      </c>
      <c r="C22" s="33" t="s">
        <v>137</v>
      </c>
      <c r="D22" s="145" t="s">
        <v>138</v>
      </c>
      <c r="E22" s="141" t="s">
        <v>139</v>
      </c>
      <c r="F22" s="142" t="s">
        <v>140</v>
      </c>
      <c r="G22" s="143" t="s">
        <v>133</v>
      </c>
      <c r="H22" s="141" t="s">
        <v>139</v>
      </c>
      <c r="I22" s="142" t="s">
        <v>140</v>
      </c>
      <c r="J22" s="143" t="s">
        <v>133</v>
      </c>
      <c r="K22" s="141" t="s">
        <v>139</v>
      </c>
      <c r="L22" s="142" t="s">
        <v>140</v>
      </c>
      <c r="M22" s="144" t="s">
        <v>133</v>
      </c>
    </row>
    <row r="23" spans="2:13" x14ac:dyDescent="0.6">
      <c r="B23" s="151" t="s">
        <v>141</v>
      </c>
      <c r="C23" s="109" t="s">
        <v>142</v>
      </c>
      <c r="D23" s="109" t="s">
        <v>143</v>
      </c>
      <c r="E23" s="175">
        <f>SUM('Table 4.11'!E23,'Table 4.21'!E23,'Table 4.31'!E23,'Table 4.44'!E23,'Table 4.60'!E23)</f>
        <v>6939.6109495135288</v>
      </c>
      <c r="F23" s="176"/>
      <c r="G23" s="177"/>
      <c r="H23" s="175">
        <f>SUM('Table 4.11'!H23,'Table 4.21'!H23,'Table 4.31'!H23,'Table 4.44'!H23,'Table 4.60'!H23)</f>
        <v>8743.6404780202374</v>
      </c>
      <c r="I23" s="176"/>
      <c r="J23" s="177"/>
      <c r="K23" s="175">
        <f>SUM('Table 4.11'!K23,'Table 4.21'!K23,'Table 4.31'!K23,'Table 4.44'!K23,'Table 4.60'!K23)</f>
        <v>82019.06044311155</v>
      </c>
      <c r="L23" s="176"/>
      <c r="M23" s="181"/>
    </row>
    <row r="24" spans="2:13" x14ac:dyDescent="0.6">
      <c r="B24" s="151" t="s">
        <v>144</v>
      </c>
      <c r="C24" s="109" t="s">
        <v>145</v>
      </c>
      <c r="D24" s="109" t="s">
        <v>251</v>
      </c>
      <c r="E24" s="178">
        <f>SUM('Table 4.11'!E24,'Table 4.21'!E24,'Table 4.31'!E24,'Table 4.44'!E24,'Table 4.60'!E24)</f>
        <v>5357.5649469895779</v>
      </c>
      <c r="F24" s="16"/>
      <c r="G24" s="179"/>
      <c r="H24" s="178">
        <f>SUM('Table 4.11'!H24,'Table 4.21'!H24,'Table 4.31'!H24,'Table 4.44'!H24,'Table 4.60'!H24)</f>
        <v>19765.484206868387</v>
      </c>
      <c r="I24" s="16"/>
      <c r="J24" s="179"/>
      <c r="K24" s="178">
        <f>SUM('Table 4.11'!K24,'Table 4.21'!K24,'Table 4.31'!K24,'Table 4.44'!K24,'Table 4.60'!K24)</f>
        <v>40770.976718850921</v>
      </c>
      <c r="L24" s="16"/>
      <c r="M24" s="20"/>
    </row>
    <row r="25" spans="2:13" x14ac:dyDescent="0.6">
      <c r="B25" s="151" t="s">
        <v>146</v>
      </c>
      <c r="C25" s="109" t="s">
        <v>145</v>
      </c>
      <c r="D25" s="109" t="s">
        <v>252</v>
      </c>
      <c r="E25" s="178">
        <f>SUM('Table 4.11'!E25,'Table 4.21'!E25,'Table 4.31'!E25,'Table 4.44'!E25,'Table 4.60'!E25)</f>
        <v>9710.9345053082143</v>
      </c>
      <c r="F25" s="16"/>
      <c r="G25" s="179"/>
      <c r="H25" s="178">
        <f>SUM('Table 4.11'!H25,'Table 4.21'!H25,'Table 4.31'!H25,'Table 4.44'!H25,'Table 4.60'!H25)</f>
        <v>10185.281985435919</v>
      </c>
      <c r="I25" s="16"/>
      <c r="J25" s="179"/>
      <c r="K25" s="178">
        <f>SUM('Table 4.11'!K25,'Table 4.21'!K25,'Table 4.31'!K25,'Table 4.44'!K25,'Table 4.60'!K25)</f>
        <v>14083.86579987559</v>
      </c>
      <c r="L25" s="16"/>
      <c r="M25" s="20"/>
    </row>
    <row r="26" spans="2:13" x14ac:dyDescent="0.6">
      <c r="B26" s="152" t="s">
        <v>147</v>
      </c>
      <c r="C26" s="109" t="s">
        <v>148</v>
      </c>
      <c r="D26" s="109" t="s">
        <v>149</v>
      </c>
      <c r="E26" s="178">
        <f>SUM('Table 4.11'!E26,'Table 4.21'!E26,'Table 4.31'!E26,'Table 4.44'!E26,'Table 4.60'!E26)</f>
        <v>29691.883311314206</v>
      </c>
      <c r="F26" s="16"/>
      <c r="G26" s="179"/>
      <c r="H26" s="178">
        <f>SUM('Table 4.11'!H26,'Table 4.21'!H26,'Table 4.31'!H26,'Table 4.44'!H26,'Table 4.60'!H26)</f>
        <v>216599.5698399471</v>
      </c>
      <c r="I26" s="16"/>
      <c r="J26" s="179"/>
      <c r="K26" s="178">
        <f>SUM('Table 4.11'!K26,'Table 4.21'!K26,'Table 4.31'!K26,'Table 4.44'!K26,'Table 4.60'!K26)</f>
        <v>0</v>
      </c>
      <c r="L26" s="16"/>
      <c r="M26" s="20"/>
    </row>
    <row r="27" spans="2:13" x14ac:dyDescent="0.6">
      <c r="B27" s="153" t="s">
        <v>150</v>
      </c>
      <c r="C27" s="146" t="s">
        <v>142</v>
      </c>
      <c r="D27" s="147" t="s">
        <v>151</v>
      </c>
      <c r="E27" s="180">
        <f>SUM('Table 4.11'!E27,'Table 4.21'!E27,'Table 4.31'!E27,'Table 4.44'!E27,'Table 4.60'!E27)</f>
        <v>8635.6346281388142</v>
      </c>
      <c r="F27" s="33"/>
      <c r="G27" s="145"/>
      <c r="H27" s="180">
        <f>SUM('Table 4.11'!H27,'Table 4.21'!H27,'Table 4.31'!H27,'Table 4.44'!H27,'Table 4.60'!H27)</f>
        <v>30721.52578759586</v>
      </c>
      <c r="I27" s="33"/>
      <c r="J27" s="145"/>
      <c r="K27" s="180">
        <f>SUM('Table 4.11'!K27,'Table 4.21'!K27,'Table 4.31'!K27,'Table 4.44'!K27,'Table 4.60'!K27)</f>
        <v>0</v>
      </c>
      <c r="L27" s="33"/>
      <c r="M27" s="154"/>
    </row>
    <row r="28" spans="2:13" ht="13.75" thickBot="1" x14ac:dyDescent="0.75">
      <c r="B28" s="105"/>
      <c r="C28" s="102"/>
      <c r="D28" s="155" t="s">
        <v>17</v>
      </c>
      <c r="E28" s="156">
        <f>SUM(E23:E27)</f>
        <v>60335.628341264339</v>
      </c>
      <c r="F28" s="157">
        <f>SUM('Table 4.11'!F28,'Table 4.21'!F28,'Table 4.31'!F28,'Table 4.44'!F28,'Table 4.60'!F28)</f>
        <v>74459.703361479027</v>
      </c>
      <c r="G28" s="158">
        <f>IF(F28&lt;&gt;0,E28/F28,0)</f>
        <v>0.8103124994784543</v>
      </c>
      <c r="H28" s="156">
        <f>SUM(H23:H27)</f>
        <v>286015.5022978675</v>
      </c>
      <c r="I28" s="157">
        <f>SUM('Table 4.11'!I28,'Table 4.21'!I28,'Table 4.31'!I28,'Table 4.44'!I28,'Table 4.60'!I28)</f>
        <v>87512.599768421933</v>
      </c>
      <c r="J28" s="158">
        <f>IF(I28&lt;&gt;0,H28/I28,0)</f>
        <v>3.2682779743114589</v>
      </c>
      <c r="K28" s="156">
        <f>SUM(K23:K27)</f>
        <v>136873.90296183806</v>
      </c>
      <c r="L28" s="157">
        <f>SUM('Table 4.11'!L28,'Table 4.21'!L28,'Table 4.31'!L28,'Table 4.44'!L28,'Table 4.60'!L28)</f>
        <v>2248074.26499948</v>
      </c>
      <c r="M28" s="159">
        <f>IF(L28&lt;&gt;0,K28/L28,0)</f>
        <v>6.0884956112368341E-2</v>
      </c>
    </row>
    <row r="29" spans="2:13" ht="13.75" thickBot="1" x14ac:dyDescent="0.75">
      <c r="B29" s="41"/>
      <c r="C29" s="16"/>
      <c r="D29" s="73"/>
      <c r="E29" s="58"/>
      <c r="F29" s="110"/>
      <c r="G29" s="111"/>
      <c r="H29" s="58"/>
      <c r="I29" s="110"/>
      <c r="J29" s="111"/>
      <c r="K29" s="58"/>
      <c r="L29" s="110"/>
      <c r="M29" s="111"/>
    </row>
    <row r="30" spans="2:13" ht="15.5" x14ac:dyDescent="0.7">
      <c r="B30" s="4" t="s">
        <v>168</v>
      </c>
      <c r="C30" s="148"/>
      <c r="D30" s="148"/>
      <c r="E30" s="100"/>
      <c r="F30" s="100"/>
      <c r="G30" s="100"/>
      <c r="H30" s="100"/>
      <c r="I30" s="100"/>
      <c r="J30" s="100"/>
      <c r="K30" s="100"/>
      <c r="L30" s="100"/>
      <c r="M30" s="39"/>
    </row>
    <row r="31" spans="2:13" ht="12.75" customHeight="1" x14ac:dyDescent="0.7">
      <c r="B31" s="149"/>
      <c r="C31" s="58"/>
      <c r="D31" s="58"/>
      <c r="E31" s="133" t="s">
        <v>129</v>
      </c>
      <c r="F31" s="134"/>
      <c r="G31" s="134"/>
      <c r="H31" s="134"/>
      <c r="I31" s="134"/>
      <c r="J31" s="134"/>
      <c r="K31" s="134"/>
      <c r="L31" s="134"/>
      <c r="M31" s="135"/>
    </row>
    <row r="32" spans="2:13" x14ac:dyDescent="0.6">
      <c r="B32" s="31"/>
      <c r="C32" s="58"/>
      <c r="D32" s="58"/>
      <c r="E32" s="133" t="s">
        <v>130</v>
      </c>
      <c r="F32" s="134"/>
      <c r="G32" s="136"/>
      <c r="H32" s="133" t="s">
        <v>131</v>
      </c>
      <c r="I32" s="134"/>
      <c r="J32" s="136"/>
      <c r="K32" s="133" t="s">
        <v>132</v>
      </c>
      <c r="L32" s="134"/>
      <c r="M32" s="135"/>
    </row>
    <row r="33" spans="2:13" x14ac:dyDescent="0.6">
      <c r="B33" s="31"/>
      <c r="C33" s="59"/>
      <c r="D33" s="59"/>
      <c r="E33" s="137" t="s">
        <v>133</v>
      </c>
      <c r="F33" s="138" t="s">
        <v>134</v>
      </c>
      <c r="G33" s="139" t="s">
        <v>135</v>
      </c>
      <c r="H33" s="137" t="s">
        <v>133</v>
      </c>
      <c r="I33" s="138" t="s">
        <v>134</v>
      </c>
      <c r="J33" s="139" t="s">
        <v>135</v>
      </c>
      <c r="K33" s="137" t="s">
        <v>133</v>
      </c>
      <c r="L33" s="138" t="s">
        <v>134</v>
      </c>
      <c r="M33" s="140" t="s">
        <v>135</v>
      </c>
    </row>
    <row r="34" spans="2:13" x14ac:dyDescent="0.6">
      <c r="B34" s="150" t="s">
        <v>136</v>
      </c>
      <c r="C34" s="33" t="s">
        <v>137</v>
      </c>
      <c r="D34" s="145" t="s">
        <v>138</v>
      </c>
      <c r="E34" s="141" t="s">
        <v>139</v>
      </c>
      <c r="F34" s="142" t="s">
        <v>140</v>
      </c>
      <c r="G34" s="143" t="s">
        <v>133</v>
      </c>
      <c r="H34" s="141" t="s">
        <v>139</v>
      </c>
      <c r="I34" s="142" t="s">
        <v>140</v>
      </c>
      <c r="J34" s="143" t="s">
        <v>133</v>
      </c>
      <c r="K34" s="141" t="s">
        <v>139</v>
      </c>
      <c r="L34" s="142" t="s">
        <v>140</v>
      </c>
      <c r="M34" s="144" t="s">
        <v>133</v>
      </c>
    </row>
    <row r="35" spans="2:13" x14ac:dyDescent="0.6">
      <c r="B35" s="151" t="s">
        <v>141</v>
      </c>
      <c r="C35" s="109" t="s">
        <v>142</v>
      </c>
      <c r="D35" s="109" t="s">
        <v>143</v>
      </c>
      <c r="E35" s="175">
        <f>E9+E23</f>
        <v>9629.3342512097297</v>
      </c>
      <c r="F35" s="176"/>
      <c r="G35" s="177"/>
      <c r="H35" s="175">
        <f>H9+H23</f>
        <v>82120.140233124926</v>
      </c>
      <c r="I35" s="176"/>
      <c r="J35" s="177"/>
      <c r="K35" s="175">
        <f>K9+K23</f>
        <v>101314.37411323399</v>
      </c>
      <c r="L35" s="176"/>
      <c r="M35" s="181"/>
    </row>
    <row r="36" spans="2:13" x14ac:dyDescent="0.6">
      <c r="B36" s="151" t="s">
        <v>144</v>
      </c>
      <c r="C36" s="109" t="s">
        <v>145</v>
      </c>
      <c r="D36" s="109" t="s">
        <v>251</v>
      </c>
      <c r="E36" s="178">
        <f>E10+E24</f>
        <v>5604.4114278041079</v>
      </c>
      <c r="F36" s="16"/>
      <c r="G36" s="179"/>
      <c r="H36" s="178">
        <f>H10+H24</f>
        <v>33688.87962264863</v>
      </c>
      <c r="I36" s="16"/>
      <c r="J36" s="179"/>
      <c r="K36" s="178">
        <f>K10+K24</f>
        <v>43134.936531855739</v>
      </c>
      <c r="L36" s="16"/>
      <c r="M36" s="20"/>
    </row>
    <row r="37" spans="2:13" x14ac:dyDescent="0.6">
      <c r="B37" s="151" t="s">
        <v>146</v>
      </c>
      <c r="C37" s="109" t="s">
        <v>145</v>
      </c>
      <c r="D37" s="109" t="s">
        <v>252</v>
      </c>
      <c r="E37" s="178">
        <f>E11+E25</f>
        <v>19248.345236381574</v>
      </c>
      <c r="F37" s="16"/>
      <c r="G37" s="179"/>
      <c r="H37" s="178">
        <f>H11+H25</f>
        <v>13495.41842720903</v>
      </c>
      <c r="I37" s="16"/>
      <c r="J37" s="179"/>
      <c r="K37" s="178">
        <f>K11+K25</f>
        <v>14971.111658747544</v>
      </c>
      <c r="L37" s="16"/>
      <c r="M37" s="20"/>
    </row>
    <row r="38" spans="2:13" x14ac:dyDescent="0.6">
      <c r="B38" s="152" t="s">
        <v>160</v>
      </c>
      <c r="C38" s="109" t="s">
        <v>148</v>
      </c>
      <c r="D38" s="11" t="s">
        <v>161</v>
      </c>
      <c r="E38" s="178">
        <f>E12</f>
        <v>45541.202502368986</v>
      </c>
      <c r="F38" s="16"/>
      <c r="G38" s="179"/>
      <c r="H38" s="178">
        <f>H12</f>
        <v>-7856.0797521657232</v>
      </c>
      <c r="I38" s="16"/>
      <c r="J38" s="179"/>
      <c r="K38" s="178">
        <f>K12</f>
        <v>65004.480575956455</v>
      </c>
      <c r="L38" s="16"/>
      <c r="M38" s="20"/>
    </row>
    <row r="39" spans="2:13" x14ac:dyDescent="0.6">
      <c r="B39" s="152" t="s">
        <v>162</v>
      </c>
      <c r="C39" s="109" t="s">
        <v>145</v>
      </c>
      <c r="D39" s="11" t="s">
        <v>163</v>
      </c>
      <c r="E39" s="178">
        <f>E13</f>
        <v>33569.873926081353</v>
      </c>
      <c r="F39" s="16"/>
      <c r="G39" s="179"/>
      <c r="H39" s="178">
        <f>H13</f>
        <v>3957.3368597022672</v>
      </c>
      <c r="I39" s="16"/>
      <c r="J39" s="179"/>
      <c r="K39" s="178">
        <f>K13</f>
        <v>46474.794787781713</v>
      </c>
      <c r="L39" s="16"/>
      <c r="M39" s="20"/>
    </row>
    <row r="40" spans="2:13" x14ac:dyDescent="0.6">
      <c r="B40" s="152" t="s">
        <v>147</v>
      </c>
      <c r="C40" s="109" t="s">
        <v>148</v>
      </c>
      <c r="D40" s="109" t="s">
        <v>149</v>
      </c>
      <c r="E40" s="178">
        <f>E14+E26</f>
        <v>111003.65164224463</v>
      </c>
      <c r="F40" s="16"/>
      <c r="G40" s="179"/>
      <c r="H40" s="178">
        <f>H14+H26</f>
        <v>714772.07571998378</v>
      </c>
      <c r="I40" s="16"/>
      <c r="J40" s="179"/>
      <c r="K40" s="178">
        <f>K14+K26</f>
        <v>0</v>
      </c>
      <c r="L40" s="16"/>
      <c r="M40" s="20"/>
    </row>
    <row r="41" spans="2:13" x14ac:dyDescent="0.6">
      <c r="B41" s="153" t="s">
        <v>150</v>
      </c>
      <c r="C41" s="146" t="s">
        <v>142</v>
      </c>
      <c r="D41" s="147" t="s">
        <v>151</v>
      </c>
      <c r="E41" s="180">
        <f>E15+E27</f>
        <v>8635.6346281388142</v>
      </c>
      <c r="F41" s="33"/>
      <c r="G41" s="145"/>
      <c r="H41" s="180">
        <f>H15+H27</f>
        <v>44857.468885568393</v>
      </c>
      <c r="I41" s="33"/>
      <c r="J41" s="145"/>
      <c r="K41" s="180">
        <f>K15+K27</f>
        <v>0</v>
      </c>
      <c r="L41" s="33"/>
      <c r="M41" s="154"/>
    </row>
    <row r="42" spans="2:13" ht="13.75" thickBot="1" x14ac:dyDescent="0.75">
      <c r="B42" s="105"/>
      <c r="C42" s="102"/>
      <c r="D42" s="155" t="s">
        <v>17</v>
      </c>
      <c r="E42" s="156">
        <f>SUM(E35:E41)</f>
        <v>233232.45361422919</v>
      </c>
      <c r="F42" s="157">
        <f>F16+F28</f>
        <v>819360.718361479</v>
      </c>
      <c r="G42" s="158">
        <f>IF(F42&lt;&gt;0,E42/F42,0)</f>
        <v>0.28465173932262344</v>
      </c>
      <c r="H42" s="156">
        <f>SUM(H35:H41)</f>
        <v>885035.23999607132</v>
      </c>
      <c r="I42" s="157">
        <f>I16+I28</f>
        <v>1345165.2707684217</v>
      </c>
      <c r="J42" s="158">
        <f>IF(I42&lt;&gt;0,H42/I42,0)</f>
        <v>0.65793791976988636</v>
      </c>
      <c r="K42" s="156">
        <f>SUM(K35:K41)</f>
        <v>270899.69766757544</v>
      </c>
      <c r="L42" s="157">
        <f>L16+L28</f>
        <v>3425571.8849994796</v>
      </c>
      <c r="M42" s="159">
        <f>IF(L42&lt;&gt;0,K42/L42,0)</f>
        <v>7.9081597689962535E-2</v>
      </c>
    </row>
    <row r="43" spans="2:13" ht="12.75" customHeight="1" thickBot="1" x14ac:dyDescent="0.75">
      <c r="B43" s="41"/>
      <c r="C43" s="16"/>
      <c r="D43" s="73"/>
      <c r="E43" s="58"/>
      <c r="F43" s="110"/>
      <c r="G43" s="111"/>
      <c r="H43" s="58"/>
      <c r="I43" s="110"/>
      <c r="J43" s="111"/>
      <c r="K43" s="58"/>
      <c r="L43" s="110"/>
      <c r="M43" s="111"/>
    </row>
    <row r="44" spans="2:13" ht="15.75" customHeight="1" x14ac:dyDescent="0.7">
      <c r="B44" s="4" t="s">
        <v>18</v>
      </c>
      <c r="C44" s="100"/>
      <c r="D44" s="100"/>
      <c r="E44" s="160" t="s">
        <v>174</v>
      </c>
      <c r="F44" s="161"/>
      <c r="G44" s="162"/>
      <c r="H44" s="160" t="s">
        <v>175</v>
      </c>
      <c r="I44" s="161"/>
      <c r="J44" s="162"/>
      <c r="K44" s="160" t="s">
        <v>15</v>
      </c>
      <c r="L44" s="161"/>
      <c r="M44" s="163"/>
    </row>
    <row r="45" spans="2:13" x14ac:dyDescent="0.6">
      <c r="B45" s="164"/>
      <c r="C45" s="16"/>
      <c r="D45" s="16"/>
      <c r="E45" s="137" t="s">
        <v>133</v>
      </c>
      <c r="F45" s="138" t="s">
        <v>134</v>
      </c>
      <c r="G45" s="139" t="s">
        <v>135</v>
      </c>
      <c r="H45" s="137" t="s">
        <v>133</v>
      </c>
      <c r="I45" s="138" t="s">
        <v>134</v>
      </c>
      <c r="J45" s="139" t="s">
        <v>135</v>
      </c>
      <c r="K45" s="137" t="s">
        <v>133</v>
      </c>
      <c r="L45" s="138" t="s">
        <v>134</v>
      </c>
      <c r="M45" s="140" t="s">
        <v>135</v>
      </c>
    </row>
    <row r="46" spans="2:13" x14ac:dyDescent="0.6">
      <c r="B46" s="14"/>
      <c r="C46" s="16"/>
      <c r="D46" s="16"/>
      <c r="E46" s="141" t="s">
        <v>139</v>
      </c>
      <c r="F46" s="142" t="s">
        <v>140</v>
      </c>
      <c r="G46" s="143" t="s">
        <v>133</v>
      </c>
      <c r="H46" s="141" t="s">
        <v>139</v>
      </c>
      <c r="I46" s="142" t="s">
        <v>140</v>
      </c>
      <c r="J46" s="143" t="s">
        <v>133</v>
      </c>
      <c r="K46" s="141" t="s">
        <v>139</v>
      </c>
      <c r="L46" s="142" t="s">
        <v>140</v>
      </c>
      <c r="M46" s="144" t="s">
        <v>133</v>
      </c>
    </row>
    <row r="47" spans="2:13" ht="12.75" customHeight="1" x14ac:dyDescent="0.6">
      <c r="B47" s="151" t="s">
        <v>19</v>
      </c>
      <c r="C47" s="16"/>
      <c r="D47" s="16"/>
      <c r="E47" s="175">
        <f>SUM('Table 4.11'!E47,'Table 4.21'!E47,'Table 4.31'!E47,'Table 4.44'!E47,'Table 4.60'!E47)</f>
        <v>33134.453360862099</v>
      </c>
      <c r="F47" s="182">
        <f>SUM('Table 4.11'!F47,'Table 4.21'!F47,'Table 4.31'!F47,'Table 4.44'!F47,'Table 4.60'!F47)</f>
        <v>617887.73317448178</v>
      </c>
      <c r="G47" s="183">
        <f>IF(F47&lt;&gt;0,E47/F47,0)</f>
        <v>5.3625361990323653E-2</v>
      </c>
      <c r="H47" s="175">
        <f>SUM('Table 4.11'!H47,'Table 4.21'!H47,'Table 4.31'!H47,'Table 4.44'!H47,'Table 4.60'!H47)</f>
        <v>57773.961980782522</v>
      </c>
      <c r="I47" s="182">
        <f>SUM('Table 4.11'!I47,'Table 4.21'!I47,'Table 4.31'!I47,'Table 4.44'!I47,'Table 4.60'!I47)</f>
        <v>91215.293343253667</v>
      </c>
      <c r="J47" s="183">
        <f>IF(I47&lt;&gt;0,H47/I47,0)</f>
        <v>0.63338021359392493</v>
      </c>
      <c r="K47" s="24">
        <f>SUM(E47,H47)</f>
        <v>90908.415341644621</v>
      </c>
      <c r="L47" s="22">
        <f>SUM(F47,I47)</f>
        <v>709103.02651773544</v>
      </c>
      <c r="M47" s="165">
        <f>IF(L47&lt;&gt;0,K47/L47,0)</f>
        <v>0.12820198467926142</v>
      </c>
    </row>
    <row r="48" spans="2:13" x14ac:dyDescent="0.6">
      <c r="B48" s="153" t="s">
        <v>221</v>
      </c>
      <c r="C48" s="33"/>
      <c r="D48" s="33"/>
      <c r="E48" s="180">
        <f>SUM('Table 4.11'!E48,'Table 4.21'!E48,'Table 4.31'!E48,'Table 4.44'!E48,'Table 4.60'!E48)</f>
        <v>37731.291090361738</v>
      </c>
      <c r="F48" s="32">
        <f>SUM('Table 4.11'!F48,'Table 4.21'!F48,'Table 4.31'!F48,'Table 4.44'!F48,'Table 4.60'!F48)</f>
        <v>56243.401912044952</v>
      </c>
      <c r="G48" s="184">
        <f>IF(F48&lt;&gt;0,E48/F48,0)</f>
        <v>0.67085719938077382</v>
      </c>
      <c r="H48" s="180">
        <f>SUM('Table 4.11'!H48,'Table 4.21'!H48,'Table 4.31'!H48,'Table 4.44'!H48,'Table 4.60'!H48)</f>
        <v>26668.26260028742</v>
      </c>
      <c r="I48" s="32">
        <f>SUM('Table 4.11'!I48,'Table 4.21'!I48,'Table 4.31'!I48,'Table 4.44'!I48,'Table 4.60'!I48)</f>
        <v>20695.714035029465</v>
      </c>
      <c r="J48" s="184">
        <f>IF(I48&lt;&gt;0,H48/I48,0)</f>
        <v>1.2885886688977655</v>
      </c>
      <c r="K48" s="34">
        <f>SUM(E48,H48)</f>
        <v>64399.553690649162</v>
      </c>
      <c r="L48" s="32">
        <f>SUM(F48,I48)</f>
        <v>76939.115947074417</v>
      </c>
      <c r="M48" s="166">
        <f>IF(L48&lt;&gt;0,K48/L48,0)</f>
        <v>0.83701967325630455</v>
      </c>
    </row>
    <row r="49" spans="2:13" ht="13.75" thickBot="1" x14ac:dyDescent="0.75">
      <c r="B49" s="105"/>
      <c r="C49" s="102"/>
      <c r="D49" s="167" t="s">
        <v>17</v>
      </c>
      <c r="E49" s="156">
        <f>SUM(E47:E48)</f>
        <v>70865.744451223843</v>
      </c>
      <c r="F49" s="157">
        <f>SUM(F47:F48)</f>
        <v>674131.13508652674</v>
      </c>
      <c r="G49" s="168">
        <f>IF(F49&lt;&gt;0,E49/F49,0)</f>
        <v>0.10512160136636919</v>
      </c>
      <c r="H49" s="156">
        <f>SUM(H47:H48)</f>
        <v>84442.224581069939</v>
      </c>
      <c r="I49" s="157">
        <f>SUM(I47:I48)</f>
        <v>111911.00737828313</v>
      </c>
      <c r="J49" s="168">
        <f>IF(I49&lt;&gt;0,H49/I49,0)</f>
        <v>0.75454798021464653</v>
      </c>
      <c r="K49" s="156">
        <f>SUM(K47:K48)</f>
        <v>155307.96903229377</v>
      </c>
      <c r="L49" s="157">
        <f>SUM(L47:L48)</f>
        <v>786042.14246480982</v>
      </c>
      <c r="M49" s="159">
        <f>IF(L49&lt;&gt;0,K49/L49,0)</f>
        <v>0.19758224227684679</v>
      </c>
    </row>
    <row r="50" spans="2:13" ht="12.75" customHeight="1" thickBot="1" x14ac:dyDescent="0.75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</row>
    <row r="51" spans="2:13" ht="15.75" customHeight="1" x14ac:dyDescent="0.7">
      <c r="B51" s="170" t="s">
        <v>15</v>
      </c>
      <c r="C51" s="100"/>
      <c r="D51" s="100"/>
      <c r="E51" s="160" t="s">
        <v>174</v>
      </c>
      <c r="F51" s="161"/>
      <c r="G51" s="162"/>
      <c r="H51" s="160" t="s">
        <v>175</v>
      </c>
      <c r="I51" s="161"/>
      <c r="J51" s="162"/>
      <c r="K51" s="160" t="s">
        <v>15</v>
      </c>
      <c r="L51" s="161"/>
      <c r="M51" s="163"/>
    </row>
    <row r="52" spans="2:13" x14ac:dyDescent="0.6">
      <c r="B52" s="14"/>
      <c r="C52" s="16"/>
      <c r="D52" s="130"/>
      <c r="E52" s="137" t="s">
        <v>133</v>
      </c>
      <c r="F52" s="138" t="s">
        <v>134</v>
      </c>
      <c r="G52" s="139" t="s">
        <v>135</v>
      </c>
      <c r="H52" s="137" t="s">
        <v>133</v>
      </c>
      <c r="I52" s="138" t="s">
        <v>134</v>
      </c>
      <c r="J52" s="139" t="s">
        <v>135</v>
      </c>
      <c r="K52" s="137" t="s">
        <v>133</v>
      </c>
      <c r="L52" s="138" t="s">
        <v>134</v>
      </c>
      <c r="M52" s="140" t="s">
        <v>135</v>
      </c>
    </row>
    <row r="53" spans="2:13" ht="12.75" customHeight="1" x14ac:dyDescent="0.6">
      <c r="B53" s="14"/>
      <c r="C53" s="16"/>
      <c r="D53" s="73"/>
      <c r="E53" s="141" t="s">
        <v>139</v>
      </c>
      <c r="F53" s="142" t="s">
        <v>140</v>
      </c>
      <c r="G53" s="143" t="s">
        <v>133</v>
      </c>
      <c r="H53" s="141" t="s">
        <v>139</v>
      </c>
      <c r="I53" s="142" t="s">
        <v>140</v>
      </c>
      <c r="J53" s="143" t="s">
        <v>133</v>
      </c>
      <c r="K53" s="141" t="s">
        <v>139</v>
      </c>
      <c r="L53" s="142" t="s">
        <v>140</v>
      </c>
      <c r="M53" s="144" t="s">
        <v>133</v>
      </c>
    </row>
    <row r="54" spans="2:13" ht="12.75" customHeight="1" x14ac:dyDescent="0.6">
      <c r="B54" s="14" t="s">
        <v>176</v>
      </c>
      <c r="C54" s="16"/>
      <c r="D54" s="73"/>
      <c r="E54" s="175">
        <f>SUM(E16,H16,K16)</f>
        <v>905942.35767690605</v>
      </c>
      <c r="F54" s="182">
        <f>SUM(F16,I16,L16)</f>
        <v>3180051.3059999994</v>
      </c>
      <c r="G54" s="183">
        <f>IF(F54&lt;&gt;0,E54/F54,0)</f>
        <v>0.28488293757009786</v>
      </c>
      <c r="H54" s="175">
        <f>SUM(E28,H28,K28)</f>
        <v>483225.03360096988</v>
      </c>
      <c r="I54" s="182">
        <f>SUM(F28,I28,L28)</f>
        <v>2410046.5681293812</v>
      </c>
      <c r="J54" s="183">
        <f>IF(I54&lt;&gt;0,H54/I54,0)</f>
        <v>0.2005044383752457</v>
      </c>
      <c r="K54" s="24">
        <f>SUM(E54,H54)</f>
        <v>1389167.391277876</v>
      </c>
      <c r="L54" s="22">
        <f>SUM(F54,I54)</f>
        <v>5590097.874129381</v>
      </c>
      <c r="M54" s="171">
        <f>IF(L54&lt;&gt;0,K54/L54,0)</f>
        <v>0.24850502129969043</v>
      </c>
    </row>
    <row r="55" spans="2:13" ht="12.75" customHeight="1" x14ac:dyDescent="0.6">
      <c r="B55" s="150" t="s">
        <v>177</v>
      </c>
      <c r="C55" s="33"/>
      <c r="D55" s="169"/>
      <c r="E55" s="180">
        <f>E49</f>
        <v>70865.744451223843</v>
      </c>
      <c r="F55" s="32">
        <f>F49</f>
        <v>674131.13508652674</v>
      </c>
      <c r="G55" s="184">
        <f>IF(F55&lt;&gt;0,E55/F55,0)</f>
        <v>0.10512160136636919</v>
      </c>
      <c r="H55" s="180">
        <f>H49</f>
        <v>84442.224581069939</v>
      </c>
      <c r="I55" s="32">
        <f>I49</f>
        <v>111911.00737828313</v>
      </c>
      <c r="J55" s="184">
        <f>IF(I55&lt;&gt;0,H55/I55,0)</f>
        <v>0.75454798021464653</v>
      </c>
      <c r="K55" s="34">
        <f>SUM(E55,H55)</f>
        <v>155307.96903229377</v>
      </c>
      <c r="L55" s="32">
        <f>SUM(F55,I55)</f>
        <v>786042.14246480982</v>
      </c>
      <c r="M55" s="172">
        <f>IF(L55&lt;&gt;0,K55/L55,0)</f>
        <v>0.19758224227684679</v>
      </c>
    </row>
    <row r="56" spans="2:13" ht="12.75" customHeight="1" thickBot="1" x14ac:dyDescent="0.75">
      <c r="B56" s="105"/>
      <c r="C56" s="102"/>
      <c r="D56" s="167" t="s">
        <v>15</v>
      </c>
      <c r="E56" s="156">
        <f>SUM(E54:E55)</f>
        <v>976808.10212812992</v>
      </c>
      <c r="F56" s="174">
        <f>F54</f>
        <v>3180051.3059999994</v>
      </c>
      <c r="G56" s="158">
        <f>IF(F56&lt;&gt;0,E56/F56,0)</f>
        <v>0.3071674033324952</v>
      </c>
      <c r="H56" s="173">
        <f>SUM(H54:H55)</f>
        <v>567667.25818203983</v>
      </c>
      <c r="I56" s="174">
        <f>I54</f>
        <v>2410046.5681293812</v>
      </c>
      <c r="J56" s="158">
        <f>IF(I56&lt;&gt;0,H56/I56,0)</f>
        <v>0.23554202880928113</v>
      </c>
      <c r="K56" s="173">
        <f>SUM(K54:K55)</f>
        <v>1544475.3603101699</v>
      </c>
      <c r="L56" s="174">
        <f>L54</f>
        <v>5590097.874129381</v>
      </c>
      <c r="M56" s="159">
        <f>IF(L56&lt;&gt;0,K56/L56,0)</f>
        <v>0.27628771357616189</v>
      </c>
    </row>
    <row r="57" spans="2:13" ht="12.75" hidden="1" customHeight="1" x14ac:dyDescent="0.6"/>
    <row r="58" spans="2:13" hidden="1" x14ac:dyDescent="0.6">
      <c r="B58" s="113" t="s">
        <v>152</v>
      </c>
      <c r="C58" s="114">
        <f>SUM(E59:L81)</f>
        <v>1.9099388737231493E-11</v>
      </c>
    </row>
    <row r="59" spans="2:13" hidden="1" x14ac:dyDescent="0.6">
      <c r="B59" s="59"/>
      <c r="C59" s="185"/>
      <c r="D59" s="115" t="s">
        <v>201</v>
      </c>
      <c r="E59" s="120">
        <v>0</v>
      </c>
      <c r="F59" s="120">
        <v>0</v>
      </c>
      <c r="G59" s="117"/>
      <c r="H59" s="120">
        <v>0</v>
      </c>
      <c r="I59" s="120">
        <v>0</v>
      </c>
      <c r="J59" s="117"/>
      <c r="K59" s="120">
        <v>0</v>
      </c>
      <c r="L59" s="120">
        <v>0</v>
      </c>
    </row>
    <row r="60" spans="2:13" hidden="1" x14ac:dyDescent="0.6">
      <c r="B60" s="59"/>
      <c r="C60" s="185"/>
      <c r="D60" s="115"/>
      <c r="E60" s="120">
        <v>0</v>
      </c>
      <c r="F60" s="120">
        <v>0</v>
      </c>
      <c r="G60" s="117"/>
      <c r="H60" s="120">
        <v>0</v>
      </c>
      <c r="I60" s="120">
        <v>0</v>
      </c>
      <c r="J60" s="117"/>
      <c r="K60" s="120">
        <v>0</v>
      </c>
      <c r="L60" s="120">
        <v>0</v>
      </c>
    </row>
    <row r="61" spans="2:13" hidden="1" x14ac:dyDescent="0.6">
      <c r="B61" s="59"/>
      <c r="C61" s="185"/>
      <c r="D61" s="115"/>
      <c r="E61" s="120">
        <v>0</v>
      </c>
      <c r="F61" s="233"/>
      <c r="G61" s="117"/>
      <c r="H61" s="233"/>
      <c r="I61" s="233"/>
      <c r="J61" s="117"/>
      <c r="K61" s="233"/>
      <c r="L61" s="233"/>
    </row>
    <row r="62" spans="2:13" hidden="1" x14ac:dyDescent="0.6">
      <c r="B62" s="59"/>
      <c r="C62" s="185"/>
      <c r="D62" s="115"/>
      <c r="E62" s="120">
        <v>0</v>
      </c>
      <c r="F62" s="233"/>
      <c r="G62" s="117"/>
      <c r="H62" s="233"/>
      <c r="I62" s="233"/>
      <c r="J62" s="117"/>
      <c r="K62" s="233"/>
      <c r="L62" s="233"/>
    </row>
    <row r="63" spans="2:13" hidden="1" x14ac:dyDescent="0.6">
      <c r="D63" s="118"/>
      <c r="E63" s="120">
        <v>0</v>
      </c>
      <c r="F63" s="120">
        <v>0</v>
      </c>
      <c r="G63" s="117"/>
      <c r="H63" s="120">
        <v>0</v>
      </c>
      <c r="I63" s="120">
        <v>0</v>
      </c>
      <c r="J63" s="117"/>
      <c r="K63" s="120">
        <v>0</v>
      </c>
      <c r="L63" s="120">
        <v>0</v>
      </c>
    </row>
    <row r="64" spans="2:13" hidden="1" x14ac:dyDescent="0.6">
      <c r="D64" s="118"/>
      <c r="E64" s="243"/>
      <c r="F64" s="243"/>
      <c r="G64" s="242"/>
      <c r="H64" s="243"/>
      <c r="I64" s="243"/>
      <c r="J64" s="242"/>
      <c r="K64" s="243"/>
      <c r="L64" s="243"/>
    </row>
    <row r="65" spans="4:12" hidden="1" x14ac:dyDescent="0.6">
      <c r="D65" s="118" t="s">
        <v>200</v>
      </c>
      <c r="E65" s="241">
        <v>0</v>
      </c>
      <c r="F65" s="243"/>
      <c r="G65" s="242"/>
      <c r="H65" s="241">
        <v>0</v>
      </c>
      <c r="I65" s="243"/>
      <c r="J65" s="242"/>
      <c r="K65" s="241">
        <v>0</v>
      </c>
      <c r="L65" s="243"/>
    </row>
    <row r="66" spans="4:12" hidden="1" x14ac:dyDescent="0.6">
      <c r="D66" s="118"/>
      <c r="E66" s="241">
        <v>0</v>
      </c>
      <c r="F66" s="243"/>
      <c r="G66" s="242"/>
      <c r="H66" s="241">
        <v>0</v>
      </c>
      <c r="I66" s="243"/>
      <c r="J66" s="242"/>
      <c r="K66" s="241">
        <v>0</v>
      </c>
      <c r="L66" s="243"/>
    </row>
    <row r="67" spans="4:12" hidden="1" x14ac:dyDescent="0.6">
      <c r="D67" s="118"/>
      <c r="E67" s="241">
        <v>0</v>
      </c>
      <c r="F67" s="243"/>
      <c r="G67" s="242"/>
      <c r="H67" s="241">
        <v>0</v>
      </c>
      <c r="I67" s="243"/>
      <c r="J67" s="242"/>
      <c r="K67" s="241">
        <v>0</v>
      </c>
      <c r="L67" s="243"/>
    </row>
    <row r="68" spans="4:12" hidden="1" x14ac:dyDescent="0.6">
      <c r="D68" s="118"/>
      <c r="E68" s="241">
        <v>0</v>
      </c>
      <c r="F68" s="243"/>
      <c r="G68" s="242"/>
      <c r="H68" s="241">
        <v>1.546140993013978E-11</v>
      </c>
      <c r="I68" s="243"/>
      <c r="J68" s="242"/>
      <c r="K68" s="241">
        <v>0</v>
      </c>
      <c r="L68" s="243"/>
    </row>
    <row r="69" spans="4:12" hidden="1" x14ac:dyDescent="0.6">
      <c r="D69" s="118"/>
      <c r="E69" s="241">
        <v>0</v>
      </c>
      <c r="F69" s="243"/>
      <c r="G69" s="242"/>
      <c r="H69" s="241">
        <v>3.637978807091713E-12</v>
      </c>
      <c r="I69" s="243"/>
      <c r="J69" s="242"/>
      <c r="K69" s="241">
        <v>0</v>
      </c>
      <c r="L69" s="243"/>
    </row>
    <row r="70" spans="4:12" hidden="1" x14ac:dyDescent="0.6">
      <c r="D70" s="118"/>
      <c r="E70" s="241">
        <v>0</v>
      </c>
      <c r="F70" s="243"/>
      <c r="G70" s="242"/>
      <c r="H70" s="241">
        <v>0</v>
      </c>
      <c r="I70" s="243"/>
      <c r="J70" s="242"/>
      <c r="K70" s="241">
        <v>0</v>
      </c>
      <c r="L70" s="243"/>
    </row>
    <row r="71" spans="4:12" hidden="1" x14ac:dyDescent="0.6">
      <c r="D71" s="118"/>
      <c r="E71" s="241">
        <v>0</v>
      </c>
      <c r="F71" s="243"/>
      <c r="G71" s="242"/>
      <c r="H71" s="241">
        <v>0</v>
      </c>
      <c r="I71" s="243"/>
      <c r="J71" s="242"/>
      <c r="K71" s="241">
        <v>0</v>
      </c>
      <c r="L71" s="243"/>
    </row>
    <row r="72" spans="4:12" hidden="1" x14ac:dyDescent="0.6">
      <c r="D72" s="118"/>
      <c r="E72" s="241">
        <v>0</v>
      </c>
      <c r="F72" s="241">
        <v>0</v>
      </c>
      <c r="G72" s="242"/>
      <c r="H72" s="241">
        <v>0</v>
      </c>
      <c r="I72" s="241">
        <v>0</v>
      </c>
      <c r="J72" s="242"/>
      <c r="K72" s="241">
        <v>0</v>
      </c>
      <c r="L72" s="241">
        <v>0</v>
      </c>
    </row>
    <row r="73" spans="4:12" hidden="1" x14ac:dyDescent="0.6">
      <c r="D73" s="118"/>
      <c r="E73" s="241">
        <v>0</v>
      </c>
      <c r="F73" s="243"/>
      <c r="G73" s="242"/>
      <c r="H73" s="241">
        <v>0</v>
      </c>
      <c r="I73" s="243"/>
      <c r="J73" s="242"/>
      <c r="K73" s="241">
        <v>0</v>
      </c>
      <c r="L73" s="243"/>
    </row>
    <row r="74" spans="4:12" hidden="1" x14ac:dyDescent="0.6">
      <c r="D74" s="118"/>
      <c r="E74" s="241">
        <v>0</v>
      </c>
      <c r="F74" s="243"/>
      <c r="G74" s="242"/>
      <c r="H74" s="241">
        <v>0</v>
      </c>
      <c r="I74" s="243"/>
      <c r="J74" s="242"/>
      <c r="K74" s="241">
        <v>0</v>
      </c>
      <c r="L74" s="243"/>
    </row>
    <row r="75" spans="4:12" hidden="1" x14ac:dyDescent="0.6">
      <c r="D75" s="118"/>
      <c r="E75" s="241">
        <v>0</v>
      </c>
      <c r="F75" s="243"/>
      <c r="G75" s="242"/>
      <c r="H75" s="241">
        <v>0</v>
      </c>
      <c r="I75" s="243"/>
      <c r="J75" s="242"/>
      <c r="K75" s="241">
        <v>0</v>
      </c>
      <c r="L75" s="243"/>
    </row>
    <row r="76" spans="4:12" hidden="1" x14ac:dyDescent="0.6">
      <c r="D76" s="118"/>
      <c r="E76" s="241">
        <v>0</v>
      </c>
      <c r="F76" s="243"/>
      <c r="G76" s="242"/>
      <c r="H76" s="241">
        <v>0</v>
      </c>
      <c r="I76" s="243"/>
      <c r="J76" s="242"/>
      <c r="K76" s="241">
        <v>0</v>
      </c>
      <c r="L76" s="243"/>
    </row>
    <row r="77" spans="4:12" hidden="1" x14ac:dyDescent="0.6">
      <c r="D77" s="118"/>
      <c r="E77" s="241">
        <v>0</v>
      </c>
      <c r="F77" s="243"/>
      <c r="G77" s="242"/>
      <c r="H77" s="241">
        <v>0</v>
      </c>
      <c r="I77" s="243"/>
      <c r="J77" s="242"/>
      <c r="K77" s="241">
        <v>0</v>
      </c>
      <c r="L77" s="243"/>
    </row>
    <row r="78" spans="4:12" hidden="1" x14ac:dyDescent="0.6">
      <c r="D78" s="118"/>
      <c r="E78" s="241">
        <v>0</v>
      </c>
      <c r="F78" s="241">
        <v>0</v>
      </c>
      <c r="G78" s="242"/>
      <c r="H78" s="241">
        <v>0</v>
      </c>
      <c r="I78" s="241">
        <v>0</v>
      </c>
      <c r="J78" s="242"/>
      <c r="K78" s="241">
        <v>0</v>
      </c>
      <c r="L78" s="241">
        <v>0</v>
      </c>
    </row>
    <row r="79" spans="4:12" hidden="1" x14ac:dyDescent="0.6">
      <c r="D79" s="118"/>
    </row>
    <row r="80" spans="4:12" hidden="1" x14ac:dyDescent="0.6">
      <c r="D80" s="118"/>
      <c r="E80" s="241">
        <v>0</v>
      </c>
      <c r="F80" s="241">
        <v>0</v>
      </c>
      <c r="G80" s="244"/>
      <c r="H80" s="241">
        <v>0</v>
      </c>
      <c r="I80" s="241">
        <v>0</v>
      </c>
      <c r="J80" s="244"/>
      <c r="K80" s="241">
        <v>0</v>
      </c>
      <c r="L80" s="241">
        <v>0</v>
      </c>
    </row>
    <row r="81" spans="2:12" hidden="1" x14ac:dyDescent="0.6">
      <c r="D81" s="118"/>
      <c r="E81" s="241">
        <v>0</v>
      </c>
      <c r="F81" s="241">
        <v>0</v>
      </c>
      <c r="G81" s="244"/>
      <c r="H81" s="241">
        <v>0</v>
      </c>
      <c r="I81" s="241">
        <v>0</v>
      </c>
      <c r="J81" s="244"/>
      <c r="K81" s="241">
        <v>0</v>
      </c>
      <c r="L81" s="241">
        <v>0</v>
      </c>
    </row>
    <row r="82" spans="2:12" x14ac:dyDescent="0.6">
      <c r="B82" s="33"/>
      <c r="C82" s="33"/>
      <c r="D82" s="33"/>
      <c r="E82" s="34"/>
      <c r="F82" s="34"/>
      <c r="G82" s="33"/>
      <c r="H82" s="33"/>
      <c r="I82" s="33"/>
      <c r="J82" s="33"/>
      <c r="K82" s="33"/>
    </row>
    <row r="83" spans="2:12" x14ac:dyDescent="0.6">
      <c r="B83" t="s">
        <v>22</v>
      </c>
    </row>
    <row r="84" spans="2:12" x14ac:dyDescent="0.6">
      <c r="B84" s="109" t="s">
        <v>264</v>
      </c>
      <c r="G84" s="56"/>
    </row>
    <row r="85" spans="2:12" x14ac:dyDescent="0.6">
      <c r="B85" s="56" t="s">
        <v>154</v>
      </c>
      <c r="G85" s="56"/>
    </row>
    <row r="86" spans="2:12" x14ac:dyDescent="0.6">
      <c r="B86" s="56" t="s">
        <v>155</v>
      </c>
      <c r="G86" s="56"/>
    </row>
    <row r="87" spans="2:12" x14ac:dyDescent="0.6">
      <c r="B87" s="56" t="s">
        <v>156</v>
      </c>
      <c r="G87" s="56"/>
    </row>
    <row r="88" spans="2:12" x14ac:dyDescent="0.6">
      <c r="B88" s="3" t="s">
        <v>199</v>
      </c>
      <c r="G88" s="56"/>
    </row>
    <row r="89" spans="2:12" x14ac:dyDescent="0.6">
      <c r="B89" s="56" t="s">
        <v>157</v>
      </c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43" max="16383" man="1"/>
  </rowBreak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Sheet64"/>
  <dimension ref="A1:O67"/>
  <sheetViews>
    <sheetView zoomScale="70" zoomScaleNormal="70" workbookViewId="0"/>
  </sheetViews>
  <sheetFormatPr defaultRowHeight="13" x14ac:dyDescent="0.6"/>
  <cols>
    <col min="1" max="1" width="36.86328125" customWidth="1"/>
    <col min="2" max="5" width="10.6796875" customWidth="1"/>
    <col min="6" max="6" width="2.6796875" customWidth="1"/>
    <col min="7" max="10" width="10.6796875" customWidth="1"/>
    <col min="11" max="11" width="2.6796875" customWidth="1"/>
    <col min="12" max="15" width="8.6796875" customWidth="1"/>
  </cols>
  <sheetData>
    <row r="1" spans="1:15" ht="15.5" x14ac:dyDescent="0.7">
      <c r="A1" s="57" t="s">
        <v>260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5.75" customHeight="1" thickBot="1" x14ac:dyDescent="0.85">
      <c r="A2" s="187" t="s">
        <v>202</v>
      </c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.5" x14ac:dyDescent="0.7">
      <c r="A3" s="4" t="s">
        <v>0</v>
      </c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7"/>
    </row>
    <row r="4" spans="1:15" x14ac:dyDescent="0.6">
      <c r="A4" s="8"/>
      <c r="B4" s="9" t="s">
        <v>1</v>
      </c>
      <c r="C4" s="10"/>
      <c r="D4" s="10"/>
      <c r="E4" s="10"/>
      <c r="F4" s="11"/>
      <c r="G4" s="9" t="s">
        <v>2</v>
      </c>
      <c r="H4" s="12"/>
      <c r="I4" s="12"/>
      <c r="J4" s="12"/>
      <c r="K4" s="11"/>
      <c r="L4" s="9" t="s">
        <v>3</v>
      </c>
      <c r="M4" s="12"/>
      <c r="N4" s="12"/>
      <c r="O4" s="13"/>
    </row>
    <row r="5" spans="1:15" ht="26" x14ac:dyDescent="0.6">
      <c r="A5" s="14"/>
      <c r="B5" s="15" t="s">
        <v>4</v>
      </c>
      <c r="C5" s="15" t="s">
        <v>5</v>
      </c>
      <c r="D5" s="15" t="s">
        <v>6</v>
      </c>
      <c r="E5" s="15" t="s">
        <v>7</v>
      </c>
      <c r="F5" s="16"/>
      <c r="G5" s="15" t="s">
        <v>4</v>
      </c>
      <c r="H5" s="15" t="s">
        <v>5</v>
      </c>
      <c r="I5" s="15" t="s">
        <v>6</v>
      </c>
      <c r="J5" s="15" t="s">
        <v>7</v>
      </c>
      <c r="K5" s="16"/>
      <c r="L5" s="15" t="s">
        <v>4</v>
      </c>
      <c r="M5" s="15" t="s">
        <v>5</v>
      </c>
      <c r="N5" s="15" t="s">
        <v>6</v>
      </c>
      <c r="O5" s="17" t="s">
        <v>7</v>
      </c>
    </row>
    <row r="6" spans="1:15" x14ac:dyDescent="0.6">
      <c r="A6" s="94" t="s">
        <v>23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20"/>
    </row>
    <row r="7" spans="1:15" x14ac:dyDescent="0.6">
      <c r="A7" s="31" t="s">
        <v>102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20"/>
    </row>
    <row r="8" spans="1:15" x14ac:dyDescent="0.6">
      <c r="A8" s="21" t="s">
        <v>13</v>
      </c>
      <c r="B8" s="22">
        <f>SUM('Table 4.2'!B8,'Table 4.5'!B8,'Table 4.8'!B8)+SUM('Table 4.12'!B8,'Table 4.15'!B8,'Table 4.18'!B8)+SUM('Table 4.22'!B8,'Table 4.25'!B8,'Table 4.28'!B8)+SUM('Table 4.32'!B8,'Table 4.35'!B8,'Table 4.38'!B8,'Table 4.41'!B8)+SUM('Table 4.45'!B8,'Table 4.48'!B8,'Table 4.51'!B8,'Table 4.54'!B8,'Table 4.57'!B8)</f>
        <v>37245.050750000039</v>
      </c>
      <c r="C8" s="22">
        <f>SUM('Table 4.2'!C8,'Table 4.5'!C8,'Table 4.8'!C8)+SUM('Table 4.12'!C8,'Table 4.15'!C8,'Table 4.18'!C8)+SUM('Table 4.22'!C8,'Table 4.25'!C8,'Table 4.28'!C8)+SUM('Table 4.32'!C8,'Table 4.35'!C8,'Table 4.38'!C8,'Table 4.41'!C8)+SUM('Table 4.45'!C8,'Table 4.48'!C8,'Table 4.51'!C8,'Table 4.54'!C8,'Table 4.57'!C8)</f>
        <v>0</v>
      </c>
      <c r="D8" s="22">
        <f>SUM('Table 4.2'!D8,'Table 4.5'!D8,'Table 4.8'!D8)+SUM('Table 4.12'!D8,'Table 4.15'!D8,'Table 4.18'!D8)+SUM('Table 4.22'!D8,'Table 4.25'!D8,'Table 4.28'!D8)+SUM('Table 4.32'!D8,'Table 4.35'!D8,'Table 4.38'!D8,'Table 4.41'!D8)+SUM('Table 4.45'!D8,'Table 4.48'!D8,'Table 4.51'!D8,'Table 4.54'!D8,'Table 4.57'!D8)</f>
        <v>0</v>
      </c>
      <c r="E8" s="65">
        <f t="shared" ref="E8:E13" si="0">SUM(B8:D8)</f>
        <v>37245.050750000039</v>
      </c>
      <c r="F8" s="16"/>
      <c r="G8" s="62">
        <f>SUM('Table 4.2'!G8,'Table 4.5'!G8,'Table 4.8'!G8)+SUM('Table 4.12'!G8,'Table 4.15'!G8,'Table 4.18'!G8)+SUM('Table 4.22'!G8,'Table 4.25'!G8,'Table 4.28'!G8)+SUM('Table 4.32'!G8,'Table 4.35'!G8,'Table 4.38'!G8,'Table 4.41'!G8)+SUM('Table 4.45'!G8,'Table 4.48'!G8,'Table 4.51'!G8,'Table 4.54'!G8,'Table 4.57'!G8)</f>
        <v>2689.7233016962005</v>
      </c>
      <c r="H8" s="62">
        <f>SUM('Table 4.2'!H8,'Table 4.5'!H8,'Table 4.8'!H8)+SUM('Table 4.12'!H8,'Table 4.15'!H8,'Table 4.18'!H8)+SUM('Table 4.22'!H8,'Table 4.25'!H8,'Table 4.28'!H8)+SUM('Table 4.32'!H8,'Table 4.35'!H8,'Table 4.38'!H8,'Table 4.41'!H8)+SUM('Table 4.45'!H8,'Table 4.48'!H8,'Table 4.51'!H8,'Table 4.54'!H8,'Table 4.57'!H8)</f>
        <v>0</v>
      </c>
      <c r="I8" s="62">
        <f>SUM('Table 4.2'!I8,'Table 4.5'!I8,'Table 4.8'!I8)+SUM('Table 4.12'!I8,'Table 4.15'!I8,'Table 4.18'!I8)+SUM('Table 4.22'!I8,'Table 4.25'!I8,'Table 4.28'!I8)+SUM('Table 4.32'!I8,'Table 4.35'!I8,'Table 4.38'!I8,'Table 4.41'!I8)+SUM('Table 4.45'!I8,'Table 4.48'!I8,'Table 4.51'!I8,'Table 4.54'!I8,'Table 4.57'!I8)</f>
        <v>0</v>
      </c>
      <c r="J8" s="62">
        <f t="shared" ref="J8:J13" si="1">SUM(G8:I8)</f>
        <v>2689.7233016962005</v>
      </c>
      <c r="K8" s="16"/>
      <c r="L8" s="25">
        <f t="shared" ref="L8:O14" si="2">IF(B8&lt;&gt;0,G8/B8,"--")</f>
        <v>7.2216932116710778E-2</v>
      </c>
      <c r="M8" s="25" t="str">
        <f t="shared" si="2"/>
        <v>--</v>
      </c>
      <c r="N8" s="25" t="str">
        <f t="shared" si="2"/>
        <v>--</v>
      </c>
      <c r="O8" s="26">
        <f t="shared" si="2"/>
        <v>7.2216932116710778E-2</v>
      </c>
    </row>
    <row r="9" spans="1:15" x14ac:dyDescent="0.6">
      <c r="A9" s="30" t="s">
        <v>24</v>
      </c>
      <c r="B9" s="22">
        <f>SUM('Table 4.2'!B9,'Table 4.5'!B9,'Table 4.8'!B9)+SUM('Table 4.12'!B9,'Table 4.15'!B9,'Table 4.18'!B9)+SUM('Table 4.22'!B9,'Table 4.25'!B9,'Table 4.28'!B9)+SUM('Table 4.32'!B9,'Table 4.35'!B9,'Table 4.38'!B9,'Table 4.41'!B9)+SUM('Table 4.45'!B9,'Table 4.48'!B9,'Table 4.51'!B9,'Table 4.54'!B9,'Table 4.57'!B9)</f>
        <v>37245.050750000039</v>
      </c>
      <c r="C9" s="22">
        <f>SUM('Table 4.2'!C9,'Table 4.5'!C9,'Table 4.8'!C9)+SUM('Table 4.12'!C9,'Table 4.15'!C9,'Table 4.18'!C9)+SUM('Table 4.22'!C9,'Table 4.25'!C9,'Table 4.28'!C9)+SUM('Table 4.32'!C9,'Table 4.35'!C9,'Table 4.38'!C9,'Table 4.41'!C9)+SUM('Table 4.45'!C9,'Table 4.48'!C9,'Table 4.51'!C9,'Table 4.54'!C9,'Table 4.57'!C9)</f>
        <v>0</v>
      </c>
      <c r="D9" s="22">
        <f>SUM('Table 4.2'!D9,'Table 4.5'!D9,'Table 4.8'!D9)+SUM('Table 4.12'!D9,'Table 4.15'!D9,'Table 4.18'!D9)+SUM('Table 4.22'!D9,'Table 4.25'!D9,'Table 4.28'!D9)+SUM('Table 4.32'!D9,'Table 4.35'!D9,'Table 4.38'!D9,'Table 4.41'!D9)+SUM('Table 4.45'!D9,'Table 4.48'!D9,'Table 4.51'!D9,'Table 4.54'!D9,'Table 4.57'!D9)</f>
        <v>0</v>
      </c>
      <c r="E9" s="65">
        <f t="shared" si="0"/>
        <v>37245.050750000039</v>
      </c>
      <c r="F9" s="16"/>
      <c r="G9" s="62">
        <f>SUM('Table 4.2'!G9,'Table 4.5'!G9,'Table 4.8'!G9)+SUM('Table 4.12'!G9,'Table 4.15'!G9,'Table 4.18'!G9)+SUM('Table 4.22'!G9,'Table 4.25'!G9,'Table 4.28'!G9)+SUM('Table 4.32'!G9,'Table 4.35'!G9,'Table 4.38'!G9,'Table 4.41'!G9)+SUM('Table 4.45'!G9,'Table 4.48'!G9,'Table 4.51'!G9,'Table 4.54'!G9,'Table 4.57'!G9)</f>
        <v>246.84648081452968</v>
      </c>
      <c r="H9" s="62">
        <f>SUM('Table 4.2'!H9,'Table 4.5'!H9,'Table 4.8'!H9)+SUM('Table 4.12'!H9,'Table 4.15'!H9,'Table 4.18'!H9)+SUM('Table 4.22'!H9,'Table 4.25'!H9,'Table 4.28'!H9)+SUM('Table 4.32'!H9,'Table 4.35'!H9,'Table 4.38'!H9,'Table 4.41'!H9)+SUM('Table 4.45'!H9,'Table 4.48'!H9,'Table 4.51'!H9,'Table 4.54'!H9,'Table 4.57'!H9)</f>
        <v>0</v>
      </c>
      <c r="I9" s="62">
        <f>SUM('Table 4.2'!I9,'Table 4.5'!I9,'Table 4.8'!I9)+SUM('Table 4.12'!I9,'Table 4.15'!I9,'Table 4.18'!I9)+SUM('Table 4.22'!I9,'Table 4.25'!I9,'Table 4.28'!I9)+SUM('Table 4.32'!I9,'Table 4.35'!I9,'Table 4.38'!I9,'Table 4.41'!I9)+SUM('Table 4.45'!I9,'Table 4.48'!I9,'Table 4.51'!I9,'Table 4.54'!I9,'Table 4.57'!I9)</f>
        <v>0</v>
      </c>
      <c r="J9" s="62">
        <f t="shared" si="1"/>
        <v>246.84648081452968</v>
      </c>
      <c r="K9" s="16"/>
      <c r="L9" s="25">
        <f t="shared" si="2"/>
        <v>6.6276317482136717E-3</v>
      </c>
      <c r="M9" s="25" t="str">
        <f t="shared" si="2"/>
        <v>--</v>
      </c>
      <c r="N9" s="25" t="str">
        <f t="shared" si="2"/>
        <v>--</v>
      </c>
      <c r="O9" s="26">
        <f t="shared" si="2"/>
        <v>6.6276317482136717E-3</v>
      </c>
    </row>
    <row r="10" spans="1:15" x14ac:dyDescent="0.6">
      <c r="A10" s="21" t="s">
        <v>25</v>
      </c>
      <c r="B10" s="22">
        <f>SUM('Table 4.2'!B10,'Table 4.5'!B10,'Table 4.8'!B10)+SUM('Table 4.12'!B10,'Table 4.15'!B10,'Table 4.18'!B10)+SUM('Table 4.22'!B10,'Table 4.25'!B10,'Table 4.28'!B10)+SUM('Table 4.32'!B10,'Table 4.35'!B10,'Table 4.38'!B10,'Table 4.41'!B10)+SUM('Table 4.45'!B10,'Table 4.48'!B10,'Table 4.51'!B10,'Table 4.54'!B10,'Table 4.57'!B10)</f>
        <v>744901.01500000001</v>
      </c>
      <c r="C10" s="22">
        <f>SUM('Table 4.2'!C10,'Table 4.5'!C10,'Table 4.8'!C10)+SUM('Table 4.12'!C10,'Table 4.15'!C10,'Table 4.18'!C10)+SUM('Table 4.22'!C10,'Table 4.25'!C10,'Table 4.28'!C10)+SUM('Table 4.32'!C10,'Table 4.35'!C10,'Table 4.38'!C10,'Table 4.41'!C10)+SUM('Table 4.45'!C10,'Table 4.48'!C10,'Table 4.51'!C10,'Table 4.54'!C10,'Table 4.57'!C10)</f>
        <v>0</v>
      </c>
      <c r="D10" s="22">
        <f>SUM('Table 4.2'!D10,'Table 4.5'!D10,'Table 4.8'!D10)+SUM('Table 4.12'!D10,'Table 4.15'!D10,'Table 4.18'!D10)+SUM('Table 4.22'!D10,'Table 4.25'!D10,'Table 4.28'!D10)+SUM('Table 4.32'!D10,'Table 4.35'!D10,'Table 4.38'!D10,'Table 4.41'!D10)+SUM('Table 4.45'!D10,'Table 4.48'!D10,'Table 4.51'!D10,'Table 4.54'!D10,'Table 4.57'!D10)</f>
        <v>0</v>
      </c>
      <c r="E10" s="65">
        <f t="shared" si="0"/>
        <v>744901.01500000001</v>
      </c>
      <c r="F10" s="16"/>
      <c r="G10" s="62">
        <f>SUM('Table 4.2'!G10,'Table 4.5'!G10,'Table 4.8'!G10)+SUM('Table 4.12'!G10,'Table 4.15'!G10,'Table 4.18'!G10)+SUM('Table 4.22'!G10,'Table 4.25'!G10,'Table 4.28'!G10)+SUM('Table 4.32'!G10,'Table 4.35'!G10,'Table 4.38'!G10,'Table 4.41'!G10)+SUM('Table 4.45'!G10,'Table 4.48'!G10,'Table 4.51'!G10,'Table 4.54'!G10,'Table 4.57'!G10)</f>
        <v>45541.202502368986</v>
      </c>
      <c r="H10" s="62">
        <f>SUM('Table 4.2'!H10,'Table 4.5'!H10,'Table 4.8'!H10)+SUM('Table 4.12'!H10,'Table 4.15'!H10,'Table 4.18'!H10)+SUM('Table 4.22'!H10,'Table 4.25'!H10,'Table 4.28'!H10)+SUM('Table 4.32'!H10,'Table 4.35'!H10,'Table 4.38'!H10,'Table 4.41'!H10)+SUM('Table 4.45'!H10,'Table 4.48'!H10,'Table 4.51'!H10,'Table 4.54'!H10,'Table 4.57'!H10)</f>
        <v>0</v>
      </c>
      <c r="I10" s="62">
        <f>SUM('Table 4.2'!I10,'Table 4.5'!I10,'Table 4.8'!I10)+SUM('Table 4.12'!I10,'Table 4.15'!I10,'Table 4.18'!I10)+SUM('Table 4.22'!I10,'Table 4.25'!I10,'Table 4.28'!I10)+SUM('Table 4.32'!I10,'Table 4.35'!I10,'Table 4.38'!I10,'Table 4.41'!I10)+SUM('Table 4.45'!I10,'Table 4.48'!I10,'Table 4.51'!I10,'Table 4.54'!I10,'Table 4.57'!I10)</f>
        <v>0</v>
      </c>
      <c r="J10" s="62">
        <f t="shared" si="1"/>
        <v>45541.202502368986</v>
      </c>
      <c r="K10" s="16"/>
      <c r="L10" s="25">
        <f t="shared" si="2"/>
        <v>6.1137253924092159E-2</v>
      </c>
      <c r="M10" s="25" t="str">
        <f t="shared" si="2"/>
        <v>--</v>
      </c>
      <c r="N10" s="25" t="str">
        <f t="shared" si="2"/>
        <v>--</v>
      </c>
      <c r="O10" s="26">
        <f t="shared" si="2"/>
        <v>6.1137253924092159E-2</v>
      </c>
    </row>
    <row r="11" spans="1:15" x14ac:dyDescent="0.6">
      <c r="A11" s="21" t="s">
        <v>26</v>
      </c>
      <c r="B11" s="22">
        <f>SUM('Table 4.2'!B11,'Table 4.5'!B11,'Table 4.8'!B11)+SUM('Table 4.12'!B11,'Table 4.15'!B11,'Table 4.18'!B11)+SUM('Table 4.22'!B11,'Table 4.25'!B11,'Table 4.28'!B11)+SUM('Table 4.32'!B11,'Table 4.35'!B11,'Table 4.38'!B11,'Table 4.41'!B11)+SUM('Table 4.45'!B11,'Table 4.48'!B11,'Table 4.51'!B11,'Table 4.54'!B11,'Table 4.57'!B11)</f>
        <v>278451.37030139682</v>
      </c>
      <c r="C11" s="22">
        <f>SUM('Table 4.2'!C11,'Table 4.5'!C11,'Table 4.8'!C11)+SUM('Table 4.12'!C11,'Table 4.15'!C11,'Table 4.18'!C11)+SUM('Table 4.22'!C11,'Table 4.25'!C11,'Table 4.28'!C11)+SUM('Table 4.32'!C11,'Table 4.35'!C11,'Table 4.38'!C11,'Table 4.41'!C11)+SUM('Table 4.45'!C11,'Table 4.48'!C11,'Table 4.51'!C11,'Table 4.54'!C11,'Table 4.57'!C11)</f>
        <v>0</v>
      </c>
      <c r="D11" s="22">
        <f>SUM('Table 4.2'!D11,'Table 4.5'!D11,'Table 4.8'!D11)+SUM('Table 4.12'!D11,'Table 4.15'!D11,'Table 4.18'!D11)+SUM('Table 4.22'!D11,'Table 4.25'!D11,'Table 4.28'!D11)+SUM('Table 4.32'!D11,'Table 4.35'!D11,'Table 4.38'!D11,'Table 4.41'!D11)+SUM('Table 4.45'!D11,'Table 4.48'!D11,'Table 4.51'!D11,'Table 4.54'!D11,'Table 4.57'!D11)</f>
        <v>0</v>
      </c>
      <c r="E11" s="65">
        <f t="shared" si="0"/>
        <v>278451.37030139682</v>
      </c>
      <c r="F11" s="16"/>
      <c r="G11" s="62">
        <f>SUM('Table 4.2'!G11,'Table 4.5'!G11,'Table 4.8'!G11)+SUM('Table 4.12'!G11,'Table 4.15'!G11,'Table 4.18'!G11)+SUM('Table 4.22'!G11,'Table 4.25'!G11,'Table 4.28'!G11)+SUM('Table 4.32'!G11,'Table 4.35'!G11,'Table 4.38'!G11,'Table 4.41'!G11)+SUM('Table 4.45'!G11,'Table 4.48'!G11,'Table 4.51'!G11,'Table 4.54'!G11,'Table 4.57'!G11)</f>
        <v>0</v>
      </c>
      <c r="H11" s="62">
        <f>SUM('Table 4.2'!H11,'Table 4.5'!H11,'Table 4.8'!H11)+SUM('Table 4.12'!H11,'Table 4.15'!H11,'Table 4.18'!H11)+SUM('Table 4.22'!H11,'Table 4.25'!H11,'Table 4.28'!H11)+SUM('Table 4.32'!H11,'Table 4.35'!H11,'Table 4.38'!H11,'Table 4.41'!H11)+SUM('Table 4.45'!H11,'Table 4.48'!H11,'Table 4.51'!H11,'Table 4.54'!H11,'Table 4.57'!H11)</f>
        <v>0</v>
      </c>
      <c r="I11" s="62">
        <f>SUM('Table 4.2'!I11,'Table 4.5'!I11,'Table 4.8'!I11)+SUM('Table 4.12'!I11,'Table 4.15'!I11,'Table 4.18'!I11)+SUM('Table 4.22'!I11,'Table 4.25'!I11,'Table 4.28'!I11)+SUM('Table 4.32'!I11,'Table 4.35'!I11,'Table 4.38'!I11,'Table 4.41'!I11)+SUM('Table 4.45'!I11,'Table 4.48'!I11,'Table 4.51'!I11,'Table 4.54'!I11,'Table 4.57'!I11)</f>
        <v>0</v>
      </c>
      <c r="J11" s="62">
        <f t="shared" si="1"/>
        <v>0</v>
      </c>
      <c r="K11" s="16"/>
      <c r="L11" s="25">
        <f t="shared" si="2"/>
        <v>0</v>
      </c>
      <c r="M11" s="25" t="str">
        <f t="shared" si="2"/>
        <v>--</v>
      </c>
      <c r="N11" s="25" t="str">
        <f t="shared" si="2"/>
        <v>--</v>
      </c>
      <c r="O11" s="26">
        <f t="shared" si="2"/>
        <v>0</v>
      </c>
    </row>
    <row r="12" spans="1:15" x14ac:dyDescent="0.6">
      <c r="A12" s="30" t="s">
        <v>92</v>
      </c>
      <c r="B12" s="22">
        <f>SUM('Table 4.2'!B12,'Table 4.5'!B12,'Table 4.8'!B12)+SUM('Table 4.12'!B12,'Table 4.15'!B12,'Table 4.18'!B12)+SUM('Table 4.22'!B12,'Table 4.25'!B12,'Table 4.28'!B12)+SUM('Table 4.32'!B12,'Table 4.35'!B12,'Table 4.38'!B12,'Table 4.41'!B12)+SUM('Table 4.45'!B12,'Table 4.48'!B12,'Table 4.51'!B12,'Table 4.54'!B12,'Table 4.57'!B12)</f>
        <v>432790.95486181334</v>
      </c>
      <c r="C12" s="22">
        <f>SUM('Table 4.2'!C12,'Table 4.5'!C12,'Table 4.8'!C12)+SUM('Table 4.12'!C12,'Table 4.15'!C12,'Table 4.18'!C12)+SUM('Table 4.22'!C12,'Table 4.25'!C12,'Table 4.28'!C12)+SUM('Table 4.32'!C12,'Table 4.35'!C12,'Table 4.38'!C12,'Table 4.41'!C12)+SUM('Table 4.45'!C12,'Table 4.48'!C12,'Table 4.51'!C12,'Table 4.54'!C12,'Table 4.57'!C12)</f>
        <v>0</v>
      </c>
      <c r="D12" s="22">
        <f>SUM('Table 4.2'!D12,'Table 4.5'!D12,'Table 4.8'!D12)+SUM('Table 4.12'!D12,'Table 4.15'!D12,'Table 4.18'!D12)+SUM('Table 4.22'!D12,'Table 4.25'!D12,'Table 4.28'!D12)+SUM('Table 4.32'!D12,'Table 4.35'!D12,'Table 4.38'!D12,'Table 4.41'!D12)+SUM('Table 4.45'!D12,'Table 4.48'!D12,'Table 4.51'!D12,'Table 4.54'!D12,'Table 4.57'!D12)</f>
        <v>0</v>
      </c>
      <c r="E12" s="65">
        <f t="shared" si="0"/>
        <v>432790.95486181334</v>
      </c>
      <c r="F12" s="16"/>
      <c r="G12" s="62">
        <f>SUM('Table 4.2'!G12,'Table 4.5'!G12,'Table 4.8'!G12)+SUM('Table 4.12'!G12,'Table 4.15'!G12,'Table 4.18'!G12)+SUM('Table 4.22'!G12,'Table 4.25'!G12,'Table 4.28'!G12)+SUM('Table 4.32'!G12,'Table 4.35'!G12,'Table 4.38'!G12,'Table 4.41'!G12)+SUM('Table 4.45'!G12,'Table 4.48'!G12,'Table 4.51'!G12,'Table 4.54'!G12,'Table 4.57'!G12)</f>
        <v>33569.873926081353</v>
      </c>
      <c r="H12" s="62">
        <f>SUM('Table 4.2'!H12,'Table 4.5'!H12,'Table 4.8'!H12)+SUM('Table 4.12'!H12,'Table 4.15'!H12,'Table 4.18'!H12)+SUM('Table 4.22'!H12,'Table 4.25'!H12,'Table 4.28'!H12)+SUM('Table 4.32'!H12,'Table 4.35'!H12,'Table 4.38'!H12,'Table 4.41'!H12)+SUM('Table 4.45'!H12,'Table 4.48'!H12,'Table 4.51'!H12,'Table 4.54'!H12,'Table 4.57'!H12)</f>
        <v>0</v>
      </c>
      <c r="I12" s="62">
        <f>SUM('Table 4.2'!I12,'Table 4.5'!I12,'Table 4.8'!I12)+SUM('Table 4.12'!I12,'Table 4.15'!I12,'Table 4.18'!I12)+SUM('Table 4.22'!I12,'Table 4.25'!I12,'Table 4.28'!I12)+SUM('Table 4.32'!I12,'Table 4.35'!I12,'Table 4.38'!I12,'Table 4.41'!I12)+SUM('Table 4.45'!I12,'Table 4.48'!I12,'Table 4.51'!I12,'Table 4.54'!I12,'Table 4.57'!I12)</f>
        <v>0</v>
      </c>
      <c r="J12" s="62">
        <f t="shared" si="1"/>
        <v>33569.873926081353</v>
      </c>
      <c r="K12" s="16"/>
      <c r="L12" s="25">
        <f t="shared" si="2"/>
        <v>7.7566024772398351E-2</v>
      </c>
      <c r="M12" s="25" t="str">
        <f t="shared" si="2"/>
        <v>--</v>
      </c>
      <c r="N12" s="25" t="str">
        <f t="shared" si="2"/>
        <v>--</v>
      </c>
      <c r="O12" s="26">
        <f t="shared" si="2"/>
        <v>7.7566024772398351E-2</v>
      </c>
    </row>
    <row r="13" spans="1:15" x14ac:dyDescent="0.6">
      <c r="A13" s="30" t="s">
        <v>93</v>
      </c>
      <c r="B13" s="22">
        <f>SUM('Table 4.2'!B13,'Table 4.5'!B13,'Table 4.8'!B13)+SUM('Table 4.12'!B13,'Table 4.15'!B13,'Table 4.18'!B13)+SUM('Table 4.22'!B13,'Table 4.25'!B13,'Table 4.28'!B13)+SUM('Table 4.32'!B13,'Table 4.35'!B13,'Table 4.38'!B13,'Table 4.41'!B13)+SUM('Table 4.45'!B13,'Table 4.48'!B13,'Table 4.51'!B13,'Table 4.54'!B13,'Table 4.57'!B13)</f>
        <v>33658.689836789898</v>
      </c>
      <c r="C13" s="22">
        <f>SUM('Table 4.2'!C13,'Table 4.5'!C13,'Table 4.8'!C13)+SUM('Table 4.12'!C13,'Table 4.15'!C13,'Table 4.18'!C13)+SUM('Table 4.22'!C13,'Table 4.25'!C13,'Table 4.28'!C13)+SUM('Table 4.32'!C13,'Table 4.35'!C13,'Table 4.38'!C13,'Table 4.41'!C13)+SUM('Table 4.45'!C13,'Table 4.48'!C13,'Table 4.51'!C13,'Table 4.54'!C13,'Table 4.57'!C13)</f>
        <v>0</v>
      </c>
      <c r="D13" s="22">
        <f>SUM('Table 4.2'!D13,'Table 4.5'!D13,'Table 4.8'!D13)+SUM('Table 4.12'!D13,'Table 4.15'!D13,'Table 4.18'!D13)+SUM('Table 4.22'!D13,'Table 4.25'!D13,'Table 4.28'!D13)+SUM('Table 4.32'!D13,'Table 4.35'!D13,'Table 4.38'!D13,'Table 4.41'!D13)+SUM('Table 4.45'!D13,'Table 4.48'!D13,'Table 4.51'!D13,'Table 4.54'!D13,'Table 4.57'!D13)</f>
        <v>0</v>
      </c>
      <c r="E13" s="65">
        <f t="shared" si="0"/>
        <v>33658.689836789898</v>
      </c>
      <c r="F13" s="16"/>
      <c r="G13" s="62">
        <f>SUM('Table 4.2'!G13,'Table 4.5'!G13,'Table 4.8'!G13)+SUM('Table 4.12'!G13,'Table 4.15'!G13,'Table 4.18'!G13)+SUM('Table 4.22'!G13,'Table 4.25'!G13,'Table 4.28'!G13)+SUM('Table 4.32'!G13,'Table 4.35'!G13,'Table 4.38'!G13,'Table 4.41'!G13)+SUM('Table 4.45'!G13,'Table 4.48'!G13,'Table 4.51'!G13,'Table 4.54'!G13,'Table 4.57'!G13)</f>
        <v>9537.4107310733598</v>
      </c>
      <c r="H13" s="62">
        <f>SUM('Table 4.2'!H13,'Table 4.5'!H13,'Table 4.8'!H13)+SUM('Table 4.12'!H13,'Table 4.15'!H13,'Table 4.18'!H13)+SUM('Table 4.22'!H13,'Table 4.25'!H13,'Table 4.28'!H13)+SUM('Table 4.32'!H13,'Table 4.35'!H13,'Table 4.38'!H13,'Table 4.41'!H13)+SUM('Table 4.45'!H13,'Table 4.48'!H13,'Table 4.51'!H13,'Table 4.54'!H13,'Table 4.57'!H13)</f>
        <v>0</v>
      </c>
      <c r="I13" s="62">
        <f>SUM('Table 4.2'!I13,'Table 4.5'!I13,'Table 4.8'!I13)+SUM('Table 4.12'!I13,'Table 4.15'!I13,'Table 4.18'!I13)+SUM('Table 4.22'!I13,'Table 4.25'!I13,'Table 4.28'!I13)+SUM('Table 4.32'!I13,'Table 4.35'!I13,'Table 4.38'!I13,'Table 4.41'!I13)+SUM('Table 4.45'!I13,'Table 4.48'!I13,'Table 4.51'!I13,'Table 4.54'!I13,'Table 4.57'!I13)</f>
        <v>0</v>
      </c>
      <c r="J13" s="62">
        <f t="shared" si="1"/>
        <v>9537.4107310733598</v>
      </c>
      <c r="K13" s="16"/>
      <c r="L13" s="25">
        <f t="shared" si="2"/>
        <v>0.28335656489661404</v>
      </c>
      <c r="M13" s="25" t="str">
        <f t="shared" si="2"/>
        <v>--</v>
      </c>
      <c r="N13" s="25" t="str">
        <f t="shared" si="2"/>
        <v>--</v>
      </c>
      <c r="O13" s="26">
        <f t="shared" si="2"/>
        <v>0.28335656489661404</v>
      </c>
    </row>
    <row r="14" spans="1:15" x14ac:dyDescent="0.6">
      <c r="A14" s="21" t="s">
        <v>17</v>
      </c>
      <c r="B14" s="65">
        <f>B10</f>
        <v>744901.01500000001</v>
      </c>
      <c r="C14" s="65">
        <f>C10</f>
        <v>0</v>
      </c>
      <c r="D14" s="65">
        <f>D10</f>
        <v>0</v>
      </c>
      <c r="E14" s="65">
        <f>E10</f>
        <v>744901.01500000001</v>
      </c>
      <c r="F14" s="16"/>
      <c r="G14" s="24">
        <f>SUM(G8:G13)</f>
        <v>91585.056942034425</v>
      </c>
      <c r="H14" s="24">
        <f>SUM(H8:H13)</f>
        <v>0</v>
      </c>
      <c r="I14" s="24">
        <f>SUM(I8:I13)</f>
        <v>0</v>
      </c>
      <c r="J14" s="24">
        <f>SUM(J8:J13)</f>
        <v>91585.056942034425</v>
      </c>
      <c r="K14" s="16"/>
      <c r="L14" s="25">
        <f t="shared" si="2"/>
        <v>0.12294929809168595</v>
      </c>
      <c r="M14" s="25" t="str">
        <f t="shared" si="2"/>
        <v>--</v>
      </c>
      <c r="N14" s="25" t="str">
        <f t="shared" si="2"/>
        <v>--</v>
      </c>
      <c r="O14" s="26">
        <f t="shared" si="2"/>
        <v>0.12294929809168595</v>
      </c>
    </row>
    <row r="15" spans="1:15" x14ac:dyDescent="0.6">
      <c r="A15" s="21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60"/>
      <c r="M15" s="60"/>
      <c r="N15" s="60"/>
      <c r="O15" s="63"/>
    </row>
    <row r="16" spans="1:15" x14ac:dyDescent="0.6">
      <c r="A16" s="31" t="s">
        <v>28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60"/>
      <c r="M16" s="60"/>
      <c r="N16" s="60"/>
      <c r="O16" s="63"/>
    </row>
    <row r="17" spans="1:15" x14ac:dyDescent="0.6">
      <c r="A17" s="30" t="s">
        <v>29</v>
      </c>
      <c r="B17" s="65">
        <f>B14</f>
        <v>744901.01500000001</v>
      </c>
      <c r="C17" s="65">
        <f>C14</f>
        <v>0</v>
      </c>
      <c r="D17" s="65">
        <f>D14</f>
        <v>0</v>
      </c>
      <c r="E17" s="65">
        <f>SUM(B17:D17)</f>
        <v>744901.01500000001</v>
      </c>
      <c r="F17" s="16"/>
      <c r="G17" s="62">
        <f>SUM('Table 4.2'!G17,'Table 4.5'!G17,'Table 4.8'!G17)+SUM('Table 4.12'!G17,'Table 4.15'!G17,'Table 4.18'!G17)+SUM('Table 4.22'!G17,'Table 4.25'!G17,'Table 4.28'!G17)+SUM('Table 4.32'!G17,'Table 4.35'!G17,'Table 4.38'!G17,'Table 4.41'!G17)+SUM('Table 4.45'!G17,'Table 4.48'!G17,'Table 4.51'!G17,'Table 4.54'!G17,'Table 4.57'!G17)</f>
        <v>81311.768330930427</v>
      </c>
      <c r="H17" s="62">
        <f>SUM('Table 4.2'!H17,'Table 4.5'!H17,'Table 4.8'!H17)+SUM('Table 4.12'!H17,'Table 4.15'!H17,'Table 4.18'!H17)+SUM('Table 4.22'!H17,'Table 4.25'!H17,'Table 4.28'!H17)+SUM('Table 4.32'!H17,'Table 4.35'!H17,'Table 4.38'!H17,'Table 4.41'!H17)+SUM('Table 4.45'!H17,'Table 4.48'!H17,'Table 4.51'!H17,'Table 4.54'!H17,'Table 4.57'!H17)</f>
        <v>0</v>
      </c>
      <c r="I17" s="62">
        <f>SUM('Table 4.2'!I17,'Table 4.5'!I17,'Table 4.8'!I17)+SUM('Table 4.12'!I17,'Table 4.15'!I17,'Table 4.18'!I17)+SUM('Table 4.22'!I17,'Table 4.25'!I17,'Table 4.28'!I17)+SUM('Table 4.32'!I17,'Table 4.35'!I17,'Table 4.38'!I17,'Table 4.41'!I17)+SUM('Table 4.45'!I17,'Table 4.48'!I17,'Table 4.51'!I17,'Table 4.54'!I17,'Table 4.57'!I17)</f>
        <v>0</v>
      </c>
      <c r="J17" s="62">
        <f>SUM(G17:I17)</f>
        <v>81311.768330930427</v>
      </c>
      <c r="K17" s="16"/>
      <c r="L17" s="25">
        <f t="shared" ref="L17:O19" si="3">IF(B17&lt;&gt;0,G17/B17,"--")</f>
        <v>0.1091578165334228</v>
      </c>
      <c r="M17" s="25" t="str">
        <f t="shared" si="3"/>
        <v>--</v>
      </c>
      <c r="N17" s="25" t="str">
        <f t="shared" si="3"/>
        <v>--</v>
      </c>
      <c r="O17" s="26">
        <f t="shared" si="3"/>
        <v>0.1091578165334228</v>
      </c>
    </row>
    <row r="18" spans="1:15" x14ac:dyDescent="0.6">
      <c r="A18" s="30" t="s">
        <v>30</v>
      </c>
      <c r="B18" s="22">
        <f>SUM('Table 4.2'!B18,'Table 4.5'!B18,'Table 4.8'!B18)+SUM('Table 4.12'!B18,'Table 4.15'!B18,'Table 4.18'!B18)+SUM('Table 4.22'!B18,'Table 4.25'!B18,'Table 4.28'!B18)+SUM('Table 4.32'!B18,'Table 4.35'!B18,'Table 4.38'!B18,'Table 4.41'!B18)+SUM('Table 4.45'!B18,'Table 4.48'!B18,'Table 4.51'!B18,'Table 4.54'!B18,'Table 4.57'!B18)</f>
        <v>0</v>
      </c>
      <c r="C18" s="22">
        <f>SUM('Table 4.2'!C18,'Table 4.5'!C18,'Table 4.8'!C18)+SUM('Table 4.12'!C18,'Table 4.15'!C18,'Table 4.18'!C18)+SUM('Table 4.22'!C18,'Table 4.25'!C18,'Table 4.28'!C18)+SUM('Table 4.32'!C18,'Table 4.35'!C18,'Table 4.38'!C18,'Table 4.41'!C18)+SUM('Table 4.45'!C18,'Table 4.48'!C18,'Table 4.51'!C18,'Table 4.54'!C18,'Table 4.57'!C18)</f>
        <v>0</v>
      </c>
      <c r="D18" s="22">
        <f>SUM('Table 4.2'!D18,'Table 4.5'!D18,'Table 4.8'!D18)+SUM('Table 4.12'!D18,'Table 4.15'!D18,'Table 4.18'!D18)+SUM('Table 4.22'!D18,'Table 4.25'!D18,'Table 4.28'!D18)+SUM('Table 4.32'!D18,'Table 4.35'!D18,'Table 4.38'!D18,'Table 4.41'!D18)+SUM('Table 4.45'!D18,'Table 4.48'!D18,'Table 4.51'!D18,'Table 4.54'!D18,'Table 4.57'!D18)</f>
        <v>0</v>
      </c>
      <c r="E18" s="65">
        <f>SUM(B18:D18)</f>
        <v>0</v>
      </c>
      <c r="F18" s="16"/>
      <c r="G18" s="62">
        <f>SUM('Table 4.2'!G18,'Table 4.5'!G18,'Table 4.8'!G18)+SUM('Table 4.12'!G18,'Table 4.15'!G18,'Table 4.18'!G18)+SUM('Table 4.22'!G18,'Table 4.25'!G18,'Table 4.28'!G18)+SUM('Table 4.32'!G18,'Table 4.35'!G18,'Table 4.38'!G18,'Table 4.41'!G18)+SUM('Table 4.45'!G18,'Table 4.48'!G18,'Table 4.51'!G18,'Table 4.54'!G18,'Table 4.57'!G18)</f>
        <v>0</v>
      </c>
      <c r="H18" s="62">
        <f>SUM('Table 4.2'!H18,'Table 4.5'!H18,'Table 4.8'!H18)+SUM('Table 4.12'!H18,'Table 4.15'!H18,'Table 4.18'!H18)+SUM('Table 4.22'!H18,'Table 4.25'!H18,'Table 4.28'!H18)+SUM('Table 4.32'!H18,'Table 4.35'!H18,'Table 4.38'!H18,'Table 4.41'!H18)+SUM('Table 4.45'!H18,'Table 4.48'!H18,'Table 4.51'!H18,'Table 4.54'!H18,'Table 4.57'!H18)</f>
        <v>0</v>
      </c>
      <c r="I18" s="62">
        <f>SUM('Table 4.2'!I18,'Table 4.5'!I18,'Table 4.8'!I18)+SUM('Table 4.12'!I18,'Table 4.15'!I18,'Table 4.18'!I18)+SUM('Table 4.22'!I18,'Table 4.25'!I18,'Table 4.28'!I18)+SUM('Table 4.32'!I18,'Table 4.35'!I18,'Table 4.38'!I18,'Table 4.41'!I18)+SUM('Table 4.45'!I18,'Table 4.48'!I18,'Table 4.51'!I18,'Table 4.54'!I18,'Table 4.57'!I18)</f>
        <v>0</v>
      </c>
      <c r="J18" s="62">
        <f>SUM(G18:I18)</f>
        <v>0</v>
      </c>
      <c r="K18" s="16"/>
      <c r="L18" s="25" t="str">
        <f t="shared" si="3"/>
        <v>--</v>
      </c>
      <c r="M18" s="25" t="str">
        <f t="shared" si="3"/>
        <v>--</v>
      </c>
      <c r="N18" s="25" t="str">
        <f t="shared" si="3"/>
        <v>--</v>
      </c>
      <c r="O18" s="26" t="str">
        <f t="shared" si="3"/>
        <v>--</v>
      </c>
    </row>
    <row r="19" spans="1:15" x14ac:dyDescent="0.6">
      <c r="A19" s="21" t="s">
        <v>17</v>
      </c>
      <c r="B19" s="65">
        <f>B17</f>
        <v>744901.01500000001</v>
      </c>
      <c r="C19" s="65">
        <f>C17</f>
        <v>0</v>
      </c>
      <c r="D19" s="65">
        <f>D17</f>
        <v>0</v>
      </c>
      <c r="E19" s="65">
        <f>E17</f>
        <v>744901.01500000001</v>
      </c>
      <c r="F19" s="16"/>
      <c r="G19" s="24">
        <f>SUM(G17:G18)</f>
        <v>81311.768330930427</v>
      </c>
      <c r="H19" s="24">
        <f>SUM(H17:H18)</f>
        <v>0</v>
      </c>
      <c r="I19" s="24">
        <f>SUM(I17:I18)</f>
        <v>0</v>
      </c>
      <c r="J19" s="24">
        <f>SUM(J17:J18)</f>
        <v>81311.768330930427</v>
      </c>
      <c r="K19" s="16"/>
      <c r="L19" s="25">
        <f t="shared" si="3"/>
        <v>0.1091578165334228</v>
      </c>
      <c r="M19" s="25" t="str">
        <f t="shared" si="3"/>
        <v>--</v>
      </c>
      <c r="N19" s="25" t="str">
        <f t="shared" si="3"/>
        <v>--</v>
      </c>
      <c r="O19" s="26">
        <f t="shared" si="3"/>
        <v>0.1091578165334228</v>
      </c>
    </row>
    <row r="20" spans="1:15" x14ac:dyDescent="0.6">
      <c r="A20" s="21"/>
      <c r="B20" s="65"/>
      <c r="C20" s="65"/>
      <c r="D20" s="65"/>
      <c r="E20" s="65"/>
      <c r="F20" s="16"/>
      <c r="G20" s="16"/>
      <c r="H20" s="16"/>
      <c r="I20" s="16"/>
      <c r="J20" s="16"/>
      <c r="K20" s="16"/>
      <c r="L20" s="60"/>
      <c r="M20" s="60"/>
      <c r="N20" s="60"/>
      <c r="O20" s="63"/>
    </row>
    <row r="21" spans="1:15" x14ac:dyDescent="0.6">
      <c r="A21" s="21" t="s">
        <v>31</v>
      </c>
      <c r="B21" s="65">
        <f>B19</f>
        <v>744901.01500000001</v>
      </c>
      <c r="C21" s="65">
        <f>C19</f>
        <v>0</v>
      </c>
      <c r="D21" s="65">
        <f>D19</f>
        <v>0</v>
      </c>
      <c r="E21" s="65">
        <f>E19</f>
        <v>744901.01500000001</v>
      </c>
      <c r="F21" s="16"/>
      <c r="G21" s="24">
        <f>SUM(G14,G19)</f>
        <v>172896.82527296484</v>
      </c>
      <c r="H21" s="24">
        <f>SUM(H14,H19)</f>
        <v>0</v>
      </c>
      <c r="I21" s="24">
        <f>SUM(I14,I19)</f>
        <v>0</v>
      </c>
      <c r="J21" s="24">
        <f>SUM(J14,J19)</f>
        <v>172896.82527296484</v>
      </c>
      <c r="K21" s="16"/>
      <c r="L21" s="25">
        <f>IF(B21&lt;&gt;0,G21/B21,"--")</f>
        <v>0.23210711462510872</v>
      </c>
      <c r="M21" s="25" t="str">
        <f>IF(C21&lt;&gt;0,H21/C21,"--")</f>
        <v>--</v>
      </c>
      <c r="N21" s="25" t="str">
        <f>IF(D21&lt;&gt;0,I21/D21,"--")</f>
        <v>--</v>
      </c>
      <c r="O21" s="26">
        <f>IF(E21&lt;&gt;0,J21/E21,"--")</f>
        <v>0.23210711462510872</v>
      </c>
    </row>
    <row r="22" spans="1:15" x14ac:dyDescent="0.6">
      <c r="A22" s="14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60"/>
      <c r="M22" s="60"/>
      <c r="N22" s="60"/>
      <c r="O22" s="63"/>
    </row>
    <row r="23" spans="1:15" x14ac:dyDescent="0.6">
      <c r="A23" s="95" t="s">
        <v>32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60"/>
      <c r="M23" s="60"/>
      <c r="N23" s="60"/>
      <c r="O23" s="63"/>
    </row>
    <row r="24" spans="1:15" x14ac:dyDescent="0.6">
      <c r="A24" s="19" t="s">
        <v>94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61"/>
      <c r="M24" s="61"/>
      <c r="N24" s="61"/>
      <c r="O24" s="64"/>
    </row>
    <row r="25" spans="1:15" x14ac:dyDescent="0.6">
      <c r="A25" s="21" t="s">
        <v>13</v>
      </c>
      <c r="B25" s="22">
        <f>SUM('Table 4.2'!B25,'Table 4.5'!B25,'Table 4.8'!B25)+SUM('Table 4.12'!B25,'Table 4.15'!B25,'Table 4.18'!B25)+SUM('Table 4.22'!B25,'Table 4.25'!B25,'Table 4.28'!B25)+SUM('Table 4.32'!B25,'Table 4.35'!B25,'Table 4.38'!B25,'Table 4.41'!B25)+SUM('Table 4.45'!B25,'Table 4.48'!B25,'Table 4.51'!B25,'Table 4.54'!B25,'Table 4.57'!B25)</f>
        <v>38264.528729651174</v>
      </c>
      <c r="C25" s="22">
        <f>SUM('Table 4.2'!C25,'Table 4.5'!C25,'Table 4.8'!C25)+SUM('Table 4.12'!C25,'Table 4.15'!C25,'Table 4.18'!C25)+SUM('Table 4.22'!C25,'Table 4.25'!C25,'Table 4.28'!C25)+SUM('Table 4.32'!C25,'Table 4.35'!C25,'Table 4.38'!C25,'Table 4.41'!C25)+SUM('Table 4.45'!C25,'Table 4.48'!C25,'Table 4.51'!C25,'Table 4.54'!C25,'Table 4.57'!C25)</f>
        <v>2279.571800940967</v>
      </c>
      <c r="D25" s="22">
        <f>SUM('Table 4.2'!D25,'Table 4.5'!D25,'Table 4.8'!D25)+SUM('Table 4.12'!D25,'Table 4.15'!D25,'Table 4.18'!D25)+SUM('Table 4.22'!D25,'Table 4.25'!D25,'Table 4.28'!D25)+SUM('Table 4.32'!D25,'Table 4.35'!D25,'Table 4.38'!D25,'Table 4.41'!D25)+SUM('Table 4.45'!D25,'Table 4.48'!D25,'Table 4.51'!D25,'Table 4.54'!D25,'Table 4.57'!D25)</f>
        <v>1033.7911963968625</v>
      </c>
      <c r="E25" s="65">
        <f>SUM(B25:D25)</f>
        <v>41577.891726989008</v>
      </c>
      <c r="F25" s="16"/>
      <c r="G25" s="62">
        <f>SUM('Table 4.2'!G25,'Table 4.5'!G25,'Table 4.8'!G25)+SUM('Table 4.12'!G25,'Table 4.15'!G25,'Table 4.18'!G25)+SUM('Table 4.22'!G25,'Table 4.25'!G25,'Table 4.28'!G25)+SUM('Table 4.32'!G25,'Table 4.35'!G25,'Table 4.38'!G25,'Table 4.41'!G25)+SUM('Table 4.45'!G25,'Table 4.48'!G25,'Table 4.51'!G25,'Table 4.54'!G25,'Table 4.57'!G25)</f>
        <v>2488.2497540212876</v>
      </c>
      <c r="H25" s="62">
        <f>SUM('Table 4.2'!H25,'Table 4.5'!H25,'Table 4.8'!H25)+SUM('Table 4.12'!H25,'Table 4.15'!H25,'Table 4.18'!H25)+SUM('Table 4.22'!H25,'Table 4.25'!H25,'Table 4.28'!H25)+SUM('Table 4.32'!H25,'Table 4.35'!H25,'Table 4.38'!H25,'Table 4.41'!H25)+SUM('Table 4.45'!H25,'Table 4.48'!H25,'Table 4.51'!H25,'Table 4.54'!H25,'Table 4.57'!H25)</f>
        <v>243.57447239364572</v>
      </c>
      <c r="I25" s="62">
        <f>SUM('Table 4.2'!I25,'Table 4.5'!I25,'Table 4.8'!I25)+SUM('Table 4.12'!I25,'Table 4.15'!I25,'Table 4.18'!I25)+SUM('Table 4.22'!I25,'Table 4.25'!I25,'Table 4.28'!I25)+SUM('Table 4.32'!I25,'Table 4.35'!I25,'Table 4.38'!I25,'Table 4.41'!I25)+SUM('Table 4.45'!I25,'Table 4.48'!I25,'Table 4.51'!I25,'Table 4.54'!I25,'Table 4.57'!I25)</f>
        <v>1412.1493570294265</v>
      </c>
      <c r="J25" s="62">
        <f>SUM(G25:I25)</f>
        <v>4143.97358344436</v>
      </c>
      <c r="K25" s="16"/>
      <c r="L25" s="25">
        <f t="shared" ref="L25:O28" si="4">IF(B25&lt;&gt;0,G25/B25,"--")</f>
        <v>6.5027581329994102E-2</v>
      </c>
      <c r="M25" s="25">
        <f t="shared" si="4"/>
        <v>0.10685097626365726</v>
      </c>
      <c r="N25" s="25">
        <f t="shared" si="4"/>
        <v>1.3659908905698555</v>
      </c>
      <c r="O25" s="26">
        <f t="shared" si="4"/>
        <v>9.9667717898125827E-2</v>
      </c>
    </row>
    <row r="26" spans="1:15" x14ac:dyDescent="0.6">
      <c r="A26" s="30" t="s">
        <v>95</v>
      </c>
      <c r="B26" s="22">
        <f>SUM('Table 4.2'!B26,'Table 4.5'!B26,'Table 4.8'!B26)+SUM('Table 4.12'!B26,'Table 4.15'!B26,'Table 4.18'!B26)+SUM('Table 4.22'!B26,'Table 4.25'!B26,'Table 4.28'!B26)+SUM('Table 4.32'!B26,'Table 4.35'!B26,'Table 4.38'!B26,'Table 4.41'!B26)+SUM('Table 4.45'!B26,'Table 4.48'!B26,'Table 4.51'!B26,'Table 4.54'!B26,'Table 4.57'!B26)</f>
        <v>38264.528729651181</v>
      </c>
      <c r="C26" s="22">
        <f>SUM('Table 4.2'!C26,'Table 4.5'!C26,'Table 4.8'!C26)+SUM('Table 4.12'!C26,'Table 4.15'!C26,'Table 4.18'!C26)+SUM('Table 4.22'!C26,'Table 4.25'!C26,'Table 4.28'!C26)+SUM('Table 4.32'!C26,'Table 4.35'!C26,'Table 4.38'!C26,'Table 4.41'!C26)+SUM('Table 4.45'!C26,'Table 4.48'!C26,'Table 4.51'!C26,'Table 4.54'!C26,'Table 4.57'!C26)</f>
        <v>2279.5718009409675</v>
      </c>
      <c r="D26" s="22">
        <f>SUM('Table 4.2'!D26,'Table 4.5'!D26,'Table 4.8'!D26)+SUM('Table 4.12'!D26,'Table 4.15'!D26,'Table 4.18'!D26)+SUM('Table 4.22'!D26,'Table 4.25'!D26,'Table 4.28'!D26)+SUM('Table 4.32'!D26,'Table 4.35'!D26,'Table 4.38'!D26,'Table 4.41'!D26)+SUM('Table 4.45'!D26,'Table 4.48'!D26,'Table 4.51'!D26,'Table 4.54'!D26,'Table 4.57'!D26)</f>
        <v>1033.7911963968625</v>
      </c>
      <c r="E26" s="65">
        <f>SUM(B26:D26)</f>
        <v>41577.891726989015</v>
      </c>
      <c r="F26" s="16"/>
      <c r="G26" s="62">
        <f>SUM('Table 4.2'!G26,'Table 4.5'!G26,'Table 4.8'!G26)+SUM('Table 4.12'!G26,'Table 4.15'!G26,'Table 4.18'!G26)+SUM('Table 4.22'!G26,'Table 4.25'!G26,'Table 4.28'!G26)+SUM('Table 4.32'!G26,'Table 4.35'!G26,'Table 4.38'!G26,'Table 4.41'!G26)+SUM('Table 4.45'!G26,'Table 4.48'!G26,'Table 4.51'!G26,'Table 4.54'!G26,'Table 4.57'!G26)</f>
        <v>3846.0018076900792</v>
      </c>
      <c r="H26" s="62">
        <f>SUM('Table 4.2'!H26,'Table 4.5'!H26,'Table 4.8'!H26)+SUM('Table 4.12'!H26,'Table 4.15'!H26,'Table 4.18'!H26)+SUM('Table 4.22'!H26,'Table 4.25'!H26,'Table 4.28'!H26)+SUM('Table 4.32'!H26,'Table 4.35'!H26,'Table 4.38'!H26,'Table 4.41'!H26)+SUM('Table 4.45'!H26,'Table 4.48'!H26,'Table 4.51'!H26,'Table 4.54'!H26,'Table 4.57'!H26)</f>
        <v>734.97792271981371</v>
      </c>
      <c r="I26" s="62">
        <f>SUM('Table 4.2'!I26,'Table 4.5'!I26,'Table 4.8'!I26)+SUM('Table 4.12'!I26,'Table 4.15'!I26,'Table 4.18'!I26)+SUM('Table 4.22'!I26,'Table 4.25'!I26,'Table 4.28'!I26)+SUM('Table 4.32'!I26,'Table 4.35'!I26,'Table 4.38'!I26,'Table 4.41'!I26)+SUM('Table 4.45'!I26,'Table 4.48'!I26,'Table 4.51'!I26,'Table 4.54'!I26,'Table 4.57'!I26)</f>
        <v>727.85081887741421</v>
      </c>
      <c r="J26" s="62">
        <f>SUM(G26:I26)</f>
        <v>5308.8305492873069</v>
      </c>
      <c r="K26" s="16"/>
      <c r="L26" s="25">
        <f t="shared" si="4"/>
        <v>0.10051088920663519</v>
      </c>
      <c r="M26" s="25">
        <f t="shared" si="4"/>
        <v>0.32241929050729073</v>
      </c>
      <c r="N26" s="25">
        <f t="shared" si="4"/>
        <v>0.70405979603447821</v>
      </c>
      <c r="O26" s="26">
        <f t="shared" si="4"/>
        <v>0.12768397647832735</v>
      </c>
    </row>
    <row r="27" spans="1:15" x14ac:dyDescent="0.6">
      <c r="A27" s="21" t="s">
        <v>14</v>
      </c>
      <c r="B27" s="22">
        <f>SUM('Table 4.2'!B27,'Table 4.5'!B27,'Table 4.8'!B27)+SUM('Table 4.12'!B27,'Table 4.15'!B27,'Table 4.18'!B27)+SUM('Table 4.22'!B27,'Table 4.25'!B27,'Table 4.28'!B27)+SUM('Table 4.32'!B27,'Table 4.35'!B27,'Table 4.38'!B27,'Table 4.41'!B27)+SUM('Table 4.45'!B27,'Table 4.48'!B27,'Table 4.51'!B27,'Table 4.54'!B27,'Table 4.57'!B27)</f>
        <v>0</v>
      </c>
      <c r="C27" s="22">
        <f>SUM('Table 4.2'!C27,'Table 4.5'!C27,'Table 4.8'!C27)+SUM('Table 4.12'!C27,'Table 4.15'!C27,'Table 4.18'!C27)+SUM('Table 4.22'!C27,'Table 4.25'!C27,'Table 4.28'!C27)+SUM('Table 4.32'!C27,'Table 4.35'!C27,'Table 4.38'!C27,'Table 4.41'!C27)+SUM('Table 4.45'!C27,'Table 4.48'!C27,'Table 4.51'!C27,'Table 4.54'!C27,'Table 4.57'!C27)</f>
        <v>0</v>
      </c>
      <c r="D27" s="22">
        <f>SUM('Table 4.2'!D27,'Table 4.5'!D27,'Table 4.8'!D27)+SUM('Table 4.12'!D27,'Table 4.15'!D27,'Table 4.18'!D27)+SUM('Table 4.22'!D27,'Table 4.25'!D27,'Table 4.28'!D27)+SUM('Table 4.32'!D27,'Table 4.35'!D27,'Table 4.38'!D27,'Table 4.41'!D27)+SUM('Table 4.45'!D27,'Table 4.48'!D27,'Table 4.51'!D27,'Table 4.54'!D27,'Table 4.57'!D27)</f>
        <v>250.04791965190017</v>
      </c>
      <c r="E27" s="65">
        <f>SUM(B27:D27)</f>
        <v>250.04791965190017</v>
      </c>
      <c r="F27" s="16"/>
      <c r="G27" s="62">
        <f>SUM('Table 4.2'!G27,'Table 4.5'!G27,'Table 4.8'!G27)+SUM('Table 4.12'!G27,'Table 4.15'!G27,'Table 4.18'!G27)+SUM('Table 4.22'!G27,'Table 4.25'!G27,'Table 4.28'!G27)+SUM('Table 4.32'!G27,'Table 4.35'!G27,'Table 4.38'!G27,'Table 4.41'!G27)+SUM('Table 4.45'!G27,'Table 4.48'!G27,'Table 4.51'!G27,'Table 4.54'!G27,'Table 4.57'!G27)</f>
        <v>0</v>
      </c>
      <c r="H27" s="62">
        <f>SUM('Table 4.2'!H27,'Table 4.5'!H27,'Table 4.8'!H27)+SUM('Table 4.12'!H27,'Table 4.15'!H27,'Table 4.18'!H27)+SUM('Table 4.22'!H27,'Table 4.25'!H27,'Table 4.28'!H27)+SUM('Table 4.32'!H27,'Table 4.35'!H27,'Table 4.38'!H27,'Table 4.41'!H27)+SUM('Table 4.45'!H27,'Table 4.48'!H27,'Table 4.51'!H27,'Table 4.54'!H27,'Table 4.57'!H27)</f>
        <v>0</v>
      </c>
      <c r="I27" s="62">
        <f>SUM('Table 4.2'!I27,'Table 4.5'!I27,'Table 4.8'!I27)+SUM('Table 4.12'!I27,'Table 4.15'!I27,'Table 4.18'!I27)+SUM('Table 4.22'!I27,'Table 4.25'!I27,'Table 4.28'!I27)+SUM('Table 4.32'!I27,'Table 4.35'!I27,'Table 4.38'!I27,'Table 4.41'!I27)+SUM('Table 4.45'!I27,'Table 4.48'!I27,'Table 4.51'!I27,'Table 4.54'!I27,'Table 4.57'!I27)</f>
        <v>48.734397702270471</v>
      </c>
      <c r="J27" s="62">
        <f>SUM(G27:I27)</f>
        <v>48.734397702270471</v>
      </c>
      <c r="K27" s="16"/>
      <c r="L27" s="25" t="str">
        <f t="shared" si="4"/>
        <v>--</v>
      </c>
      <c r="M27" s="25" t="str">
        <f t="shared" si="4"/>
        <v>--</v>
      </c>
      <c r="N27" s="25">
        <f t="shared" si="4"/>
        <v>0.19490023260387532</v>
      </c>
      <c r="O27" s="26">
        <f t="shared" si="4"/>
        <v>0.19490023260387532</v>
      </c>
    </row>
    <row r="28" spans="1:15" x14ac:dyDescent="0.6">
      <c r="A28" s="21" t="s">
        <v>15</v>
      </c>
      <c r="B28" s="76">
        <f>B25</f>
        <v>38264.528729651174</v>
      </c>
      <c r="C28" s="76">
        <f>C25</f>
        <v>2279.571800940967</v>
      </c>
      <c r="D28" s="76">
        <f>D25</f>
        <v>1033.7911963968625</v>
      </c>
      <c r="E28" s="76">
        <f>E25</f>
        <v>41577.891726989008</v>
      </c>
      <c r="F28" s="16"/>
      <c r="G28" s="24">
        <f>SUM(G25:G27)</f>
        <v>6334.2515617113668</v>
      </c>
      <c r="H28" s="24">
        <f>SUM(H25:H27)</f>
        <v>978.5523951134594</v>
      </c>
      <c r="I28" s="24">
        <f>SUM(I25:I27)</f>
        <v>2188.7345736091115</v>
      </c>
      <c r="J28" s="24">
        <f>SUM(J25:J27)</f>
        <v>9501.5385304339379</v>
      </c>
      <c r="K28" s="16"/>
      <c r="L28" s="25">
        <f t="shared" si="4"/>
        <v>0.16553847053662932</v>
      </c>
      <c r="M28" s="25">
        <f t="shared" si="4"/>
        <v>0.42927026677094804</v>
      </c>
      <c r="N28" s="25">
        <f t="shared" si="4"/>
        <v>2.1171921189091627</v>
      </c>
      <c r="O28" s="26">
        <f t="shared" si="4"/>
        <v>0.22852381724459364</v>
      </c>
    </row>
    <row r="29" spans="1:15" x14ac:dyDescent="0.6">
      <c r="A29" s="14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68"/>
      <c r="M29" s="68"/>
      <c r="N29" s="68"/>
      <c r="O29" s="69"/>
    </row>
    <row r="30" spans="1:15" x14ac:dyDescent="0.6">
      <c r="A30" s="31" t="s">
        <v>96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68"/>
      <c r="M30" s="68"/>
      <c r="N30" s="68"/>
      <c r="O30" s="69"/>
    </row>
    <row r="31" spans="1:15" x14ac:dyDescent="0.6">
      <c r="A31" s="21" t="s">
        <v>13</v>
      </c>
      <c r="B31" s="22">
        <f>SUM('Table 4.2'!B31,'Table 4.5'!B31,'Table 4.8'!B31)+SUM('Table 4.12'!B31,'Table 4.15'!B31,'Table 4.18'!B31)+SUM('Table 4.22'!B31,'Table 4.25'!B31,'Table 4.28'!B31)+SUM('Table 4.32'!B31,'Table 4.35'!B31,'Table 4.38'!B31,'Table 4.41'!B31)+SUM('Table 4.45'!B31,'Table 4.48'!B31,'Table 4.51'!B31,'Table 4.54'!B31,'Table 4.57'!B31)</f>
        <v>0</v>
      </c>
      <c r="C31" s="22">
        <f>SUM('Table 4.2'!C31,'Table 4.5'!C31,'Table 4.8'!C31)+SUM('Table 4.12'!C31,'Table 4.15'!C31,'Table 4.18'!C31)+SUM('Table 4.22'!C31,'Table 4.25'!C31,'Table 4.28'!C31)+SUM('Table 4.32'!C31,'Table 4.35'!C31,'Table 4.38'!C31,'Table 4.41'!C31)+SUM('Table 4.45'!C31,'Table 4.48'!C31,'Table 4.51'!C31,'Table 4.54'!C31,'Table 4.57'!C31)</f>
        <v>30548.508704222961</v>
      </c>
      <c r="D31" s="22">
        <f>SUM('Table 4.2'!D31,'Table 4.5'!D31,'Table 4.8'!D31)+SUM('Table 4.12'!D31,'Table 4.15'!D31,'Table 4.18'!D31)+SUM('Table 4.22'!D31,'Table 4.25'!D31,'Table 4.28'!D31)+SUM('Table 4.32'!D31,'Table 4.35'!D31,'Table 4.38'!D31,'Table 4.41'!D31)+SUM('Table 4.45'!D31,'Table 4.48'!D31,'Table 4.51'!D31,'Table 4.54'!D31,'Table 4.57'!D31)</f>
        <v>2333.3029302670711</v>
      </c>
      <c r="E31" s="65">
        <f>SUM(B31:D31)</f>
        <v>32881.811634490034</v>
      </c>
      <c r="F31" s="16"/>
      <c r="G31" s="62">
        <f>SUM('Table 4.2'!G31,'Table 4.5'!G31,'Table 4.8'!G31)+SUM('Table 4.12'!G31,'Table 4.15'!G31,'Table 4.18'!G31)+SUM('Table 4.22'!G31,'Table 4.25'!G31,'Table 4.28'!G31)+SUM('Table 4.32'!G31,'Table 4.35'!G31,'Table 4.38'!G31,'Table 4.41'!G31)+SUM('Table 4.45'!G31,'Table 4.48'!G31,'Table 4.51'!G31,'Table 4.54'!G31,'Table 4.57'!G31)</f>
        <v>0</v>
      </c>
      <c r="H31" s="62">
        <f>SUM('Table 4.2'!H31,'Table 4.5'!H31,'Table 4.8'!H31)+SUM('Table 4.12'!H31,'Table 4.15'!H31,'Table 4.18'!H31)+SUM('Table 4.22'!H31,'Table 4.25'!H31,'Table 4.28'!H31)+SUM('Table 4.32'!H31,'Table 4.35'!H31,'Table 4.38'!H31,'Table 4.41'!H31)+SUM('Table 4.45'!H31,'Table 4.48'!H31,'Table 4.51'!H31,'Table 4.54'!H31,'Table 4.57'!H31)</f>
        <v>2144.4543601167488</v>
      </c>
      <c r="I31" s="62">
        <f>SUM('Table 4.2'!I31,'Table 4.5'!I31,'Table 4.8'!I31)+SUM('Table 4.12'!I31,'Table 4.15'!I31,'Table 4.18'!I31)+SUM('Table 4.22'!I31,'Table 4.25'!I31,'Table 4.28'!I31)+SUM('Table 4.32'!I31,'Table 4.35'!I31,'Table 4.38'!I31,'Table 4.41'!I31)+SUM('Table 4.45'!I31,'Table 4.48'!I31,'Table 4.51'!I31,'Table 4.54'!I31,'Table 4.57'!I31)</f>
        <v>651.18300595241976</v>
      </c>
      <c r="J31" s="62">
        <f>SUM(G31:I31)</f>
        <v>2795.6373660691688</v>
      </c>
      <c r="K31" s="16"/>
      <c r="L31" s="25" t="str">
        <f t="shared" ref="L31:O34" si="5">IF(B31&lt;&gt;0,G31/B31,"--")</f>
        <v>--</v>
      </c>
      <c r="M31" s="25">
        <f t="shared" si="5"/>
        <v>7.0198332130704116E-2</v>
      </c>
      <c r="N31" s="25">
        <f t="shared" si="5"/>
        <v>0.27908206752986203</v>
      </c>
      <c r="O31" s="26">
        <f t="shared" si="5"/>
        <v>8.5020782831101649E-2</v>
      </c>
    </row>
    <row r="32" spans="1:15" x14ac:dyDescent="0.6">
      <c r="A32" s="30" t="s">
        <v>97</v>
      </c>
      <c r="B32" s="22">
        <f>SUM('Table 4.2'!B32,'Table 4.5'!B32,'Table 4.8'!B32)+SUM('Table 4.12'!B32,'Table 4.15'!B32,'Table 4.18'!B32)+SUM('Table 4.22'!B32,'Table 4.25'!B32,'Table 4.28'!B32)+SUM('Table 4.32'!B32,'Table 4.35'!B32,'Table 4.38'!B32,'Table 4.41'!B32)+SUM('Table 4.45'!B32,'Table 4.48'!B32,'Table 4.51'!B32,'Table 4.54'!B32,'Table 4.57'!B32)</f>
        <v>0</v>
      </c>
      <c r="C32" s="22">
        <f>SUM('Table 4.2'!C32,'Table 4.5'!C32,'Table 4.8'!C32)+SUM('Table 4.12'!C32,'Table 4.15'!C32,'Table 4.18'!C32)+SUM('Table 4.22'!C32,'Table 4.25'!C32,'Table 4.28'!C32)+SUM('Table 4.32'!C32,'Table 4.35'!C32,'Table 4.38'!C32,'Table 4.41'!C32)+SUM('Table 4.45'!C32,'Table 4.48'!C32,'Table 4.51'!C32,'Table 4.54'!C32,'Table 4.57'!C32)</f>
        <v>30548.508704222964</v>
      </c>
      <c r="D32" s="22">
        <f>SUM('Table 4.2'!D32,'Table 4.5'!D32,'Table 4.8'!D32)+SUM('Table 4.12'!D32,'Table 4.15'!D32,'Table 4.18'!D32)+SUM('Table 4.22'!D32,'Table 4.25'!D32,'Table 4.28'!D32)+SUM('Table 4.32'!D32,'Table 4.35'!D32,'Table 4.38'!D32,'Table 4.41'!D32)+SUM('Table 4.45'!D32,'Table 4.48'!D32,'Table 4.51'!D32,'Table 4.54'!D32,'Table 4.57'!D32)</f>
        <v>2333.3029302670711</v>
      </c>
      <c r="E32" s="65">
        <f>SUM(B32:D32)</f>
        <v>32881.811634490034</v>
      </c>
      <c r="F32" s="16"/>
      <c r="G32" s="62">
        <f>SUM('Table 4.2'!G32,'Table 4.5'!G32,'Table 4.8'!G32)+SUM('Table 4.12'!G32,'Table 4.15'!G32,'Table 4.18'!G32)+SUM('Table 4.22'!G32,'Table 4.25'!G32,'Table 4.28'!G32)+SUM('Table 4.32'!G32,'Table 4.35'!G32,'Table 4.38'!G32,'Table 4.41'!G32)+SUM('Table 4.45'!G32,'Table 4.48'!G32,'Table 4.51'!G32,'Table 4.54'!G32,'Table 4.57'!G32)</f>
        <v>0</v>
      </c>
      <c r="H32" s="62">
        <f>SUM('Table 4.2'!H32,'Table 4.5'!H32,'Table 4.8'!H32)+SUM('Table 4.12'!H32,'Table 4.15'!H32,'Table 4.18'!H32)+SUM('Table 4.22'!H32,'Table 4.25'!H32,'Table 4.28'!H32)+SUM('Table 4.32'!H32,'Table 4.35'!H32,'Table 4.38'!H32,'Table 4.41'!H32)+SUM('Table 4.45'!H32,'Table 4.48'!H32,'Table 4.51'!H32,'Table 4.54'!H32,'Table 4.57'!H32)</f>
        <v>8656.1204891429315</v>
      </c>
      <c r="I32" s="62">
        <f>SUM('Table 4.2'!I32,'Table 4.5'!I32,'Table 4.8'!I32)+SUM('Table 4.12'!I32,'Table 4.15'!I32,'Table 4.18'!I32)+SUM('Table 4.22'!I32,'Table 4.25'!I32,'Table 4.28'!I32)+SUM('Table 4.32'!I32,'Table 4.35'!I32,'Table 4.38'!I32,'Table 4.41'!I32)+SUM('Table 4.45'!I32,'Table 4.48'!I32,'Table 4.51'!I32,'Table 4.54'!I32,'Table 4.57'!I32)</f>
        <v>661.15670318368097</v>
      </c>
      <c r="J32" s="62">
        <f>SUM(G32:I32)</f>
        <v>9317.2771923266118</v>
      </c>
      <c r="K32" s="16"/>
      <c r="L32" s="25" t="str">
        <f t="shared" si="5"/>
        <v>--</v>
      </c>
      <c r="M32" s="25">
        <f t="shared" si="5"/>
        <v>0.28335656489661398</v>
      </c>
      <c r="N32" s="25">
        <f t="shared" si="5"/>
        <v>0.28335656489661398</v>
      </c>
      <c r="O32" s="26">
        <f t="shared" si="5"/>
        <v>0.28335656489661398</v>
      </c>
    </row>
    <row r="33" spans="1:15" x14ac:dyDescent="0.6">
      <c r="A33" s="30" t="s">
        <v>16</v>
      </c>
      <c r="B33" s="22">
        <f>SUM('Table 4.2'!B33,'Table 4.5'!B33,'Table 4.8'!B33)+SUM('Table 4.12'!B33,'Table 4.15'!B33,'Table 4.18'!B33)+SUM('Table 4.22'!B33,'Table 4.25'!B33,'Table 4.28'!B33)+SUM('Table 4.32'!B33,'Table 4.35'!B33,'Table 4.38'!B33,'Table 4.41'!B33)+SUM('Table 4.45'!B33,'Table 4.48'!B33,'Table 4.51'!B33,'Table 4.54'!B33,'Table 4.57'!B33)</f>
        <v>0</v>
      </c>
      <c r="C33" s="22">
        <f>SUM('Table 4.2'!C33,'Table 4.5'!C33,'Table 4.8'!C33)+SUM('Table 4.12'!C33,'Table 4.15'!C33,'Table 4.18'!C33)+SUM('Table 4.22'!C33,'Table 4.25'!C33,'Table 4.28'!C33)+SUM('Table 4.32'!C33,'Table 4.35'!C33,'Table 4.38'!C33,'Table 4.41'!C33)+SUM('Table 4.45'!C33,'Table 4.48'!C33,'Table 4.51'!C33,'Table 4.54'!C33,'Table 4.57'!C33)</f>
        <v>123.06673504468124</v>
      </c>
      <c r="D33" s="22">
        <f>SUM('Table 4.2'!D33,'Table 4.5'!D33,'Table 4.8'!D33)+SUM('Table 4.12'!D33,'Table 4.15'!D33,'Table 4.18'!D33)+SUM('Table 4.22'!D33,'Table 4.25'!D33,'Table 4.28'!D33)+SUM('Table 4.32'!D33,'Table 4.35'!D33,'Table 4.38'!D33,'Table 4.41'!D33)+SUM('Table 4.45'!D33,'Table 4.48'!D33,'Table 4.51'!D33,'Table 4.54'!D33,'Table 4.57'!D33)</f>
        <v>927.06883655228592</v>
      </c>
      <c r="E33" s="65">
        <f>SUM(B33:D33)</f>
        <v>1050.1355715969671</v>
      </c>
      <c r="F33" s="16"/>
      <c r="G33" s="62">
        <f>SUM('Table 4.2'!G33,'Table 4.5'!G33,'Table 4.8'!G33)+SUM('Table 4.12'!G33,'Table 4.15'!G33,'Table 4.18'!G33)+SUM('Table 4.22'!G33,'Table 4.25'!G33,'Table 4.28'!G33)+SUM('Table 4.32'!G33,'Table 4.35'!G33,'Table 4.38'!G33,'Table 4.41'!G33)+SUM('Table 4.45'!G33,'Table 4.48'!G33,'Table 4.51'!G33,'Table 4.54'!G33,'Table 4.57'!G33)</f>
        <v>0</v>
      </c>
      <c r="H33" s="62">
        <f>SUM('Table 4.2'!H33,'Table 4.5'!H33,'Table 4.8'!H33)+SUM('Table 4.12'!H33,'Table 4.15'!H33,'Table 4.18'!H33)+SUM('Table 4.22'!H33,'Table 4.25'!H33,'Table 4.28'!H33)+SUM('Table 4.32'!H33,'Table 4.35'!H33,'Table 4.38'!H33,'Table 4.41'!H33)+SUM('Table 4.45'!H33,'Table 4.48'!H33,'Table 4.51'!H33,'Table 4.54'!H33,'Table 4.57'!H33)</f>
        <v>46.13320560262008</v>
      </c>
      <c r="I33" s="62">
        <f>SUM('Table 4.2'!I33,'Table 4.5'!I33,'Table 4.8'!I33)+SUM('Table 4.12'!I33,'Table 4.15'!I33,'Table 4.18'!I33)+SUM('Table 4.22'!I33,'Table 4.25'!I33,'Table 4.28'!I33)+SUM('Table 4.32'!I33,'Table 4.35'!I33,'Table 4.38'!I33,'Table 4.41'!I33)+SUM('Table 4.45'!I33,'Table 4.48'!I33,'Table 4.51'!I33,'Table 4.54'!I33,'Table 4.57'!I33)</f>
        <v>347.52410737898089</v>
      </c>
      <c r="J33" s="62">
        <f>SUM(G33:I33)</f>
        <v>393.65731298160097</v>
      </c>
      <c r="K33" s="16"/>
      <c r="L33" s="25" t="str">
        <f t="shared" si="5"/>
        <v>--</v>
      </c>
      <c r="M33" s="25">
        <f t="shared" si="5"/>
        <v>0.37486332586844628</v>
      </c>
      <c r="N33" s="25">
        <f t="shared" si="5"/>
        <v>0.37486332586844623</v>
      </c>
      <c r="O33" s="26">
        <f t="shared" si="5"/>
        <v>0.37486332586844628</v>
      </c>
    </row>
    <row r="34" spans="1:15" x14ac:dyDescent="0.6">
      <c r="A34" s="21" t="s">
        <v>15</v>
      </c>
      <c r="B34" s="76">
        <f>B31</f>
        <v>0</v>
      </c>
      <c r="C34" s="76">
        <f>C31</f>
        <v>30548.508704222961</v>
      </c>
      <c r="D34" s="76">
        <f>D31</f>
        <v>2333.3029302670711</v>
      </c>
      <c r="E34" s="76">
        <f>E31</f>
        <v>32881.811634490034</v>
      </c>
      <c r="F34" s="16"/>
      <c r="G34" s="24">
        <f>SUM(G31:G33)</f>
        <v>0</v>
      </c>
      <c r="H34" s="24">
        <f>SUM(H31:H33)</f>
        <v>10846.7080548623</v>
      </c>
      <c r="I34" s="24">
        <f>SUM(I31:I33)</f>
        <v>1659.8638165150817</v>
      </c>
      <c r="J34" s="24">
        <f>SUM(J31:J33)</f>
        <v>12506.57187137738</v>
      </c>
      <c r="K34" s="16"/>
      <c r="L34" s="25" t="str">
        <f t="shared" si="5"/>
        <v>--</v>
      </c>
      <c r="M34" s="25">
        <f t="shared" si="5"/>
        <v>0.35506505930886484</v>
      </c>
      <c r="N34" s="25">
        <f t="shared" si="5"/>
        <v>0.71137947627104414</v>
      </c>
      <c r="O34" s="26">
        <f t="shared" si="5"/>
        <v>0.38034923411151478</v>
      </c>
    </row>
    <row r="35" spans="1:15" x14ac:dyDescent="0.6">
      <c r="A35" s="14"/>
      <c r="B35" s="76"/>
      <c r="C35" s="76"/>
      <c r="D35" s="76"/>
      <c r="E35" s="76"/>
      <c r="F35" s="16"/>
      <c r="G35" s="16"/>
      <c r="H35" s="16"/>
      <c r="I35" s="16"/>
      <c r="J35" s="16"/>
      <c r="K35" s="16"/>
      <c r="L35" s="68"/>
      <c r="M35" s="68"/>
      <c r="N35" s="68"/>
      <c r="O35" s="69"/>
    </row>
    <row r="36" spans="1:15" x14ac:dyDescent="0.6">
      <c r="A36" s="31" t="s">
        <v>28</v>
      </c>
      <c r="B36" s="76"/>
      <c r="C36" s="76"/>
      <c r="D36" s="76"/>
      <c r="E36" s="76"/>
      <c r="F36" s="16"/>
      <c r="G36" s="16"/>
      <c r="H36" s="16"/>
      <c r="I36" s="16"/>
      <c r="J36" s="16"/>
      <c r="K36" s="16"/>
      <c r="L36" s="66"/>
      <c r="M36" s="66"/>
      <c r="N36" s="66"/>
      <c r="O36" s="67"/>
    </row>
    <row r="37" spans="1:15" x14ac:dyDescent="0.6">
      <c r="A37" s="30" t="s">
        <v>29</v>
      </c>
      <c r="B37" s="76">
        <f>B28+B34</f>
        <v>38264.528729651174</v>
      </c>
      <c r="C37" s="76">
        <f>C28+C34</f>
        <v>32828.080505163925</v>
      </c>
      <c r="D37" s="76">
        <f>D28+D34</f>
        <v>3367.0941266639338</v>
      </c>
      <c r="E37" s="65">
        <f>SUM(B37:D37)</f>
        <v>74459.703361479027</v>
      </c>
      <c r="F37" s="16"/>
      <c r="G37" s="62">
        <f>SUM('Table 4.2'!G37,'Table 4.5'!G37,'Table 4.8'!G37)+SUM('Table 4.12'!G37,'Table 4.15'!G37,'Table 4.18'!G37)+SUM('Table 4.22'!G37,'Table 4.25'!G37,'Table 4.28'!G37)+SUM('Table 4.32'!G37,'Table 4.35'!G37,'Table 4.38'!G37,'Table 4.41'!G37)+SUM('Table 4.45'!G37,'Table 4.48'!G37,'Table 4.51'!G37,'Table 4.54'!G37,'Table 4.57'!G37)</f>
        <v>7307.9859231812552</v>
      </c>
      <c r="H37" s="62">
        <f>SUM('Table 4.2'!H37,'Table 4.5'!H37,'Table 4.8'!H37)+SUM('Table 4.12'!H37,'Table 4.15'!H37,'Table 4.18'!H37)+SUM('Table 4.22'!H37,'Table 4.25'!H37,'Table 4.28'!H37)+SUM('Table 4.32'!H37,'Table 4.35'!H37,'Table 4.38'!H37,'Table 4.41'!H37)+SUM('Table 4.45'!H37,'Table 4.48'!H37,'Table 4.51'!H37,'Table 4.54'!H37,'Table 4.57'!H37)</f>
        <v>12156.909980876862</v>
      </c>
      <c r="I37" s="62">
        <f>SUM('Table 4.2'!I37,'Table 4.5'!I37,'Table 4.8'!I37)+SUM('Table 4.12'!I37,'Table 4.15'!I37,'Table 4.18'!I37)+SUM('Table 4.22'!I37,'Table 4.25'!I37,'Table 4.28'!I37)+SUM('Table 4.32'!I37,'Table 4.35'!I37,'Table 4.38'!I37,'Table 4.41'!I37)+SUM('Table 4.45'!I37,'Table 4.48'!I37,'Table 4.51'!I37,'Table 4.54'!I37,'Table 4.57'!I37)</f>
        <v>10226.987407256092</v>
      </c>
      <c r="J37" s="62">
        <f>SUM(G37:I37)</f>
        <v>29691.88331131421</v>
      </c>
      <c r="K37" s="16"/>
      <c r="L37" s="25">
        <f t="shared" ref="L37:O39" si="6">IF(B37&lt;&gt;0,G37/B37,"--")</f>
        <v>0.19098591216983415</v>
      </c>
      <c r="M37" s="25">
        <f t="shared" si="6"/>
        <v>0.3703204632681632</v>
      </c>
      <c r="N37" s="25">
        <f t="shared" si="6"/>
        <v>3.037333386752938</v>
      </c>
      <c r="O37" s="26">
        <f t="shared" si="6"/>
        <v>0.3987644587726763</v>
      </c>
    </row>
    <row r="38" spans="1:15" x14ac:dyDescent="0.6">
      <c r="A38" s="30" t="s">
        <v>30</v>
      </c>
      <c r="B38" s="22">
        <f>SUM('Table 4.2'!B38,'Table 4.5'!B38,'Table 4.8'!B38)+SUM('Table 4.12'!B38,'Table 4.15'!B38,'Table 4.18'!B38)+SUM('Table 4.22'!B38,'Table 4.25'!B38,'Table 4.28'!B38)+SUM('Table 4.32'!B38,'Table 4.35'!B38,'Table 4.38'!B38,'Table 4.41'!B38)+SUM('Table 4.45'!B38,'Table 4.48'!B38,'Table 4.51'!B38,'Table 4.54'!B38,'Table 4.57'!B38)</f>
        <v>0</v>
      </c>
      <c r="C38" s="22">
        <f>SUM('Table 4.2'!C38,'Table 4.5'!C38,'Table 4.8'!C38)+SUM('Table 4.12'!C38,'Table 4.15'!C38,'Table 4.18'!C38)+SUM('Table 4.22'!C38,'Table 4.25'!C38,'Table 4.28'!C38)+SUM('Table 4.32'!C38,'Table 4.35'!C38,'Table 4.38'!C38,'Table 4.41'!C38)+SUM('Table 4.45'!C38,'Table 4.48'!C38,'Table 4.51'!C38,'Table 4.54'!C38,'Table 4.57'!C38)</f>
        <v>123.06673504468124</v>
      </c>
      <c r="D38" s="22">
        <f>SUM('Table 4.2'!D38,'Table 4.5'!D38,'Table 4.8'!D38)+SUM('Table 4.12'!D38,'Table 4.15'!D38,'Table 4.18'!D38)+SUM('Table 4.22'!D38,'Table 4.25'!D38,'Table 4.28'!D38)+SUM('Table 4.32'!D38,'Table 4.35'!D38,'Table 4.38'!D38,'Table 4.41'!D38)+SUM('Table 4.45'!D38,'Table 4.48'!D38,'Table 4.51'!D38,'Table 4.54'!D38,'Table 4.57'!D38)</f>
        <v>1177.1167562041862</v>
      </c>
      <c r="E38" s="65">
        <f>SUM(B38:D38)</f>
        <v>1300.1834912488675</v>
      </c>
      <c r="F38" s="16"/>
      <c r="G38" s="62">
        <f>SUM('Table 4.2'!G38,'Table 4.5'!G38,'Table 4.8'!G38)+SUM('Table 4.12'!G38,'Table 4.15'!G38,'Table 4.18'!G38)+SUM('Table 4.22'!G38,'Table 4.25'!G38,'Table 4.28'!G38)+SUM('Table 4.32'!G38,'Table 4.35'!G38,'Table 4.38'!G38,'Table 4.41'!G38)+SUM('Table 4.45'!G38,'Table 4.48'!G38,'Table 4.51'!G38,'Table 4.54'!G38,'Table 4.57'!G38)</f>
        <v>0</v>
      </c>
      <c r="H38" s="62">
        <f>SUM('Table 4.2'!H38,'Table 4.5'!H38,'Table 4.8'!H38)+SUM('Table 4.12'!H38,'Table 4.15'!H38,'Table 4.18'!H38)+SUM('Table 4.22'!H38,'Table 4.25'!H38,'Table 4.28'!H38)+SUM('Table 4.32'!H38,'Table 4.35'!H38,'Table 4.38'!H38,'Table 4.41'!H38)+SUM('Table 4.45'!H38,'Table 4.48'!H38,'Table 4.51'!H38,'Table 4.54'!H38,'Table 4.57'!H38)</f>
        <v>808.70854278870252</v>
      </c>
      <c r="I38" s="62">
        <f>SUM('Table 4.2'!I38,'Table 4.5'!I38,'Table 4.8'!I38)+SUM('Table 4.12'!I38,'Table 4.15'!I38,'Table 4.18'!I38)+SUM('Table 4.22'!I38,'Table 4.25'!I38,'Table 4.28'!I38)+SUM('Table 4.32'!I38,'Table 4.35'!I38,'Table 4.38'!I38,'Table 4.41'!I38)+SUM('Table 4.45'!I38,'Table 4.48'!I38,'Table 4.51'!I38,'Table 4.54'!I38,'Table 4.57'!I38)</f>
        <v>7826.926085350111</v>
      </c>
      <c r="J38" s="62">
        <f>SUM(G38:I38)</f>
        <v>8635.6346281388142</v>
      </c>
      <c r="K38" s="16"/>
      <c r="L38" s="25" t="str">
        <f t="shared" si="6"/>
        <v>--</v>
      </c>
      <c r="M38" s="25">
        <f t="shared" si="6"/>
        <v>6.5713008677372375</v>
      </c>
      <c r="N38" s="25">
        <f t="shared" si="6"/>
        <v>6.6492351282037383</v>
      </c>
      <c r="O38" s="26">
        <f t="shared" si="6"/>
        <v>6.6418583886525226</v>
      </c>
    </row>
    <row r="39" spans="1:15" x14ac:dyDescent="0.6">
      <c r="A39" s="21" t="s">
        <v>17</v>
      </c>
      <c r="B39" s="22">
        <f>B37</f>
        <v>38264.528729651174</v>
      </c>
      <c r="C39" s="22">
        <f>C37</f>
        <v>32828.080505163925</v>
      </c>
      <c r="D39" s="22">
        <f>D37</f>
        <v>3367.0941266639338</v>
      </c>
      <c r="E39" s="22">
        <f>E37</f>
        <v>74459.703361479027</v>
      </c>
      <c r="F39" s="16"/>
      <c r="G39" s="24">
        <f>SUM(G37:G38)</f>
        <v>7307.9859231812552</v>
      </c>
      <c r="H39" s="24">
        <f>SUM(H37:H38)</f>
        <v>12965.618523665566</v>
      </c>
      <c r="I39" s="24">
        <f>SUM(I37:I38)</f>
        <v>18053.913492606203</v>
      </c>
      <c r="J39" s="24">
        <f>SUM(J37:J38)</f>
        <v>38327.517939453028</v>
      </c>
      <c r="K39" s="16"/>
      <c r="L39" s="25">
        <f t="shared" si="6"/>
        <v>0.19098591216983415</v>
      </c>
      <c r="M39" s="25">
        <f t="shared" si="6"/>
        <v>0.39495512147370443</v>
      </c>
      <c r="N39" s="25">
        <f t="shared" si="6"/>
        <v>5.3618677748381653</v>
      </c>
      <c r="O39" s="26">
        <f t="shared" si="6"/>
        <v>0.51474174901536585</v>
      </c>
    </row>
    <row r="40" spans="1:15" x14ac:dyDescent="0.6">
      <c r="A40" s="21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66"/>
      <c r="M40" s="66"/>
      <c r="N40" s="66"/>
      <c r="O40" s="67"/>
    </row>
    <row r="41" spans="1:15" x14ac:dyDescent="0.6">
      <c r="A41" s="96" t="s">
        <v>33</v>
      </c>
      <c r="B41" s="83">
        <f>B39</f>
        <v>38264.528729651174</v>
      </c>
      <c r="C41" s="83">
        <f>C39</f>
        <v>32828.080505163925</v>
      </c>
      <c r="D41" s="83">
        <f>D39</f>
        <v>3367.0941266639338</v>
      </c>
      <c r="E41" s="70">
        <f>SUM(B41:D41)</f>
        <v>74459.703361479027</v>
      </c>
      <c r="F41" s="33"/>
      <c r="G41" s="34">
        <f>SUM(G28,G34,G39)</f>
        <v>13642.237484892623</v>
      </c>
      <c r="H41" s="34">
        <f>SUM(H28,H34,H39)</f>
        <v>24790.878973641324</v>
      </c>
      <c r="I41" s="34">
        <f>SUM(I28,I34,I39)</f>
        <v>21902.511882730396</v>
      </c>
      <c r="J41" s="34">
        <f>SUM(J28,J34,J39)</f>
        <v>60335.628341264346</v>
      </c>
      <c r="K41" s="33"/>
      <c r="L41" s="35">
        <f t="shared" ref="L41:O42" si="7">IF(B41&lt;&gt;0,G41/B41,"--")</f>
        <v>0.35652438270646353</v>
      </c>
      <c r="M41" s="35">
        <f t="shared" si="7"/>
        <v>0.75517296753740037</v>
      </c>
      <c r="N41" s="35">
        <f t="shared" si="7"/>
        <v>6.5048706863538364</v>
      </c>
      <c r="O41" s="36">
        <f t="shared" si="7"/>
        <v>0.81031249947845441</v>
      </c>
    </row>
    <row r="42" spans="1:15" ht="13.75" thickBot="1" x14ac:dyDescent="0.75">
      <c r="A42" s="37" t="s">
        <v>17</v>
      </c>
      <c r="B42" s="97">
        <f>B21+B41</f>
        <v>783165.54372965114</v>
      </c>
      <c r="C42" s="97">
        <f>C21+C41</f>
        <v>32828.080505163925</v>
      </c>
      <c r="D42" s="97">
        <f>D21+D41</f>
        <v>3367.0941266639338</v>
      </c>
      <c r="E42" s="97">
        <f>E21+E41</f>
        <v>819360.718361479</v>
      </c>
      <c r="F42" s="245"/>
      <c r="G42" s="246">
        <f>G21+G41</f>
        <v>186539.06275785746</v>
      </c>
      <c r="H42" s="246">
        <f>H21+H41</f>
        <v>24790.878973641324</v>
      </c>
      <c r="I42" s="246">
        <f>I21+I41</f>
        <v>21902.511882730396</v>
      </c>
      <c r="J42" s="246">
        <f>J21+J41</f>
        <v>233232.45361422919</v>
      </c>
      <c r="K42" s="102"/>
      <c r="L42" s="47">
        <f t="shared" si="7"/>
        <v>0.23818599305263968</v>
      </c>
      <c r="M42" s="47">
        <f t="shared" si="7"/>
        <v>0.75517296753740037</v>
      </c>
      <c r="N42" s="47">
        <f t="shared" si="7"/>
        <v>6.5048706863538364</v>
      </c>
      <c r="O42" s="48">
        <f t="shared" si="7"/>
        <v>0.28465173932262344</v>
      </c>
    </row>
    <row r="43" spans="1:15" ht="13.75" thickBot="1" x14ac:dyDescent="0.75">
      <c r="A43" s="16"/>
      <c r="L43" s="16"/>
      <c r="M43" s="16"/>
      <c r="N43" s="16"/>
      <c r="O43" s="16"/>
    </row>
    <row r="44" spans="1:15" ht="15.5" x14ac:dyDescent="0.7">
      <c r="A44" s="4" t="s">
        <v>18</v>
      </c>
      <c r="B44" s="121" t="s">
        <v>1</v>
      </c>
      <c r="C44" s="128"/>
      <c r="D44" s="128"/>
      <c r="E44" s="128"/>
      <c r="F44" s="6"/>
      <c r="G44" s="121" t="s">
        <v>2</v>
      </c>
      <c r="H44" s="122"/>
      <c r="I44" s="122"/>
      <c r="J44" s="122"/>
      <c r="K44" s="100"/>
      <c r="L44" s="121" t="s">
        <v>3</v>
      </c>
      <c r="M44" s="122"/>
      <c r="N44" s="122"/>
      <c r="O44" s="123"/>
    </row>
    <row r="45" spans="1:15" x14ac:dyDescent="0.6">
      <c r="A45" s="94" t="s">
        <v>23</v>
      </c>
      <c r="B45" s="15" t="s">
        <v>4</v>
      </c>
      <c r="C45" s="15" t="s">
        <v>5</v>
      </c>
      <c r="D45" s="15" t="s">
        <v>6</v>
      </c>
      <c r="E45" s="15" t="s">
        <v>173</v>
      </c>
      <c r="F45" s="16"/>
      <c r="G45" s="15" t="s">
        <v>4</v>
      </c>
      <c r="H45" s="15" t="s">
        <v>5</v>
      </c>
      <c r="I45" s="15" t="s">
        <v>6</v>
      </c>
      <c r="J45" s="15" t="s">
        <v>173</v>
      </c>
      <c r="K45" s="16"/>
      <c r="L45" s="15" t="s">
        <v>4</v>
      </c>
      <c r="M45" s="15" t="s">
        <v>5</v>
      </c>
      <c r="N45" s="15" t="s">
        <v>6</v>
      </c>
      <c r="O45" s="17" t="s">
        <v>173</v>
      </c>
    </row>
    <row r="46" spans="1:15" x14ac:dyDescent="0.6">
      <c r="A46" s="21" t="s">
        <v>19</v>
      </c>
      <c r="B46" s="22">
        <f>SUM('Table 4.2'!B46,'Table 4.5'!B46,'Table 4.8'!B46)+SUM('Table 4.12'!B46,'Table 4.15'!B46,'Table 4.18'!B46)+SUM('Table 4.22'!B46,'Table 4.25'!B46,'Table 4.28'!B46)+SUM('Table 4.32'!B46,'Table 4.35'!B46,'Table 4.38'!B46,'Table 4.41'!B46)+SUM('Table 4.45'!B46,'Table 4.48'!B46,'Table 4.51'!B46,'Table 4.54'!B46,'Table 4.57'!B46)</f>
        <v>102467.45466314584</v>
      </c>
      <c r="C46" s="22">
        <f>SUM('Table 4.2'!C46,'Table 4.5'!C46,'Table 4.8'!C46)+SUM('Table 4.12'!C46,'Table 4.15'!C46,'Table 4.18'!C46)+SUM('Table 4.22'!C46,'Table 4.25'!C46,'Table 4.28'!C46)+SUM('Table 4.32'!C46,'Table 4.35'!C46,'Table 4.38'!C46,'Table 4.41'!C46)+SUM('Table 4.45'!C46,'Table 4.48'!C46,'Table 4.51'!C46,'Table 4.54'!C46,'Table 4.57'!C46)</f>
        <v>0</v>
      </c>
      <c r="D46" s="22">
        <f>SUM('Table 4.2'!D46,'Table 4.5'!D46,'Table 4.8'!D46)+SUM('Table 4.12'!D46,'Table 4.15'!D46,'Table 4.18'!D46)+SUM('Table 4.22'!D46,'Table 4.25'!D46,'Table 4.28'!D46)+SUM('Table 4.32'!D46,'Table 4.35'!D46,'Table 4.38'!D46,'Table 4.41'!D46)+SUM('Table 4.45'!D46,'Table 4.48'!D46,'Table 4.51'!D46,'Table 4.54'!D46,'Table 4.57'!D46)</f>
        <v>0</v>
      </c>
      <c r="E46" s="65">
        <f>SUM(B46:D46)</f>
        <v>102467.45466314584</v>
      </c>
      <c r="F46" s="16"/>
      <c r="G46" s="62">
        <f>SUM('Table 4.2'!G46,'Table 4.5'!G46,'Table 4.8'!G46)+SUM('Table 4.12'!G46,'Table 4.15'!G46,'Table 4.18'!G46)+SUM('Table 4.22'!G46,'Table 4.25'!G46,'Table 4.28'!G46)+SUM('Table 4.32'!G46,'Table 4.35'!G46,'Table 4.38'!G46,'Table 4.41'!G46)+SUM('Table 4.45'!G46,'Table 4.48'!G46,'Table 4.51'!G46,'Table 4.54'!G46,'Table 4.57'!G46)</f>
        <v>5626.5884513206856</v>
      </c>
      <c r="H46" s="62">
        <f>SUM('Table 4.2'!H46,'Table 4.5'!H46,'Table 4.8'!H46)+SUM('Table 4.12'!H46,'Table 4.15'!H46,'Table 4.18'!H46)+SUM('Table 4.22'!H46,'Table 4.25'!H46,'Table 4.28'!H46)+SUM('Table 4.32'!H46,'Table 4.35'!H46,'Table 4.38'!H46,'Table 4.41'!H46)+SUM('Table 4.45'!H46,'Table 4.48'!H46,'Table 4.51'!H46,'Table 4.54'!H46,'Table 4.57'!H46)</f>
        <v>0</v>
      </c>
      <c r="I46" s="62">
        <f>SUM('Table 4.2'!I46,'Table 4.5'!I46,'Table 4.8'!I46)+SUM('Table 4.12'!I46,'Table 4.15'!I46,'Table 4.18'!I46)+SUM('Table 4.22'!I46,'Table 4.25'!I46,'Table 4.28'!I46)+SUM('Table 4.32'!I46,'Table 4.35'!I46,'Table 4.38'!I46,'Table 4.41'!I46)+SUM('Table 4.45'!I46,'Table 4.48'!I46,'Table 4.51'!I46,'Table 4.54'!I46,'Table 4.57'!I46)</f>
        <v>0</v>
      </c>
      <c r="J46" s="62">
        <f>SUM(G46:I46)</f>
        <v>5626.5884513206856</v>
      </c>
      <c r="K46" s="16"/>
      <c r="L46" s="25">
        <f t="shared" ref="L46:O48" si="8">IF(B46&lt;&gt;0,G46/B46,"--")</f>
        <v>5.4910980953100458E-2</v>
      </c>
      <c r="M46" s="25" t="str">
        <f t="shared" si="8"/>
        <v>--</v>
      </c>
      <c r="N46" s="25" t="str">
        <f t="shared" si="8"/>
        <v>--</v>
      </c>
      <c r="O46" s="26">
        <f t="shared" si="8"/>
        <v>5.4910980953100458E-2</v>
      </c>
    </row>
    <row r="47" spans="1:15" x14ac:dyDescent="0.6">
      <c r="A47" s="21" t="s">
        <v>20</v>
      </c>
      <c r="B47" s="22">
        <f>SUM('Table 4.2'!B47,'Table 4.5'!B47,'Table 4.8'!B47)+SUM('Table 4.12'!B47,'Table 4.15'!B47,'Table 4.18'!B47)+SUM('Table 4.22'!B47,'Table 4.25'!B47,'Table 4.28'!B47)+SUM('Table 4.32'!B47,'Table 4.35'!B47,'Table 4.38'!B47,'Table 4.41'!B47)+SUM('Table 4.45'!B47,'Table 4.48'!B47,'Table 4.51'!B47,'Table 4.54'!B47,'Table 4.57'!B47)</f>
        <v>45914.018769345719</v>
      </c>
      <c r="C47" s="22">
        <f>SUM('Table 4.2'!C47,'Table 4.5'!C47,'Table 4.8'!C47)+SUM('Table 4.12'!C47,'Table 4.15'!C47,'Table 4.18'!C47)+SUM('Table 4.22'!C47,'Table 4.25'!C47,'Table 4.28'!C47)+SUM('Table 4.32'!C47,'Table 4.35'!C47,'Table 4.38'!C47,'Table 4.41'!C47)+SUM('Table 4.45'!C47,'Table 4.48'!C47,'Table 4.51'!C47,'Table 4.54'!C47,'Table 4.57'!C47)</f>
        <v>0</v>
      </c>
      <c r="D47" s="22">
        <f>SUM('Table 4.2'!D47,'Table 4.5'!D47,'Table 4.8'!D47)+SUM('Table 4.12'!D47,'Table 4.15'!D47,'Table 4.18'!D47)+SUM('Table 4.22'!D47,'Table 4.25'!D47,'Table 4.28'!D47)+SUM('Table 4.32'!D47,'Table 4.35'!D47,'Table 4.38'!D47,'Table 4.41'!D47)+SUM('Table 4.45'!D47,'Table 4.48'!D47,'Table 4.51'!D47,'Table 4.54'!D47,'Table 4.57'!D47)</f>
        <v>0</v>
      </c>
      <c r="E47" s="65">
        <f>SUM(B47:D47)</f>
        <v>45914.018769345719</v>
      </c>
      <c r="F47" s="16"/>
      <c r="G47" s="62">
        <f>SUM('Table 4.2'!G47,'Table 4.5'!G47,'Table 4.8'!G47)+SUM('Table 4.12'!G47,'Table 4.15'!G47,'Table 4.18'!G47)+SUM('Table 4.22'!G47,'Table 4.25'!G47,'Table 4.28'!G47)+SUM('Table 4.32'!G47,'Table 4.35'!G47,'Table 4.38'!G47,'Table 4.41'!G47)+SUM('Table 4.45'!G47,'Table 4.48'!G47,'Table 4.51'!G47,'Table 4.54'!G47,'Table 4.57'!G47)</f>
        <v>30801.750043919554</v>
      </c>
      <c r="H47" s="62">
        <f>SUM('Table 4.2'!H47,'Table 4.5'!H47,'Table 4.8'!H47)+SUM('Table 4.12'!H47,'Table 4.15'!H47,'Table 4.18'!H47)+SUM('Table 4.22'!H47,'Table 4.25'!H47,'Table 4.28'!H47)+SUM('Table 4.32'!H47,'Table 4.35'!H47,'Table 4.38'!H47,'Table 4.41'!H47)+SUM('Table 4.45'!H47,'Table 4.48'!H47,'Table 4.51'!H47,'Table 4.54'!H47,'Table 4.57'!H47)</f>
        <v>0</v>
      </c>
      <c r="I47" s="62">
        <f>SUM('Table 4.2'!I47,'Table 4.5'!I47,'Table 4.8'!I47)+SUM('Table 4.12'!I47,'Table 4.15'!I47,'Table 4.18'!I47)+SUM('Table 4.22'!I47,'Table 4.25'!I47,'Table 4.28'!I47)+SUM('Table 4.32'!I47,'Table 4.35'!I47,'Table 4.38'!I47,'Table 4.41'!I47)+SUM('Table 4.45'!I47,'Table 4.48'!I47,'Table 4.51'!I47,'Table 4.54'!I47,'Table 4.57'!I47)</f>
        <v>0</v>
      </c>
      <c r="J47" s="62">
        <f>SUM(G47:I47)</f>
        <v>30801.750043919554</v>
      </c>
      <c r="K47" s="16"/>
      <c r="L47" s="25">
        <f t="shared" si="8"/>
        <v>0.67085719938077382</v>
      </c>
      <c r="M47" s="25" t="str">
        <f t="shared" si="8"/>
        <v>--</v>
      </c>
      <c r="N47" s="25" t="str">
        <f t="shared" si="8"/>
        <v>--</v>
      </c>
      <c r="O47" s="26">
        <f t="shared" si="8"/>
        <v>0.67085719938077382</v>
      </c>
    </row>
    <row r="48" spans="1:15" x14ac:dyDescent="0.6">
      <c r="A48" s="21" t="s">
        <v>31</v>
      </c>
      <c r="B48" s="22">
        <f>SUM(B46:B47)</f>
        <v>148381.47343249156</v>
      </c>
      <c r="C48" s="22">
        <f>SUM(C46:C47)</f>
        <v>0</v>
      </c>
      <c r="D48" s="22">
        <f>SUM(D46:D47)</f>
        <v>0</v>
      </c>
      <c r="E48" s="22">
        <f>SUM(E46:E47)</f>
        <v>148381.47343249156</v>
      </c>
      <c r="F48" s="16"/>
      <c r="G48" s="24">
        <f>SUM(G46:G47)</f>
        <v>36428.338495240241</v>
      </c>
      <c r="H48" s="24">
        <f>SUM(H46:H47)</f>
        <v>0</v>
      </c>
      <c r="I48" s="24">
        <f>SUM(I46:I47)</f>
        <v>0</v>
      </c>
      <c r="J48" s="24">
        <f>SUM(J46:J47)</f>
        <v>36428.338495240241</v>
      </c>
      <c r="K48" s="16"/>
      <c r="L48" s="25">
        <f t="shared" si="8"/>
        <v>0.24550462839158876</v>
      </c>
      <c r="M48" s="25" t="str">
        <f t="shared" si="8"/>
        <v>--</v>
      </c>
      <c r="N48" s="25" t="str">
        <f t="shared" si="8"/>
        <v>--</v>
      </c>
      <c r="O48" s="26">
        <f t="shared" si="8"/>
        <v>0.24550462839158876</v>
      </c>
    </row>
    <row r="49" spans="1:15" x14ac:dyDescent="0.6">
      <c r="A49" s="95" t="s">
        <v>32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42"/>
      <c r="M49" s="40"/>
      <c r="N49" s="41"/>
      <c r="O49" s="20"/>
    </row>
    <row r="50" spans="1:15" x14ac:dyDescent="0.6">
      <c r="A50" s="21" t="s">
        <v>19</v>
      </c>
      <c r="B50" s="22">
        <f>SUM('Table 4.2'!B50,'Table 4.5'!B50,'Table 4.8'!B50)+SUM('Table 4.12'!B50,'Table 4.15'!B50,'Table 4.18'!B50)+SUM('Table 4.22'!B50,'Table 4.25'!B50,'Table 4.28'!B50)+SUM('Table 4.32'!B50,'Table 4.35'!B50,'Table 4.38'!B50,'Table 4.41'!B50)+SUM('Table 4.45'!B50,'Table 4.48'!B50,'Table 4.51'!B50,'Table 4.54'!B50,'Table 4.57'!B50)</f>
        <v>0</v>
      </c>
      <c r="C50" s="22">
        <f>SUM('Table 4.2'!C50,'Table 4.5'!C50,'Table 4.8'!C50)+SUM('Table 4.12'!C50,'Table 4.15'!C50,'Table 4.18'!C50)+SUM('Table 4.22'!C50,'Table 4.25'!C50,'Table 4.28'!C50)+SUM('Table 4.32'!C50,'Table 4.35'!C50,'Table 4.38'!C50,'Table 4.41'!C50)+SUM('Table 4.45'!C50,'Table 4.48'!C50,'Table 4.51'!C50,'Table 4.54'!C50,'Table 4.57'!C50)</f>
        <v>17994.021287756019</v>
      </c>
      <c r="D50" s="22">
        <f>SUM('Table 4.2'!D50,'Table 4.5'!D50,'Table 4.8'!D50)+SUM('Table 4.12'!D50,'Table 4.15'!D50,'Table 4.18'!D50)+SUM('Table 4.22'!D50,'Table 4.25'!D50,'Table 4.28'!D50)+SUM('Table 4.32'!D50,'Table 4.35'!D50,'Table 4.38'!D50,'Table 4.41'!D50)+SUM('Table 4.45'!D50,'Table 4.48'!D50,'Table 4.51'!D50,'Table 4.54'!D50,'Table 4.57'!D50)</f>
        <v>173.97866793556767</v>
      </c>
      <c r="E50" s="65">
        <f>SUM(B50:D50)</f>
        <v>18167.999955691586</v>
      </c>
      <c r="F50" s="16"/>
      <c r="G50" s="62">
        <f>SUM('Table 4.2'!G50,'Table 4.5'!G50,'Table 4.8'!G50)+SUM('Table 4.12'!G50,'Table 4.15'!G50,'Table 4.18'!G50)+SUM('Table 4.22'!G50,'Table 4.25'!G50,'Table 4.28'!G50)+SUM('Table 4.32'!G50,'Table 4.35'!G50,'Table 4.38'!G50,'Table 4.41'!G50)+SUM('Table 4.45'!G50,'Table 4.48'!G50,'Table 4.51'!G50,'Table 4.54'!G50,'Table 4.57'!G50)</f>
        <v>0</v>
      </c>
      <c r="H50" s="62">
        <f>SUM('Table 4.2'!H50,'Table 4.5'!H50,'Table 4.8'!H50)+SUM('Table 4.12'!H50,'Table 4.15'!H50,'Table 4.18'!H50)+SUM('Table 4.22'!H50,'Table 4.25'!H50,'Table 4.28'!H50)+SUM('Table 4.32'!H50,'Table 4.35'!H50,'Table 4.38'!H50,'Table 4.41'!H50)+SUM('Table 4.45'!H50,'Table 4.48'!H50,'Table 4.51'!H50,'Table 4.54'!H50,'Table 4.57'!H50)</f>
        <v>9376.1093786636193</v>
      </c>
      <c r="I50" s="62">
        <f>SUM('Table 4.2'!I50,'Table 4.5'!I50,'Table 4.8'!I50)+SUM('Table 4.12'!I50,'Table 4.15'!I50,'Table 4.18'!I50)+SUM('Table 4.22'!I50,'Table 4.25'!I50,'Table 4.28'!I50)+SUM('Table 4.32'!I50,'Table 4.35'!I50,'Table 4.38'!I50,'Table 4.41'!I50)+SUM('Table 4.45'!I50,'Table 4.48'!I50,'Table 4.51'!I50,'Table 4.54'!I50,'Table 4.57'!I50)</f>
        <v>90.654723256777203</v>
      </c>
      <c r="J50" s="62">
        <f>SUM(G50:I50)</f>
        <v>9466.7641019203966</v>
      </c>
      <c r="K50" s="16"/>
      <c r="L50" s="25" t="str">
        <f t="shared" ref="L50:O53" si="9">IF(B50&lt;&gt;0,G50/B50,"--")</f>
        <v>--</v>
      </c>
      <c r="M50" s="25">
        <f t="shared" si="9"/>
        <v>0.52106803858476958</v>
      </c>
      <c r="N50" s="25">
        <f t="shared" si="9"/>
        <v>0.52106803858476969</v>
      </c>
      <c r="O50" s="26">
        <f t="shared" si="9"/>
        <v>0.52106803858476969</v>
      </c>
    </row>
    <row r="51" spans="1:15" x14ac:dyDescent="0.6">
      <c r="A51" s="21" t="s">
        <v>20</v>
      </c>
      <c r="B51" s="22">
        <f>SUM('Table 4.2'!B51,'Table 4.5'!B51,'Table 4.8'!B51)+SUM('Table 4.12'!B51,'Table 4.15'!B51,'Table 4.18'!B51)+SUM('Table 4.22'!B51,'Table 4.25'!B51,'Table 4.28'!B51)+SUM('Table 4.32'!B51,'Table 4.35'!B51,'Table 4.38'!B51,'Table 4.41'!B51)+SUM('Table 4.45'!B51,'Table 4.48'!B51,'Table 4.51'!B51,'Table 4.54'!B51,'Table 4.57'!B51)</f>
        <v>0</v>
      </c>
      <c r="C51" s="22">
        <f>SUM('Table 4.2'!C51,'Table 4.5'!C51,'Table 4.8'!C51)+SUM('Table 4.12'!C51,'Table 4.15'!C51,'Table 4.18'!C51)+SUM('Table 4.22'!C51,'Table 4.25'!C51,'Table 4.28'!C51)+SUM('Table 4.32'!C51,'Table 4.35'!C51,'Table 4.38'!C51,'Table 4.41'!C51)+SUM('Table 4.45'!C51,'Table 4.48'!C51,'Table 4.51'!C51,'Table 4.54'!C51,'Table 4.57'!C51)</f>
        <v>1624.9063373276858</v>
      </c>
      <c r="D51" s="22">
        <f>SUM('Table 4.2'!D51,'Table 4.5'!D51,'Table 4.8'!D51)+SUM('Table 4.12'!D51,'Table 4.15'!D51,'Table 4.18'!D51)+SUM('Table 4.22'!D51,'Table 4.25'!D51,'Table 4.28'!D51)+SUM('Table 4.32'!D51,'Table 4.35'!D51,'Table 4.38'!D51,'Table 4.41'!D51)+SUM('Table 4.45'!D51,'Table 4.48'!D51,'Table 4.51'!D51,'Table 4.54'!D51,'Table 4.57'!D51)</f>
        <v>971.76610309064642</v>
      </c>
      <c r="E51" s="65">
        <f>SUM(B51:D51)</f>
        <v>2596.6724404183324</v>
      </c>
      <c r="F51" s="16"/>
      <c r="G51" s="62">
        <f>SUM('Table 4.2'!G51,'Table 4.5'!G51,'Table 4.8'!G51)+SUM('Table 4.12'!G51,'Table 4.15'!G51,'Table 4.18'!G51)+SUM('Table 4.22'!G51,'Table 4.25'!G51,'Table 4.28'!G51)+SUM('Table 4.32'!G51,'Table 4.35'!G51,'Table 4.38'!G51,'Table 4.41'!G51)+SUM('Table 4.45'!G51,'Table 4.48'!G51,'Table 4.51'!G51,'Table 4.54'!G51,'Table 4.57'!G51)</f>
        <v>0</v>
      </c>
      <c r="H51" s="62">
        <f>SUM('Table 4.2'!H51,'Table 4.5'!H51,'Table 4.8'!H51)+SUM('Table 4.12'!H51,'Table 4.15'!H51,'Table 4.18'!H51)+SUM('Table 4.22'!H51,'Table 4.25'!H51,'Table 4.28'!H51)+SUM('Table 4.32'!H51,'Table 4.35'!H51,'Table 4.38'!H51,'Table 4.41'!H51)+SUM('Table 4.45'!H51,'Table 4.48'!H51,'Table 4.51'!H51,'Table 4.54'!H51,'Table 4.57'!H51)</f>
        <v>2490.9441929705195</v>
      </c>
      <c r="I51" s="62">
        <f>SUM('Table 4.2'!I51,'Table 4.5'!I51,'Table 4.8'!I51)+SUM('Table 4.12'!I51,'Table 4.15'!I51,'Table 4.18'!I51)+SUM('Table 4.22'!I51,'Table 4.25'!I51,'Table 4.28'!I51)+SUM('Table 4.32'!I51,'Table 4.35'!I51,'Table 4.38'!I51,'Table 4.41'!I51)+SUM('Table 4.45'!I51,'Table 4.48'!I51,'Table 4.51'!I51,'Table 4.54'!I51,'Table 4.57'!I51)</f>
        <v>1489.6951755386531</v>
      </c>
      <c r="J51" s="62">
        <f>SUM(G51:I51)</f>
        <v>3980.6393685091725</v>
      </c>
      <c r="K51" s="16"/>
      <c r="L51" s="25" t="str">
        <f t="shared" si="9"/>
        <v>--</v>
      </c>
      <c r="M51" s="25">
        <f t="shared" si="9"/>
        <v>1.5329770927394595</v>
      </c>
      <c r="N51" s="25">
        <f t="shared" si="9"/>
        <v>1.5329770927394595</v>
      </c>
      <c r="O51" s="26">
        <f t="shared" si="9"/>
        <v>1.5329770927394595</v>
      </c>
    </row>
    <row r="52" spans="1:15" x14ac:dyDescent="0.6">
      <c r="A52" s="96" t="s">
        <v>33</v>
      </c>
      <c r="B52" s="126">
        <f>SUM(B50:B51)</f>
        <v>0</v>
      </c>
      <c r="C52" s="126">
        <f>SUM(C50:C51)</f>
        <v>19618.927625083707</v>
      </c>
      <c r="D52" s="126">
        <f>SUM(D50:D51)</f>
        <v>1145.744771026214</v>
      </c>
      <c r="E52" s="126">
        <f>SUM(E50:E51)</f>
        <v>20764.67239610992</v>
      </c>
      <c r="F52" s="33"/>
      <c r="G52" s="34">
        <f>SUM(G50:G51)</f>
        <v>0</v>
      </c>
      <c r="H52" s="34">
        <f>SUM(H50:H51)</f>
        <v>11867.053571634138</v>
      </c>
      <c r="I52" s="34">
        <f>SUM(I50:I51)</f>
        <v>1580.3498987954304</v>
      </c>
      <c r="J52" s="34">
        <f>SUM(J50:J51)</f>
        <v>13447.40347042957</v>
      </c>
      <c r="K52" s="33"/>
      <c r="L52" s="35" t="str">
        <f t="shared" si="9"/>
        <v>--</v>
      </c>
      <c r="M52" s="35">
        <f t="shared" si="9"/>
        <v>0.60487778936813863</v>
      </c>
      <c r="N52" s="35">
        <f t="shared" si="9"/>
        <v>1.379321065877483</v>
      </c>
      <c r="O52" s="36">
        <f t="shared" si="9"/>
        <v>0.64760971008378754</v>
      </c>
    </row>
    <row r="53" spans="1:15" ht="13.75" thickBot="1" x14ac:dyDescent="0.75">
      <c r="A53" s="43" t="s">
        <v>17</v>
      </c>
      <c r="B53" s="99">
        <f>SUM(B48,B52)</f>
        <v>148381.47343249156</v>
      </c>
      <c r="C53" s="99">
        <f>SUM(C48,C52)</f>
        <v>19618.927625083707</v>
      </c>
      <c r="D53" s="99">
        <f>SUM(D48,D52)</f>
        <v>1145.744771026214</v>
      </c>
      <c r="E53" s="99">
        <f>SUM(E48,E52)</f>
        <v>169146.1458286015</v>
      </c>
      <c r="F53" s="245"/>
      <c r="G53" s="246">
        <f>SUM(G48,G52)</f>
        <v>36428.338495240241</v>
      </c>
      <c r="H53" s="246">
        <f>SUM(H48,H52)</f>
        <v>11867.053571634138</v>
      </c>
      <c r="I53" s="246">
        <f>SUM(I48,I52)</f>
        <v>1580.3498987954304</v>
      </c>
      <c r="J53" s="246">
        <f>SUM(J48,J52)</f>
        <v>49875.741965669811</v>
      </c>
      <c r="K53" s="102"/>
      <c r="L53" s="47">
        <f t="shared" si="9"/>
        <v>0.24550462839158876</v>
      </c>
      <c r="M53" s="47">
        <f t="shared" si="9"/>
        <v>0.60487778936813863</v>
      </c>
      <c r="N53" s="47">
        <f t="shared" si="9"/>
        <v>1.379321065877483</v>
      </c>
      <c r="O53" s="48">
        <f t="shared" si="9"/>
        <v>0.2948677412739259</v>
      </c>
    </row>
    <row r="54" spans="1:15" x14ac:dyDescent="0.6">
      <c r="A54" s="49"/>
      <c r="B54" s="78"/>
      <c r="C54" s="78"/>
      <c r="D54" s="78"/>
      <c r="E54" s="78"/>
      <c r="L54" s="42"/>
      <c r="M54" s="40"/>
      <c r="N54" s="41"/>
    </row>
    <row r="55" spans="1:15" x14ac:dyDescent="0.6">
      <c r="A55" s="49" t="s">
        <v>21</v>
      </c>
      <c r="B55" s="78">
        <f>B42</f>
        <v>783165.54372965114</v>
      </c>
      <c r="C55" s="78">
        <f>C42</f>
        <v>32828.080505163925</v>
      </c>
      <c r="D55" s="78">
        <f>D42</f>
        <v>3367.0941266639338</v>
      </c>
      <c r="E55" s="78">
        <f>E42</f>
        <v>819360.718361479</v>
      </c>
      <c r="G55" s="82">
        <f>SUM(G42,G53)</f>
        <v>222967.40125309769</v>
      </c>
      <c r="H55" s="82">
        <f>SUM(H42,H53)</f>
        <v>36657.932545275464</v>
      </c>
      <c r="I55" s="82">
        <f>SUM(I42,I53)</f>
        <v>23482.861781525826</v>
      </c>
      <c r="J55" s="82">
        <f>SUM(J42,J53)</f>
        <v>283108.19557989901</v>
      </c>
      <c r="L55" s="25">
        <f>IF(B55&lt;&gt;0,G55/B55,"--")</f>
        <v>0.28470021828496844</v>
      </c>
      <c r="M55" s="25">
        <f>IF(C55&lt;&gt;0,H55/C55,"--")</f>
        <v>1.1166639042300721</v>
      </c>
      <c r="N55" s="25">
        <f>IF(D55&lt;&gt;0,I55/D55,"--")</f>
        <v>6.9742219546420259</v>
      </c>
      <c r="O55" s="25">
        <f>IF(E55&lt;&gt;0,J55/E55,"--")</f>
        <v>0.34552327105215169</v>
      </c>
    </row>
    <row r="56" spans="1:15" hidden="1" x14ac:dyDescent="0.6"/>
    <row r="57" spans="1:15" hidden="1" x14ac:dyDescent="0.6">
      <c r="N57" s="51" t="s">
        <v>115</v>
      </c>
      <c r="O57" s="247">
        <v>0</v>
      </c>
    </row>
    <row r="58" spans="1:15" hidden="1" x14ac:dyDescent="0.6">
      <c r="O58" s="247">
        <v>0</v>
      </c>
    </row>
    <row r="59" spans="1:15" hidden="1" x14ac:dyDescent="0.6">
      <c r="O59" s="247">
        <v>0</v>
      </c>
    </row>
    <row r="60" spans="1:15" x14ac:dyDescent="0.6">
      <c r="A60" s="33"/>
      <c r="B60" s="33"/>
      <c r="C60" s="33"/>
      <c r="D60" s="33"/>
      <c r="E60" s="33"/>
    </row>
    <row r="61" spans="1:15" x14ac:dyDescent="0.6">
      <c r="A61" s="54" t="s">
        <v>22</v>
      </c>
    </row>
    <row r="62" spans="1:15" x14ac:dyDescent="0.6">
      <c r="A62" s="109" t="s">
        <v>264</v>
      </c>
    </row>
    <row r="63" spans="1:15" x14ac:dyDescent="0.6">
      <c r="A63" s="56" t="s">
        <v>107</v>
      </c>
    </row>
    <row r="64" spans="1:15" x14ac:dyDescent="0.6">
      <c r="A64" s="55" t="s">
        <v>98</v>
      </c>
    </row>
    <row r="65" spans="1:1" x14ac:dyDescent="0.6">
      <c r="A65" s="55" t="s">
        <v>99</v>
      </c>
    </row>
    <row r="66" spans="1:1" x14ac:dyDescent="0.6">
      <c r="A66" s="56" t="s">
        <v>100</v>
      </c>
    </row>
    <row r="67" spans="1:1" x14ac:dyDescent="0.6">
      <c r="A67" s="55" t="s">
        <v>101</v>
      </c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43" max="16383" man="1"/>
  </rowBreaks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65"/>
  <dimension ref="A1:O87"/>
  <sheetViews>
    <sheetView zoomScale="70" zoomScaleNormal="70" workbookViewId="0"/>
  </sheetViews>
  <sheetFormatPr defaultRowHeight="13" x14ac:dyDescent="0.6"/>
  <cols>
    <col min="1" max="1" width="36.86328125" customWidth="1"/>
    <col min="2" max="5" width="10.6796875" customWidth="1"/>
    <col min="6" max="6" width="2.6796875" customWidth="1"/>
    <col min="7" max="10" width="10.6796875" customWidth="1"/>
    <col min="11" max="11" width="2.6796875" customWidth="1"/>
    <col min="12" max="15" width="8.6796875" customWidth="1"/>
  </cols>
  <sheetData>
    <row r="1" spans="1:15" s="3" customFormat="1" ht="15.5" x14ac:dyDescent="0.7">
      <c r="A1" s="1" t="s">
        <v>261</v>
      </c>
    </row>
    <row r="2" spans="1:15" ht="15.75" customHeight="1" thickBot="1" x14ac:dyDescent="0.85">
      <c r="A2" s="187" t="s">
        <v>202</v>
      </c>
    </row>
    <row r="3" spans="1:15" ht="15.5" x14ac:dyDescent="0.7">
      <c r="A3" s="4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39"/>
    </row>
    <row r="4" spans="1:15" ht="12.75" customHeight="1" x14ac:dyDescent="0.6">
      <c r="A4" s="14"/>
      <c r="B4" s="9" t="s">
        <v>1</v>
      </c>
      <c r="C4" s="10"/>
      <c r="D4" s="10"/>
      <c r="E4" s="10"/>
      <c r="F4" s="11"/>
      <c r="G4" s="9" t="s">
        <v>2</v>
      </c>
      <c r="H4" s="12"/>
      <c r="I4" s="12"/>
      <c r="J4" s="12"/>
      <c r="K4" s="11"/>
      <c r="L4" s="9" t="s">
        <v>3</v>
      </c>
      <c r="M4" s="12"/>
      <c r="N4" s="12"/>
      <c r="O4" s="13"/>
    </row>
    <row r="5" spans="1:15" ht="25.5" customHeight="1" x14ac:dyDescent="0.6">
      <c r="A5" s="14"/>
      <c r="B5" s="15" t="s">
        <v>4</v>
      </c>
      <c r="C5" s="15" t="s">
        <v>5</v>
      </c>
      <c r="D5" s="15" t="s">
        <v>6</v>
      </c>
      <c r="E5" s="15" t="s">
        <v>7</v>
      </c>
      <c r="F5" s="16"/>
      <c r="G5" s="15" t="s">
        <v>4</v>
      </c>
      <c r="H5" s="15" t="s">
        <v>5</v>
      </c>
      <c r="I5" s="15" t="s">
        <v>6</v>
      </c>
      <c r="J5" s="15" t="s">
        <v>7</v>
      </c>
      <c r="K5" s="16"/>
      <c r="L5" s="15" t="s">
        <v>4</v>
      </c>
      <c r="M5" s="15" t="s">
        <v>5</v>
      </c>
      <c r="N5" s="15" t="s">
        <v>6</v>
      </c>
      <c r="O5" s="17" t="s">
        <v>7</v>
      </c>
    </row>
    <row r="6" spans="1:15" ht="12.75" customHeight="1" x14ac:dyDescent="0.6">
      <c r="A6" s="94" t="s">
        <v>23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20"/>
    </row>
    <row r="7" spans="1:15" ht="12.75" customHeight="1" x14ac:dyDescent="0.6">
      <c r="A7" s="31" t="s">
        <v>103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20"/>
    </row>
    <row r="8" spans="1:15" ht="12.75" customHeight="1" x14ac:dyDescent="0.6">
      <c r="A8" s="21" t="s">
        <v>13</v>
      </c>
      <c r="B8" s="22">
        <f>SUM('Table 4.3'!B8,'Table 4.6'!B8,'Table 4.9'!B8)+SUM('Table 4.13'!B8,'Table 4.16'!B8,'Table 4.19'!B8)+SUM('Table 4.23'!B8,'Table 4.26'!B8,'Table 4.29'!B8)+SUM('Table 4.33'!B8,'Table 4.36'!B8,'Table 4.39'!B8,'Table 4.42'!B8)+SUM('Table 4.46'!B8,'Table 4.49'!B8,'Table 4.52'!B8,'Table 4.55'!B8,'Table 4.58'!B8)</f>
        <v>11734.155424792538</v>
      </c>
      <c r="C8" s="22">
        <f>SUM('Table 4.3'!C8,'Table 4.6'!C8,'Table 4.9'!C8)+SUM('Table 4.13'!C8,'Table 4.16'!C8,'Table 4.19'!C8)+SUM('Table 4.23'!C8,'Table 4.26'!C8,'Table 4.29'!C8)+SUM('Table 4.33'!C8,'Table 4.36'!C8,'Table 4.39'!C8,'Table 4.42'!C8)+SUM('Table 4.46'!C8,'Table 4.49'!C8,'Table 4.52'!C8,'Table 4.55'!C8,'Table 4.58'!C8)</f>
        <v>0</v>
      </c>
      <c r="D8" s="22">
        <f>SUM('Table 4.3'!D8,'Table 4.6'!D8,'Table 4.9'!D8)+SUM('Table 4.13'!D8,'Table 4.16'!D8,'Table 4.19'!D8)+SUM('Table 4.23'!D8,'Table 4.26'!D8,'Table 4.29'!D8)+SUM('Table 4.33'!D8,'Table 4.36'!D8,'Table 4.39'!D8,'Table 4.42'!D8)+SUM('Table 4.46'!D8,'Table 4.49'!D8,'Table 4.52'!D8,'Table 4.55'!D8,'Table 4.58'!D8)</f>
        <v>0</v>
      </c>
      <c r="E8" s="22">
        <f t="shared" ref="E8:E13" si="0">SUM(B8:D8)</f>
        <v>11734.155424792538</v>
      </c>
      <c r="F8" s="16"/>
      <c r="G8" s="24">
        <f>SUM('Table 4.3'!G8,'Table 4.6'!G8,'Table 4.9'!G8)+SUM('Table 4.13'!G8,'Table 4.16'!G8,'Table 4.19'!G8)+SUM('Table 4.23'!G8,'Table 4.26'!G8,'Table 4.29'!G8)+SUM('Table 4.33'!G8,'Table 4.36'!G8,'Table 4.39'!G8,'Table 4.42'!G8)+SUM('Table 4.46'!G8,'Table 4.49'!G8,'Table 4.52'!G8,'Table 4.55'!G8,'Table 4.58'!G8)</f>
        <v>857.63359531261221</v>
      </c>
      <c r="H8" s="24">
        <f>SUM('Table 4.3'!H8,'Table 4.6'!H8,'Table 4.9'!H8)+SUM('Table 4.13'!H8,'Table 4.16'!H8,'Table 4.19'!H8)+SUM('Table 4.23'!H8,'Table 4.26'!H8,'Table 4.29'!H8)+SUM('Table 4.33'!H8,'Table 4.36'!H8,'Table 4.39'!H8,'Table 4.42'!H8)+SUM('Table 4.46'!H8,'Table 4.49'!H8,'Table 4.52'!H8,'Table 4.55'!H8,'Table 4.58'!H8)</f>
        <v>0</v>
      </c>
      <c r="I8" s="24">
        <f>SUM('Table 4.3'!I8,'Table 4.6'!I8,'Table 4.9'!I8)+SUM('Table 4.13'!I8,'Table 4.16'!I8,'Table 4.19'!I8)+SUM('Table 4.23'!I8,'Table 4.26'!I8,'Table 4.29'!I8)+SUM('Table 4.33'!I8,'Table 4.36'!I8,'Table 4.39'!I8,'Table 4.42'!I8)+SUM('Table 4.46'!I8,'Table 4.49'!I8,'Table 4.52'!I8,'Table 4.55'!I8,'Table 4.58'!I8)</f>
        <v>0</v>
      </c>
      <c r="J8" s="24">
        <f t="shared" ref="J8:J13" si="1">SUM(G8:I8)</f>
        <v>857.63359531261221</v>
      </c>
      <c r="K8" s="16"/>
      <c r="L8" s="25">
        <f t="shared" ref="L8:O14" si="2">IF(B8&lt;&gt;0,G8/B8,"--")</f>
        <v>7.3088651399704413E-2</v>
      </c>
      <c r="M8" s="25" t="str">
        <f t="shared" si="2"/>
        <v>--</v>
      </c>
      <c r="N8" s="25" t="str">
        <f t="shared" si="2"/>
        <v>--</v>
      </c>
      <c r="O8" s="26">
        <f t="shared" si="2"/>
        <v>7.3088651399704413E-2</v>
      </c>
    </row>
    <row r="9" spans="1:15" ht="12.75" customHeight="1" x14ac:dyDescent="0.6">
      <c r="A9" s="30" t="s">
        <v>24</v>
      </c>
      <c r="B9" s="22">
        <f>SUM('Table 4.3'!B9,'Table 4.6'!B9,'Table 4.9'!B9)+SUM('Table 4.13'!B9,'Table 4.16'!B9,'Table 4.19'!B9)+SUM('Table 4.23'!B9,'Table 4.26'!B9,'Table 4.29'!B9)+SUM('Table 4.33'!B9,'Table 4.36'!B9,'Table 4.39'!B9,'Table 4.42'!B9)+SUM('Table 4.46'!B9,'Table 4.49'!B9,'Table 4.52'!B9,'Table 4.55'!B9,'Table 4.58'!B9)</f>
        <v>11734.155424792538</v>
      </c>
      <c r="C9" s="22">
        <f>SUM('Table 4.3'!C9,'Table 4.6'!C9,'Table 4.9'!C9)+SUM('Table 4.13'!C9,'Table 4.16'!C9,'Table 4.19'!C9)+SUM('Table 4.23'!C9,'Table 4.26'!C9,'Table 4.29'!C9)+SUM('Table 4.33'!C9,'Table 4.36'!C9,'Table 4.39'!C9,'Table 4.42'!C9)+SUM('Table 4.46'!C9,'Table 4.49'!C9,'Table 4.52'!C9,'Table 4.55'!C9,'Table 4.58'!C9)</f>
        <v>0</v>
      </c>
      <c r="D9" s="22">
        <f>SUM('Table 4.3'!D9,'Table 4.6'!D9,'Table 4.9'!D9)+SUM('Table 4.13'!D9,'Table 4.16'!D9,'Table 4.19'!D9)+SUM('Table 4.23'!D9,'Table 4.26'!D9,'Table 4.29'!D9)+SUM('Table 4.33'!D9,'Table 4.36'!D9,'Table 4.39'!D9,'Table 4.42'!D9)+SUM('Table 4.46'!D9,'Table 4.49'!D9,'Table 4.52'!D9,'Table 4.55'!D9,'Table 4.58'!D9)</f>
        <v>0</v>
      </c>
      <c r="E9" s="22">
        <f t="shared" si="0"/>
        <v>11734.155424792538</v>
      </c>
      <c r="F9" s="16"/>
      <c r="G9" s="24">
        <f>SUM('Table 4.3'!G9,'Table 4.6'!G9,'Table 4.9'!G9)+SUM('Table 4.13'!G9,'Table 4.16'!G9,'Table 4.19'!G9)+SUM('Table 4.23'!G9,'Table 4.26'!G9,'Table 4.29'!G9)+SUM('Table 4.33'!G9,'Table 4.36'!G9,'Table 4.39'!G9,'Table 4.42'!G9)+SUM('Table 4.46'!G9,'Table 4.49'!G9,'Table 4.52'!G9,'Table 4.55'!G9,'Table 4.58'!G9)</f>
        <v>77.769661031828704</v>
      </c>
      <c r="H9" s="24">
        <f>SUM('Table 4.3'!H9,'Table 4.6'!H9,'Table 4.9'!H9)+SUM('Table 4.13'!H9,'Table 4.16'!H9,'Table 4.19'!H9)+SUM('Table 4.23'!H9,'Table 4.26'!H9,'Table 4.29'!H9)+SUM('Table 4.33'!H9,'Table 4.36'!H9,'Table 4.39'!H9,'Table 4.42'!H9)+SUM('Table 4.46'!H9,'Table 4.49'!H9,'Table 4.52'!H9,'Table 4.55'!H9,'Table 4.58'!H9)</f>
        <v>0</v>
      </c>
      <c r="I9" s="24">
        <f>SUM('Table 4.3'!I9,'Table 4.6'!I9,'Table 4.9'!I9)+SUM('Table 4.13'!I9,'Table 4.16'!I9,'Table 4.19'!I9)+SUM('Table 4.23'!I9,'Table 4.26'!I9,'Table 4.29'!I9)+SUM('Table 4.33'!I9,'Table 4.36'!I9,'Table 4.39'!I9,'Table 4.42'!I9)+SUM('Table 4.46'!I9,'Table 4.49'!I9,'Table 4.52'!I9,'Table 4.55'!I9,'Table 4.58'!I9)</f>
        <v>0</v>
      </c>
      <c r="J9" s="24">
        <f t="shared" si="1"/>
        <v>77.769661031828704</v>
      </c>
      <c r="K9" s="16"/>
      <c r="L9" s="25">
        <f t="shared" si="2"/>
        <v>6.6276317482136717E-3</v>
      </c>
      <c r="M9" s="25" t="str">
        <f t="shared" si="2"/>
        <v>--</v>
      </c>
      <c r="N9" s="25" t="str">
        <f t="shared" si="2"/>
        <v>--</v>
      </c>
      <c r="O9" s="26">
        <f t="shared" si="2"/>
        <v>6.6276317482136717E-3</v>
      </c>
    </row>
    <row r="10" spans="1:15" ht="12.75" customHeight="1" x14ac:dyDescent="0.6">
      <c r="A10" s="21" t="s">
        <v>25</v>
      </c>
      <c r="B10" s="22">
        <f>SUM('Table 4.3'!B10,'Table 4.6'!B10,'Table 4.9'!B10)+SUM('Table 4.13'!B10,'Table 4.16'!B10,'Table 4.19'!B10)+SUM('Table 4.23'!B10,'Table 4.26'!B10,'Table 4.29'!B10)+SUM('Table 4.33'!B10,'Table 4.36'!B10,'Table 4.39'!B10,'Table 4.42'!B10)+SUM('Table 4.46'!B10,'Table 4.49'!B10,'Table 4.52'!B10,'Table 4.55'!B10,'Table 4.58'!B10)</f>
        <v>234683.10849585058</v>
      </c>
      <c r="C10" s="22">
        <f>SUM('Table 4.3'!C10,'Table 4.6'!C10,'Table 4.9'!C10)+SUM('Table 4.13'!C10,'Table 4.16'!C10,'Table 4.19'!C10)+SUM('Table 4.23'!C10,'Table 4.26'!C10,'Table 4.29'!C10)+SUM('Table 4.33'!C10,'Table 4.36'!C10,'Table 4.39'!C10,'Table 4.42'!C10)+SUM('Table 4.46'!C10,'Table 4.49'!C10,'Table 4.52'!C10,'Table 4.55'!C10,'Table 4.58'!C10)</f>
        <v>0</v>
      </c>
      <c r="D10" s="22">
        <f>SUM('Table 4.3'!D10,'Table 4.6'!D10,'Table 4.9'!D10)+SUM('Table 4.13'!D10,'Table 4.16'!D10,'Table 4.19'!D10)+SUM('Table 4.23'!D10,'Table 4.26'!D10,'Table 4.29'!D10)+SUM('Table 4.33'!D10,'Table 4.36'!D10,'Table 4.39'!D10,'Table 4.42'!D10)+SUM('Table 4.46'!D10,'Table 4.49'!D10,'Table 4.52'!D10,'Table 4.55'!D10,'Table 4.58'!D10)</f>
        <v>0</v>
      </c>
      <c r="E10" s="22">
        <f t="shared" si="0"/>
        <v>234683.10849585058</v>
      </c>
      <c r="F10" s="16"/>
      <c r="G10" s="24">
        <f>SUM('Table 4.3'!G10,'Table 4.6'!G10,'Table 4.9'!G10)+SUM('Table 4.13'!G10,'Table 4.16'!G10,'Table 4.19'!G10)+SUM('Table 4.23'!G10,'Table 4.26'!G10,'Table 4.29'!G10)+SUM('Table 4.33'!G10,'Table 4.36'!G10,'Table 4.39'!G10,'Table 4.42'!G10)+SUM('Table 4.46'!G10,'Table 4.49'!G10,'Table 4.52'!G10,'Table 4.55'!G10,'Table 4.58'!G10)</f>
        <v>14347.880795806086</v>
      </c>
      <c r="H10" s="24">
        <f>SUM('Table 4.3'!H10,'Table 4.6'!H10,'Table 4.9'!H10)+SUM('Table 4.13'!H10,'Table 4.16'!H10,'Table 4.19'!H10)+SUM('Table 4.23'!H10,'Table 4.26'!H10,'Table 4.29'!H10)+SUM('Table 4.33'!H10,'Table 4.36'!H10,'Table 4.39'!H10,'Table 4.42'!H10)+SUM('Table 4.46'!H10,'Table 4.49'!H10,'Table 4.52'!H10,'Table 4.55'!H10,'Table 4.58'!H10)</f>
        <v>0</v>
      </c>
      <c r="I10" s="24">
        <f>SUM('Table 4.3'!I10,'Table 4.6'!I10,'Table 4.9'!I10)+SUM('Table 4.13'!I10,'Table 4.16'!I10,'Table 4.19'!I10)+SUM('Table 4.23'!I10,'Table 4.26'!I10,'Table 4.29'!I10)+SUM('Table 4.33'!I10,'Table 4.36'!I10,'Table 4.39'!I10,'Table 4.42'!I10)+SUM('Table 4.46'!I10,'Table 4.49'!I10,'Table 4.52'!I10,'Table 4.55'!I10,'Table 4.58'!I10)</f>
        <v>0</v>
      </c>
      <c r="J10" s="24">
        <f t="shared" si="1"/>
        <v>14347.880795806086</v>
      </c>
      <c r="K10" s="16"/>
      <c r="L10" s="25">
        <f t="shared" si="2"/>
        <v>6.1137253924092153E-2</v>
      </c>
      <c r="M10" s="25" t="str">
        <f t="shared" si="2"/>
        <v>--</v>
      </c>
      <c r="N10" s="25" t="str">
        <f t="shared" si="2"/>
        <v>--</v>
      </c>
      <c r="O10" s="26">
        <f t="shared" si="2"/>
        <v>6.1137253924092153E-2</v>
      </c>
    </row>
    <row r="11" spans="1:15" ht="12.75" customHeight="1" x14ac:dyDescent="0.6">
      <c r="A11" s="21" t="s">
        <v>26</v>
      </c>
      <c r="B11" s="22">
        <f>SUM('Table 4.3'!B11,'Table 4.6'!B11,'Table 4.9'!B11)+SUM('Table 4.13'!B11,'Table 4.16'!B11,'Table 4.19'!B11)+SUM('Table 4.23'!B11,'Table 4.26'!B11,'Table 4.29'!B11)+SUM('Table 4.33'!B11,'Table 4.36'!B11,'Table 4.39'!B11,'Table 4.42'!B11)+SUM('Table 4.46'!B11,'Table 4.49'!B11,'Table 4.52'!B11,'Table 4.55'!B11,'Table 4.58'!B11)</f>
        <v>87347.875744565506</v>
      </c>
      <c r="C11" s="22">
        <f>SUM('Table 4.3'!C11,'Table 4.6'!C11,'Table 4.9'!C11)+SUM('Table 4.13'!C11,'Table 4.16'!C11,'Table 4.19'!C11)+SUM('Table 4.23'!C11,'Table 4.26'!C11,'Table 4.29'!C11)+SUM('Table 4.33'!C11,'Table 4.36'!C11,'Table 4.39'!C11,'Table 4.42'!C11)+SUM('Table 4.46'!C11,'Table 4.49'!C11,'Table 4.52'!C11,'Table 4.55'!C11,'Table 4.58'!C11)</f>
        <v>0</v>
      </c>
      <c r="D11" s="22">
        <f>SUM('Table 4.3'!D11,'Table 4.6'!D11,'Table 4.9'!D11)+SUM('Table 4.13'!D11,'Table 4.16'!D11,'Table 4.19'!D11)+SUM('Table 4.23'!D11,'Table 4.26'!D11,'Table 4.29'!D11)+SUM('Table 4.33'!D11,'Table 4.36'!D11,'Table 4.39'!D11,'Table 4.42'!D11)+SUM('Table 4.46'!D11,'Table 4.49'!D11,'Table 4.52'!D11,'Table 4.55'!D11,'Table 4.58'!D11)</f>
        <v>0</v>
      </c>
      <c r="E11" s="22">
        <f t="shared" si="0"/>
        <v>87347.875744565506</v>
      </c>
      <c r="F11" s="16"/>
      <c r="G11" s="24">
        <f>SUM('Table 4.3'!G11,'Table 4.6'!G11,'Table 4.9'!G11)+SUM('Table 4.13'!G11,'Table 4.16'!G11,'Table 4.19'!G11)+SUM('Table 4.23'!G11,'Table 4.26'!G11,'Table 4.29'!G11)+SUM('Table 4.33'!G11,'Table 4.36'!G11,'Table 4.39'!G11,'Table 4.42'!G11)+SUM('Table 4.46'!G11,'Table 4.49'!G11,'Table 4.52'!G11,'Table 4.55'!G11,'Table 4.58'!G11)</f>
        <v>0</v>
      </c>
      <c r="H11" s="24">
        <f>SUM('Table 4.3'!H11,'Table 4.6'!H11,'Table 4.9'!H11)+SUM('Table 4.13'!H11,'Table 4.16'!H11,'Table 4.19'!H11)+SUM('Table 4.23'!H11,'Table 4.26'!H11,'Table 4.29'!H11)+SUM('Table 4.33'!H11,'Table 4.36'!H11,'Table 4.39'!H11,'Table 4.42'!H11)+SUM('Table 4.46'!H11,'Table 4.49'!H11,'Table 4.52'!H11,'Table 4.55'!H11,'Table 4.58'!H11)</f>
        <v>0</v>
      </c>
      <c r="I11" s="24">
        <f>SUM('Table 4.3'!I11,'Table 4.6'!I11,'Table 4.9'!I11)+SUM('Table 4.13'!I11,'Table 4.16'!I11,'Table 4.19'!I11)+SUM('Table 4.23'!I11,'Table 4.26'!I11,'Table 4.29'!I11)+SUM('Table 4.33'!I11,'Table 4.36'!I11,'Table 4.39'!I11,'Table 4.42'!I11)+SUM('Table 4.46'!I11,'Table 4.49'!I11,'Table 4.52'!I11,'Table 4.55'!I11,'Table 4.58'!I11)</f>
        <v>0</v>
      </c>
      <c r="J11" s="24">
        <f t="shared" si="1"/>
        <v>0</v>
      </c>
      <c r="K11" s="16"/>
      <c r="L11" s="25">
        <f t="shared" si="2"/>
        <v>0</v>
      </c>
      <c r="M11" s="25" t="str">
        <f t="shared" si="2"/>
        <v>--</v>
      </c>
      <c r="N11" s="25" t="str">
        <f t="shared" si="2"/>
        <v>--</v>
      </c>
      <c r="O11" s="26">
        <f t="shared" si="2"/>
        <v>0</v>
      </c>
    </row>
    <row r="12" spans="1:15" ht="12.75" customHeight="1" x14ac:dyDescent="0.6">
      <c r="A12" s="30" t="s">
        <v>92</v>
      </c>
      <c r="B12" s="22">
        <f>SUM('Table 4.3'!B12,'Table 4.6'!B12,'Table 4.9'!B12)+SUM('Table 4.13'!B12,'Table 4.16'!B12,'Table 4.19'!B12)+SUM('Table 4.23'!B12,'Table 4.26'!B12,'Table 4.29'!B12)+SUM('Table 4.33'!B12,'Table 4.36'!B12,'Table 4.39'!B12,'Table 4.42'!B12)+SUM('Table 4.46'!B12,'Table 4.49'!B12,'Table 4.52'!B12,'Table 4.55'!B12,'Table 4.58'!B12)</f>
        <v>135762.91798357121</v>
      </c>
      <c r="C12" s="22">
        <f>SUM('Table 4.3'!C12,'Table 4.6'!C12,'Table 4.9'!C12)+SUM('Table 4.13'!C12,'Table 4.16'!C12,'Table 4.19'!C12)+SUM('Table 4.23'!C12,'Table 4.26'!C12,'Table 4.29'!C12)+SUM('Table 4.33'!C12,'Table 4.36'!C12,'Table 4.39'!C12,'Table 4.42'!C12)+SUM('Table 4.46'!C12,'Table 4.49'!C12,'Table 4.52'!C12,'Table 4.55'!C12,'Table 4.58'!C12)</f>
        <v>0</v>
      </c>
      <c r="D12" s="22">
        <f>SUM('Table 4.3'!D12,'Table 4.6'!D12,'Table 4.9'!D12)+SUM('Table 4.13'!D12,'Table 4.16'!D12,'Table 4.19'!D12)+SUM('Table 4.23'!D12,'Table 4.26'!D12,'Table 4.29'!D12)+SUM('Table 4.33'!D12,'Table 4.36'!D12,'Table 4.39'!D12,'Table 4.42'!D12)+SUM('Table 4.46'!D12,'Table 4.49'!D12,'Table 4.52'!D12,'Table 4.55'!D12,'Table 4.58'!D12)</f>
        <v>0</v>
      </c>
      <c r="E12" s="22">
        <f t="shared" si="0"/>
        <v>135762.91798357121</v>
      </c>
      <c r="F12" s="16"/>
      <c r="G12" s="24">
        <f>SUM('Table 4.3'!G12,'Table 4.6'!G12,'Table 4.9'!G12)+SUM('Table 4.13'!G12,'Table 4.16'!G12,'Table 4.19'!G12)+SUM('Table 4.23'!G12,'Table 4.26'!G12,'Table 4.29'!G12)+SUM('Table 4.33'!G12,'Table 4.36'!G12,'Table 4.39'!G12,'Table 4.42'!G12)+SUM('Table 4.46'!G12,'Table 4.49'!G12,'Table 4.52'!G12,'Table 4.55'!G12,'Table 4.58'!G12)</f>
        <v>11219.14109818006</v>
      </c>
      <c r="H12" s="24">
        <f>SUM('Table 4.3'!H12,'Table 4.6'!H12,'Table 4.9'!H12)+SUM('Table 4.13'!H12,'Table 4.16'!H12,'Table 4.19'!H12)+SUM('Table 4.23'!H12,'Table 4.26'!H12,'Table 4.29'!H12)+SUM('Table 4.33'!H12,'Table 4.36'!H12,'Table 4.39'!H12,'Table 4.42'!H12)+SUM('Table 4.46'!H12,'Table 4.49'!H12,'Table 4.52'!H12,'Table 4.55'!H12,'Table 4.58'!H12)</f>
        <v>0</v>
      </c>
      <c r="I12" s="24">
        <f>SUM('Table 4.3'!I12,'Table 4.6'!I12,'Table 4.9'!I12)+SUM('Table 4.13'!I12,'Table 4.16'!I12,'Table 4.19'!I12)+SUM('Table 4.23'!I12,'Table 4.26'!I12,'Table 4.29'!I12)+SUM('Table 4.33'!I12,'Table 4.36'!I12,'Table 4.39'!I12,'Table 4.42'!I12)+SUM('Table 4.46'!I12,'Table 4.49'!I12,'Table 4.52'!I12,'Table 4.55'!I12,'Table 4.58'!I12)</f>
        <v>0</v>
      </c>
      <c r="J12" s="24">
        <f t="shared" si="1"/>
        <v>11219.14109818006</v>
      </c>
      <c r="K12" s="16"/>
      <c r="L12" s="25">
        <f t="shared" si="2"/>
        <v>8.2637742800561326E-2</v>
      </c>
      <c r="M12" s="25" t="str">
        <f t="shared" si="2"/>
        <v>--</v>
      </c>
      <c r="N12" s="25" t="str">
        <f t="shared" si="2"/>
        <v>--</v>
      </c>
      <c r="O12" s="26">
        <f t="shared" si="2"/>
        <v>8.2637742800561326E-2</v>
      </c>
    </row>
    <row r="13" spans="1:15" ht="12.75" customHeight="1" x14ac:dyDescent="0.6">
      <c r="A13" s="30" t="s">
        <v>104</v>
      </c>
      <c r="B13" s="22">
        <f>SUM('Table 4.3'!B13,'Table 4.6'!B13,'Table 4.9'!B13)+SUM('Table 4.13'!B13,'Table 4.16'!B13,'Table 4.19'!B13)+SUM('Table 4.23'!B13,'Table 4.26'!B13,'Table 4.29'!B13)+SUM('Table 4.33'!B13,'Table 4.36'!B13,'Table 4.39'!B13,'Table 4.42'!B13)+SUM('Table 4.46'!B13,'Table 4.49'!B13,'Table 4.52'!B13,'Table 4.55'!B13,'Table 4.58'!B13)</f>
        <v>11572.314767713842</v>
      </c>
      <c r="C13" s="22">
        <f>SUM('Table 4.3'!C13,'Table 4.6'!C13,'Table 4.9'!C13)+SUM('Table 4.13'!C13,'Table 4.16'!C13,'Table 4.19'!C13)+SUM('Table 4.23'!C13,'Table 4.26'!C13,'Table 4.29'!C13)+SUM('Table 4.33'!C13,'Table 4.36'!C13,'Table 4.39'!C13,'Table 4.42'!C13)+SUM('Table 4.46'!C13,'Table 4.49'!C13,'Table 4.52'!C13,'Table 4.55'!C13,'Table 4.58'!C13)</f>
        <v>0</v>
      </c>
      <c r="D13" s="22">
        <f>SUM('Table 4.3'!D13,'Table 4.6'!D13,'Table 4.9'!D13)+SUM('Table 4.13'!D13,'Table 4.16'!D13,'Table 4.19'!D13)+SUM('Table 4.23'!D13,'Table 4.26'!D13,'Table 4.29'!D13)+SUM('Table 4.33'!D13,'Table 4.36'!D13,'Table 4.39'!D13,'Table 4.42'!D13)+SUM('Table 4.46'!D13,'Table 4.49'!D13,'Table 4.52'!D13,'Table 4.55'!D13,'Table 4.58'!D13)</f>
        <v>0</v>
      </c>
      <c r="E13" s="22">
        <f t="shared" si="0"/>
        <v>11572.314767713842</v>
      </c>
      <c r="F13" s="16"/>
      <c r="G13" s="24">
        <f>SUM('Table 4.3'!G13,'Table 4.6'!G13,'Table 4.9'!G13)+SUM('Table 4.13'!G13,'Table 4.16'!G13,'Table 4.19'!G13)+SUM('Table 4.23'!G13,'Table 4.26'!G13,'Table 4.29'!G13)+SUM('Table 4.33'!G13,'Table 4.36'!G13,'Table 4.39'!G13,'Table 4.42'!G13)+SUM('Table 4.46'!G13,'Table 4.49'!G13,'Table 4.52'!G13,'Table 4.55'!G13,'Table 4.58'!G13)</f>
        <v>3279.0913604817515</v>
      </c>
      <c r="H13" s="24">
        <f>SUM('Table 4.3'!H13,'Table 4.6'!H13,'Table 4.9'!H13)+SUM('Table 4.13'!H13,'Table 4.16'!H13,'Table 4.19'!H13)+SUM('Table 4.23'!H13,'Table 4.26'!H13,'Table 4.29'!H13)+SUM('Table 4.33'!H13,'Table 4.36'!H13,'Table 4.39'!H13,'Table 4.42'!H13)+SUM('Table 4.46'!H13,'Table 4.49'!H13,'Table 4.52'!H13,'Table 4.55'!H13,'Table 4.58'!H13)</f>
        <v>0</v>
      </c>
      <c r="I13" s="24">
        <f>SUM('Table 4.3'!I13,'Table 4.6'!I13,'Table 4.9'!I13)+SUM('Table 4.13'!I13,'Table 4.16'!I13,'Table 4.19'!I13)+SUM('Table 4.23'!I13,'Table 4.26'!I13,'Table 4.29'!I13)+SUM('Table 4.33'!I13,'Table 4.36'!I13,'Table 4.39'!I13,'Table 4.42'!I13)+SUM('Table 4.46'!I13,'Table 4.49'!I13,'Table 4.52'!I13,'Table 4.55'!I13,'Table 4.58'!I13)</f>
        <v>0</v>
      </c>
      <c r="J13" s="24">
        <f t="shared" si="1"/>
        <v>3279.0913604817515</v>
      </c>
      <c r="K13" s="16"/>
      <c r="L13" s="25">
        <f t="shared" si="2"/>
        <v>0.28335656489661398</v>
      </c>
      <c r="M13" s="25" t="str">
        <f t="shared" si="2"/>
        <v>--</v>
      </c>
      <c r="N13" s="25" t="str">
        <f t="shared" si="2"/>
        <v>--</v>
      </c>
      <c r="O13" s="26">
        <f t="shared" si="2"/>
        <v>0.28335656489661398</v>
      </c>
    </row>
    <row r="14" spans="1:15" ht="12.75" customHeight="1" x14ac:dyDescent="0.6">
      <c r="A14" s="21" t="s">
        <v>17</v>
      </c>
      <c r="B14" s="22">
        <f>B10</f>
        <v>234683.10849585058</v>
      </c>
      <c r="C14" s="22">
        <f>C10</f>
        <v>0</v>
      </c>
      <c r="D14" s="22">
        <f>D10</f>
        <v>0</v>
      </c>
      <c r="E14" s="22">
        <f>E10</f>
        <v>234683.10849585058</v>
      </c>
      <c r="F14" s="16"/>
      <c r="G14" s="24">
        <f>SUM(G8:G13)</f>
        <v>29781.516510812336</v>
      </c>
      <c r="H14" s="24">
        <f>SUM(H8:H13)</f>
        <v>0</v>
      </c>
      <c r="I14" s="24">
        <f>SUM(I8:I13)</f>
        <v>0</v>
      </c>
      <c r="J14" s="24">
        <f>SUM(J8:J13)</f>
        <v>29781.516510812336</v>
      </c>
      <c r="K14" s="16"/>
      <c r="L14" s="25">
        <f t="shared" si="2"/>
        <v>0.12690098022687007</v>
      </c>
      <c r="M14" s="25" t="str">
        <f t="shared" si="2"/>
        <v>--</v>
      </c>
      <c r="N14" s="25" t="str">
        <f t="shared" si="2"/>
        <v>--</v>
      </c>
      <c r="O14" s="26">
        <f t="shared" si="2"/>
        <v>0.12690098022687007</v>
      </c>
    </row>
    <row r="15" spans="1:15" ht="5.15" customHeight="1" x14ac:dyDescent="0.6">
      <c r="A15" s="21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20"/>
    </row>
    <row r="16" spans="1:15" ht="12.75" customHeight="1" x14ac:dyDescent="0.6">
      <c r="A16" s="31" t="s">
        <v>105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20"/>
    </row>
    <row r="17" spans="1:15" ht="12.75" customHeight="1" x14ac:dyDescent="0.6">
      <c r="A17" s="21" t="s">
        <v>13</v>
      </c>
      <c r="B17" s="22">
        <f>SUM('Table 4.3'!B17,'Table 4.6'!B17,'Table 4.9'!B17)+SUM('Table 4.13'!B17,'Table 4.16'!B17,'Table 4.19'!B17)+SUM('Table 4.23'!B17,'Table 4.26'!B17,'Table 4.29'!B17)+SUM('Table 4.33'!B17,'Table 4.36'!B17,'Table 4.39'!B17,'Table 4.42'!B17)+SUM('Table 4.46'!B17,'Table 4.49'!B17,'Table 4.52'!B17,'Table 4.55'!B17,'Table 4.58'!B17)</f>
        <v>995813.68076347606</v>
      </c>
      <c r="C17" s="22">
        <f>SUM('Table 4.3'!C17,'Table 4.6'!C17,'Table 4.9'!C17)+SUM('Table 4.13'!C17,'Table 4.16'!C17,'Table 4.19'!C17)+SUM('Table 4.23'!C17,'Table 4.26'!C17,'Table 4.29'!C17)+SUM('Table 4.33'!C17,'Table 4.36'!C17,'Table 4.39'!C17,'Table 4.42'!C17)+SUM('Table 4.46'!C17,'Table 4.49'!C17,'Table 4.52'!C17,'Table 4.55'!C17,'Table 4.58'!C17)</f>
        <v>0</v>
      </c>
      <c r="D17" s="22">
        <f>SUM('Table 4.3'!D17,'Table 4.6'!D17,'Table 4.9'!D17)+SUM('Table 4.13'!D17,'Table 4.16'!D17,'Table 4.19'!D17)+SUM('Table 4.23'!D17,'Table 4.26'!D17,'Table 4.29'!D17)+SUM('Table 4.33'!D17,'Table 4.36'!D17,'Table 4.39'!D17,'Table 4.42'!D17)+SUM('Table 4.46'!D17,'Table 4.49'!D17,'Table 4.52'!D17,'Table 4.55'!D17,'Table 4.58'!D17)</f>
        <v>0</v>
      </c>
      <c r="E17" s="22">
        <f t="shared" ref="E17:E22" si="3">SUM(B17:D17)</f>
        <v>995813.68076347606</v>
      </c>
      <c r="F17" s="16"/>
      <c r="G17" s="24">
        <f>SUM('Table 4.3'!G17,'Table 4.6'!G17,'Table 4.9'!G17)+SUM('Table 4.13'!G17,'Table 4.16'!G17,'Table 4.19'!G17)+SUM('Table 4.23'!G17,'Table 4.26'!G17,'Table 4.29'!G17)+SUM('Table 4.33'!G17,'Table 4.36'!G17,'Table 4.39'!G17,'Table 4.42'!G17)+SUM('Table 4.46'!G17,'Table 4.49'!G17,'Table 4.52'!G17,'Table 4.55'!G17,'Table 4.58'!G17)</f>
        <v>72518.866159792073</v>
      </c>
      <c r="H17" s="24">
        <f>SUM('Table 4.3'!H17,'Table 4.6'!H17,'Table 4.9'!H17)+SUM('Table 4.13'!H17,'Table 4.16'!H17,'Table 4.19'!H17)+SUM('Table 4.23'!H17,'Table 4.26'!H17,'Table 4.29'!H17)+SUM('Table 4.33'!H17,'Table 4.36'!H17,'Table 4.39'!H17,'Table 4.42'!H17)+SUM('Table 4.46'!H17,'Table 4.49'!H17,'Table 4.52'!H17,'Table 4.55'!H17,'Table 4.58'!H17)</f>
        <v>0</v>
      </c>
      <c r="I17" s="24">
        <f>SUM('Table 4.3'!I17,'Table 4.6'!I17,'Table 4.9'!I17)+SUM('Table 4.13'!I17,'Table 4.16'!I17,'Table 4.19'!I17)+SUM('Table 4.23'!I17,'Table 4.26'!I17,'Table 4.29'!I17)+SUM('Table 4.33'!I17,'Table 4.36'!I17,'Table 4.39'!I17,'Table 4.42'!I17)+SUM('Table 4.46'!I17,'Table 4.49'!I17,'Table 4.52'!I17,'Table 4.55'!I17,'Table 4.58'!I17)</f>
        <v>0</v>
      </c>
      <c r="J17" s="24">
        <f t="shared" ref="J17:J22" si="4">SUM(G17:I17)</f>
        <v>72518.866159792073</v>
      </c>
      <c r="K17" s="16"/>
      <c r="L17" s="25">
        <f t="shared" ref="L17:O23" si="5">IF(B17&lt;&gt;0,G17/B17,"--")</f>
        <v>7.2823729539639281E-2</v>
      </c>
      <c r="M17" s="25" t="str">
        <f t="shared" si="5"/>
        <v>--</v>
      </c>
      <c r="N17" s="25" t="str">
        <f t="shared" si="5"/>
        <v>--</v>
      </c>
      <c r="O17" s="26">
        <f t="shared" si="5"/>
        <v>7.2823729539639281E-2</v>
      </c>
    </row>
    <row r="18" spans="1:15" ht="12.75" customHeight="1" x14ac:dyDescent="0.6">
      <c r="A18" s="30" t="s">
        <v>24</v>
      </c>
      <c r="B18" s="22">
        <f>SUM('Table 4.3'!B18,'Table 4.6'!B18,'Table 4.9'!B18)+SUM('Table 4.13'!B18,'Table 4.16'!B18,'Table 4.19'!B18)+SUM('Table 4.23'!B18,'Table 4.26'!B18,'Table 4.29'!B18)+SUM('Table 4.33'!B18,'Table 4.36'!B18,'Table 4.39'!B18,'Table 4.42'!B18)+SUM('Table 4.46'!B18,'Table 4.49'!B18,'Table 4.52'!B18,'Table 4.55'!B18,'Table 4.58'!B18)</f>
        <v>995813.6807634763</v>
      </c>
      <c r="C18" s="22">
        <f>SUM('Table 4.3'!C18,'Table 4.6'!C18,'Table 4.9'!C18)+SUM('Table 4.13'!C18,'Table 4.16'!C18,'Table 4.19'!C18)+SUM('Table 4.23'!C18,'Table 4.26'!C18,'Table 4.29'!C18)+SUM('Table 4.33'!C18,'Table 4.36'!C18,'Table 4.39'!C18,'Table 4.42'!C18)+SUM('Table 4.46'!C18,'Table 4.49'!C18,'Table 4.52'!C18,'Table 4.55'!C18,'Table 4.58'!C18)</f>
        <v>0</v>
      </c>
      <c r="D18" s="22">
        <f>SUM('Table 4.3'!D18,'Table 4.6'!D18,'Table 4.9'!D18)+SUM('Table 4.13'!D18,'Table 4.16'!D18,'Table 4.19'!D18)+SUM('Table 4.23'!D18,'Table 4.26'!D18,'Table 4.29'!D18)+SUM('Table 4.33'!D18,'Table 4.36'!D18,'Table 4.39'!D18,'Table 4.42'!D18)+SUM('Table 4.46'!D18,'Table 4.49'!D18,'Table 4.52'!D18,'Table 4.55'!D18,'Table 4.58'!D18)</f>
        <v>0</v>
      </c>
      <c r="E18" s="22">
        <f t="shared" si="3"/>
        <v>995813.6807634763</v>
      </c>
      <c r="F18" s="16"/>
      <c r="G18" s="24">
        <f>SUM('Table 4.3'!G18,'Table 4.6'!G18,'Table 4.9'!G18)+SUM('Table 4.13'!G18,'Table 4.16'!G18,'Table 4.19'!G18)+SUM('Table 4.23'!G18,'Table 4.26'!G18,'Table 4.29'!G18)+SUM('Table 4.33'!G18,'Table 4.36'!G18,'Table 4.39'!G18,'Table 4.42'!G18)+SUM('Table 4.46'!G18,'Table 4.49'!G18,'Table 4.52'!G18,'Table 4.55'!G18,'Table 4.58'!G18)</f>
        <v>7777.5870819293114</v>
      </c>
      <c r="H18" s="24">
        <f>SUM('Table 4.3'!H18,'Table 4.6'!H18,'Table 4.9'!H18)+SUM('Table 4.13'!H18,'Table 4.16'!H18,'Table 4.19'!H18)+SUM('Table 4.23'!H18,'Table 4.26'!H18,'Table 4.29'!H18)+SUM('Table 4.33'!H18,'Table 4.36'!H18,'Table 4.39'!H18,'Table 4.42'!H18)+SUM('Table 4.46'!H18,'Table 4.49'!H18,'Table 4.52'!H18,'Table 4.55'!H18,'Table 4.58'!H18)</f>
        <v>0</v>
      </c>
      <c r="I18" s="24">
        <f>SUM('Table 4.3'!I18,'Table 4.6'!I18,'Table 4.9'!I18)+SUM('Table 4.13'!I18,'Table 4.16'!I18,'Table 4.19'!I18)+SUM('Table 4.23'!I18,'Table 4.26'!I18,'Table 4.29'!I18)+SUM('Table 4.33'!I18,'Table 4.36'!I18,'Table 4.39'!I18,'Table 4.42'!I18)+SUM('Table 4.46'!I18,'Table 4.49'!I18,'Table 4.52'!I18,'Table 4.55'!I18,'Table 4.58'!I18)</f>
        <v>0</v>
      </c>
      <c r="J18" s="24">
        <f t="shared" si="4"/>
        <v>7777.5870819293114</v>
      </c>
      <c r="K18" s="16"/>
      <c r="L18" s="25">
        <f t="shared" si="5"/>
        <v>7.8102834216601091E-3</v>
      </c>
      <c r="M18" s="25" t="str">
        <f t="shared" si="5"/>
        <v>--</v>
      </c>
      <c r="N18" s="25" t="str">
        <f t="shared" si="5"/>
        <v>--</v>
      </c>
      <c r="O18" s="26">
        <f t="shared" si="5"/>
        <v>7.8102834216601091E-3</v>
      </c>
    </row>
    <row r="19" spans="1:15" ht="12.75" customHeight="1" x14ac:dyDescent="0.6">
      <c r="A19" s="21" t="s">
        <v>25</v>
      </c>
      <c r="B19" s="22">
        <f>SUM('Table 4.3'!B19,'Table 4.6'!B19,'Table 4.9'!B19)+SUM('Table 4.13'!B19,'Table 4.16'!B19,'Table 4.19'!B19)+SUM('Table 4.23'!B19,'Table 4.26'!B19,'Table 4.29'!B19)+SUM('Table 4.33'!B19,'Table 4.36'!B19,'Table 4.39'!B19,'Table 4.42'!B19)+SUM('Table 4.46'!B19,'Table 4.49'!B19,'Table 4.52'!B19,'Table 4.55'!B19,'Table 4.58'!B19)</f>
        <v>1022969.5625041493</v>
      </c>
      <c r="C19" s="22">
        <f>SUM('Table 4.3'!C19,'Table 4.6'!C19,'Table 4.9'!C19)+SUM('Table 4.13'!C19,'Table 4.16'!C19,'Table 4.19'!C19)+SUM('Table 4.23'!C19,'Table 4.26'!C19,'Table 4.29'!C19)+SUM('Table 4.33'!C19,'Table 4.36'!C19,'Table 4.39'!C19,'Table 4.42'!C19)+SUM('Table 4.46'!C19,'Table 4.49'!C19,'Table 4.52'!C19,'Table 4.55'!C19,'Table 4.58'!C19)</f>
        <v>0</v>
      </c>
      <c r="D19" s="22">
        <f>SUM('Table 4.3'!D19,'Table 4.6'!D19,'Table 4.9'!D19)+SUM('Table 4.13'!D19,'Table 4.16'!D19,'Table 4.19'!D19)+SUM('Table 4.23'!D19,'Table 4.26'!D19,'Table 4.29'!D19)+SUM('Table 4.33'!D19,'Table 4.36'!D19,'Table 4.39'!D19,'Table 4.42'!D19)+SUM('Table 4.46'!D19,'Table 4.49'!D19,'Table 4.52'!D19,'Table 4.55'!D19,'Table 4.58'!D19)</f>
        <v>0</v>
      </c>
      <c r="E19" s="22">
        <f t="shared" si="3"/>
        <v>1022969.5625041493</v>
      </c>
      <c r="F19" s="16"/>
      <c r="G19" s="24">
        <f>SUM('Table 4.3'!G19,'Table 4.6'!G19,'Table 4.9'!G19)+SUM('Table 4.13'!G19,'Table 4.16'!G19,'Table 4.19'!G19)+SUM('Table 4.23'!G19,'Table 4.26'!G19,'Table 4.29'!G19)+SUM('Table 4.33'!G19,'Table 4.36'!G19,'Table 4.39'!G19,'Table 4.42'!G19)+SUM('Table 4.46'!G19,'Table 4.49'!G19,'Table 4.52'!G19,'Table 4.55'!G19,'Table 4.58'!G19)</f>
        <v>-22203.960547971805</v>
      </c>
      <c r="H19" s="24">
        <f>SUM('Table 4.3'!H19,'Table 4.6'!H19,'Table 4.9'!H19)+SUM('Table 4.13'!H19,'Table 4.16'!H19,'Table 4.19'!H19)+SUM('Table 4.23'!H19,'Table 4.26'!H19,'Table 4.29'!H19)+SUM('Table 4.33'!H19,'Table 4.36'!H19,'Table 4.39'!H19,'Table 4.42'!H19)+SUM('Table 4.46'!H19,'Table 4.49'!H19,'Table 4.52'!H19,'Table 4.55'!H19,'Table 4.58'!H19)</f>
        <v>0</v>
      </c>
      <c r="I19" s="24">
        <f>SUM('Table 4.3'!I19,'Table 4.6'!I19,'Table 4.9'!I19)+SUM('Table 4.13'!I19,'Table 4.16'!I19,'Table 4.19'!I19)+SUM('Table 4.23'!I19,'Table 4.26'!I19,'Table 4.29'!I19)+SUM('Table 4.33'!I19,'Table 4.36'!I19,'Table 4.39'!I19,'Table 4.42'!I19)+SUM('Table 4.46'!I19,'Table 4.49'!I19,'Table 4.52'!I19,'Table 4.55'!I19,'Table 4.58'!I19)</f>
        <v>0</v>
      </c>
      <c r="J19" s="24">
        <f t="shared" si="4"/>
        <v>-22203.960547971805</v>
      </c>
      <c r="K19" s="16"/>
      <c r="L19" s="25">
        <f t="shared" si="5"/>
        <v>-2.1705397073221073E-2</v>
      </c>
      <c r="M19" s="25" t="str">
        <f t="shared" si="5"/>
        <v>--</v>
      </c>
      <c r="N19" s="25" t="str">
        <f t="shared" si="5"/>
        <v>--</v>
      </c>
      <c r="O19" s="26">
        <f t="shared" si="5"/>
        <v>-2.1705397073221073E-2</v>
      </c>
    </row>
    <row r="20" spans="1:15" ht="12.75" customHeight="1" x14ac:dyDescent="0.6">
      <c r="A20" s="21" t="s">
        <v>26</v>
      </c>
      <c r="B20" s="22">
        <f>SUM('Table 4.3'!B20,'Table 4.6'!B20,'Table 4.9'!B20)+SUM('Table 4.13'!B20,'Table 4.16'!B20,'Table 4.19'!B20)+SUM('Table 4.23'!B20,'Table 4.26'!B20,'Table 4.29'!B20)+SUM('Table 4.33'!B20,'Table 4.36'!B20,'Table 4.39'!B20,'Table 4.42'!B20)+SUM('Table 4.46'!B20,'Table 4.49'!B20,'Table 4.52'!B20,'Table 4.55'!B20,'Table 4.58'!B20)</f>
        <v>389765.98594852281</v>
      </c>
      <c r="C20" s="22">
        <f>SUM('Table 4.3'!C20,'Table 4.6'!C20,'Table 4.9'!C20)+SUM('Table 4.13'!C20,'Table 4.16'!C20,'Table 4.19'!C20)+SUM('Table 4.23'!C20,'Table 4.26'!C20,'Table 4.29'!C20)+SUM('Table 4.33'!C20,'Table 4.36'!C20,'Table 4.39'!C20,'Table 4.42'!C20)+SUM('Table 4.46'!C20,'Table 4.49'!C20,'Table 4.52'!C20,'Table 4.55'!C20,'Table 4.58'!C20)</f>
        <v>0</v>
      </c>
      <c r="D20" s="22">
        <f>SUM('Table 4.3'!D20,'Table 4.6'!D20,'Table 4.9'!D20)+SUM('Table 4.13'!D20,'Table 4.16'!D20,'Table 4.19'!D20)+SUM('Table 4.23'!D20,'Table 4.26'!D20,'Table 4.29'!D20)+SUM('Table 4.33'!D20,'Table 4.36'!D20,'Table 4.39'!D20,'Table 4.42'!D20)+SUM('Table 4.46'!D20,'Table 4.49'!D20,'Table 4.52'!D20,'Table 4.55'!D20,'Table 4.58'!D20)</f>
        <v>0</v>
      </c>
      <c r="E20" s="22">
        <f t="shared" si="3"/>
        <v>389765.98594852281</v>
      </c>
      <c r="F20" s="16"/>
      <c r="G20" s="24">
        <f>SUM('Table 4.3'!G20,'Table 4.6'!G20,'Table 4.9'!G20)+SUM('Table 4.13'!G20,'Table 4.16'!G20,'Table 4.19'!G20)+SUM('Table 4.23'!G20,'Table 4.26'!G20,'Table 4.29'!G20)+SUM('Table 4.33'!G20,'Table 4.36'!G20,'Table 4.39'!G20,'Table 4.42'!G20)+SUM('Table 4.46'!G20,'Table 4.49'!G20,'Table 4.52'!G20,'Table 4.55'!G20,'Table 4.58'!G20)</f>
        <v>0</v>
      </c>
      <c r="H20" s="24">
        <f>SUM('Table 4.3'!H20,'Table 4.6'!H20,'Table 4.9'!H20)+SUM('Table 4.13'!H20,'Table 4.16'!H20,'Table 4.19'!H20)+SUM('Table 4.23'!H20,'Table 4.26'!H20,'Table 4.29'!H20)+SUM('Table 4.33'!H20,'Table 4.36'!H20,'Table 4.39'!H20,'Table 4.42'!H20)+SUM('Table 4.46'!H20,'Table 4.49'!H20,'Table 4.52'!H20,'Table 4.55'!H20,'Table 4.58'!H20)</f>
        <v>0</v>
      </c>
      <c r="I20" s="24">
        <f>SUM('Table 4.3'!I20,'Table 4.6'!I20,'Table 4.9'!I20)+SUM('Table 4.13'!I20,'Table 4.16'!I20,'Table 4.19'!I20)+SUM('Table 4.23'!I20,'Table 4.26'!I20,'Table 4.29'!I20)+SUM('Table 4.33'!I20,'Table 4.36'!I20,'Table 4.39'!I20,'Table 4.42'!I20)+SUM('Table 4.46'!I20,'Table 4.49'!I20,'Table 4.52'!I20,'Table 4.55'!I20,'Table 4.58'!I20)</f>
        <v>0</v>
      </c>
      <c r="J20" s="24">
        <f t="shared" si="4"/>
        <v>0</v>
      </c>
      <c r="K20" s="16"/>
      <c r="L20" s="25">
        <f t="shared" si="5"/>
        <v>0</v>
      </c>
      <c r="M20" s="25" t="str">
        <f t="shared" si="5"/>
        <v>--</v>
      </c>
      <c r="N20" s="25" t="str">
        <f t="shared" si="5"/>
        <v>--</v>
      </c>
      <c r="O20" s="26">
        <f t="shared" si="5"/>
        <v>0</v>
      </c>
    </row>
    <row r="21" spans="1:15" ht="12.75" customHeight="1" x14ac:dyDescent="0.6">
      <c r="A21" s="30" t="s">
        <v>92</v>
      </c>
      <c r="B21" s="22">
        <f>SUM('Table 4.3'!B21,'Table 4.6'!B21,'Table 4.9'!B21)+SUM('Table 4.13'!B21,'Table 4.16'!B21,'Table 4.19'!B21)+SUM('Table 4.23'!B21,'Table 4.26'!B21,'Table 4.29'!B21)+SUM('Table 4.33'!B21,'Table 4.36'!B21,'Table 4.39'!B21,'Table 4.42'!B21)+SUM('Table 4.46'!B21,'Table 4.49'!B21,'Table 4.52'!B21,'Table 4.55'!B21,'Table 4.58'!B21)</f>
        <v>585229.08805757738</v>
      </c>
      <c r="C21" s="22">
        <f>SUM('Table 4.3'!C21,'Table 4.6'!C21,'Table 4.9'!C21)+SUM('Table 4.13'!C21,'Table 4.16'!C21,'Table 4.19'!C21)+SUM('Table 4.23'!C21,'Table 4.26'!C21,'Table 4.29'!C21)+SUM('Table 4.33'!C21,'Table 4.36'!C21,'Table 4.39'!C21,'Table 4.42'!C21)+SUM('Table 4.46'!C21,'Table 4.49'!C21,'Table 4.52'!C21,'Table 4.55'!C21,'Table 4.58'!C21)</f>
        <v>0</v>
      </c>
      <c r="D21" s="22">
        <f>SUM('Table 4.3'!D21,'Table 4.6'!D21,'Table 4.9'!D21)+SUM('Table 4.13'!D21,'Table 4.16'!D21,'Table 4.19'!D21)+SUM('Table 4.23'!D21,'Table 4.26'!D21,'Table 4.29'!D21)+SUM('Table 4.33'!D21,'Table 4.36'!D21,'Table 4.39'!D21,'Table 4.42'!D21)+SUM('Table 4.46'!D21,'Table 4.49'!D21,'Table 4.52'!D21,'Table 4.55'!D21,'Table 4.58'!D21)</f>
        <v>0</v>
      </c>
      <c r="E21" s="22">
        <f t="shared" si="3"/>
        <v>585229.08805757738</v>
      </c>
      <c r="F21" s="16"/>
      <c r="G21" s="24">
        <f>SUM('Table 4.3'!G21,'Table 4.6'!G21,'Table 4.9'!G21)+SUM('Table 4.13'!G21,'Table 4.16'!G21,'Table 4.19'!G21)+SUM('Table 4.23'!G21,'Table 4.26'!G21,'Table 4.29'!G21)+SUM('Table 4.33'!G21,'Table 4.36'!G21,'Table 4.39'!G21,'Table 4.42'!G21)+SUM('Table 4.46'!G21,'Table 4.49'!G21,'Table 4.52'!G21,'Table 4.55'!G21,'Table 4.58'!G21)</f>
        <v>-7261.8042384777928</v>
      </c>
      <c r="H21" s="24">
        <f>SUM('Table 4.3'!H21,'Table 4.6'!H21,'Table 4.9'!H21)+SUM('Table 4.13'!H21,'Table 4.16'!H21,'Table 4.19'!H21)+SUM('Table 4.23'!H21,'Table 4.26'!H21,'Table 4.29'!H21)+SUM('Table 4.33'!H21,'Table 4.36'!H21,'Table 4.39'!H21,'Table 4.42'!H21)+SUM('Table 4.46'!H21,'Table 4.49'!H21,'Table 4.52'!H21,'Table 4.55'!H21,'Table 4.58'!H21)</f>
        <v>0</v>
      </c>
      <c r="I21" s="24">
        <f>SUM('Table 4.3'!I21,'Table 4.6'!I21,'Table 4.9'!I21)+SUM('Table 4.13'!I21,'Table 4.16'!I21,'Table 4.19'!I21)+SUM('Table 4.23'!I21,'Table 4.26'!I21,'Table 4.29'!I21)+SUM('Table 4.33'!I21,'Table 4.36'!I21,'Table 4.39'!I21,'Table 4.42'!I21)+SUM('Table 4.46'!I21,'Table 4.49'!I21,'Table 4.52'!I21,'Table 4.55'!I21,'Table 4.58'!I21)</f>
        <v>0</v>
      </c>
      <c r="J21" s="24">
        <f t="shared" si="4"/>
        <v>-7261.8042384777928</v>
      </c>
      <c r="K21" s="16"/>
      <c r="L21" s="25">
        <f t="shared" si="5"/>
        <v>-1.2408481373645161E-2</v>
      </c>
      <c r="M21" s="25" t="str">
        <f t="shared" si="5"/>
        <v>--</v>
      </c>
      <c r="N21" s="25" t="str">
        <f t="shared" si="5"/>
        <v>--</v>
      </c>
      <c r="O21" s="26">
        <f t="shared" si="5"/>
        <v>-1.2408481373645161E-2</v>
      </c>
    </row>
    <row r="22" spans="1:15" ht="12.75" customHeight="1" x14ac:dyDescent="0.6">
      <c r="A22" s="30" t="s">
        <v>104</v>
      </c>
      <c r="B22" s="22">
        <f>SUM('Table 4.3'!B22,'Table 4.6'!B22,'Table 4.9'!B22)+SUM('Table 4.13'!B22,'Table 4.16'!B22,'Table 4.19'!B22)+SUM('Table 4.23'!B22,'Table 4.26'!B22,'Table 4.29'!B22)+SUM('Table 4.33'!B22,'Table 4.36'!B22,'Table 4.39'!B22,'Table 4.42'!B22)+SUM('Table 4.46'!B22,'Table 4.49'!B22,'Table 4.52'!B22,'Table 4.55'!B22,'Table 4.58'!B22)</f>
        <v>47974.488498049228</v>
      </c>
      <c r="C22" s="22">
        <f>SUM('Table 4.3'!C22,'Table 4.6'!C22,'Table 4.9'!C22)+SUM('Table 4.13'!C22,'Table 4.16'!C22,'Table 4.19'!C22)+SUM('Table 4.23'!C22,'Table 4.26'!C22,'Table 4.29'!C22)+SUM('Table 4.33'!C22,'Table 4.36'!C22,'Table 4.39'!C22,'Table 4.42'!C22)+SUM('Table 4.46'!C22,'Table 4.49'!C22,'Table 4.52'!C22,'Table 4.55'!C22,'Table 4.58'!C22)</f>
        <v>0</v>
      </c>
      <c r="D22" s="22">
        <f>SUM('Table 4.3'!D22,'Table 4.6'!D22,'Table 4.9'!D22)+SUM('Table 4.13'!D22,'Table 4.16'!D22,'Table 4.19'!D22)+SUM('Table 4.23'!D22,'Table 4.26'!D22,'Table 4.29'!D22)+SUM('Table 4.33'!D22,'Table 4.36'!D22,'Table 4.39'!D22,'Table 4.42'!D22)+SUM('Table 4.46'!D22,'Table 4.49'!D22,'Table 4.52'!D22,'Table 4.55'!D22,'Table 4.58'!D22)</f>
        <v>0</v>
      </c>
      <c r="E22" s="22">
        <f t="shared" si="3"/>
        <v>47974.488498049228</v>
      </c>
      <c r="F22" s="16"/>
      <c r="G22" s="24">
        <f>SUM('Table 4.3'!G22,'Table 4.6'!G22,'Table 4.9'!G22)+SUM('Table 4.13'!G22,'Table 4.16'!G22,'Table 4.19'!G22)+SUM('Table 4.23'!G22,'Table 4.26'!G22,'Table 4.29'!G22)+SUM('Table 4.33'!G22,'Table 4.36'!G22,'Table 4.39'!G22,'Table 4.42'!G22)+SUM('Table 4.46'!G22,'Table 4.49'!G22,'Table 4.52'!G22,'Table 4.55'!G22,'Table 4.58'!G22)</f>
        <v>6099.0837541104656</v>
      </c>
      <c r="H22" s="24">
        <f>SUM('Table 4.3'!H22,'Table 4.6'!H22,'Table 4.9'!H22)+SUM('Table 4.13'!H22,'Table 4.16'!H22,'Table 4.19'!H22)+SUM('Table 4.23'!H22,'Table 4.26'!H22,'Table 4.29'!H22)+SUM('Table 4.33'!H22,'Table 4.36'!H22,'Table 4.39'!H22,'Table 4.42'!H22)+SUM('Table 4.46'!H22,'Table 4.49'!H22,'Table 4.52'!H22,'Table 4.55'!H22,'Table 4.58'!H22)</f>
        <v>0</v>
      </c>
      <c r="I22" s="24">
        <f>SUM('Table 4.3'!I22,'Table 4.6'!I22,'Table 4.9'!I22)+SUM('Table 4.13'!I22,'Table 4.16'!I22,'Table 4.19'!I22)+SUM('Table 4.23'!I22,'Table 4.26'!I22,'Table 4.29'!I22)+SUM('Table 4.33'!I22,'Table 4.36'!I22,'Table 4.39'!I22,'Table 4.42'!I22)+SUM('Table 4.46'!I22,'Table 4.49'!I22,'Table 4.52'!I22,'Table 4.55'!I22,'Table 4.58'!I22)</f>
        <v>0</v>
      </c>
      <c r="J22" s="24">
        <f t="shared" si="4"/>
        <v>6099.0837541104656</v>
      </c>
      <c r="K22" s="16"/>
      <c r="L22" s="25">
        <f t="shared" si="5"/>
        <v>0.12713181411738181</v>
      </c>
      <c r="M22" s="25" t="str">
        <f t="shared" si="5"/>
        <v>--</v>
      </c>
      <c r="N22" s="25" t="str">
        <f t="shared" si="5"/>
        <v>--</v>
      </c>
      <c r="O22" s="26">
        <f t="shared" si="5"/>
        <v>0.12713181411738181</v>
      </c>
    </row>
    <row r="23" spans="1:15" ht="12.75" customHeight="1" x14ac:dyDescent="0.6">
      <c r="A23" s="21" t="s">
        <v>17</v>
      </c>
      <c r="B23" s="22">
        <f>B19</f>
        <v>1022969.5625041493</v>
      </c>
      <c r="C23" s="22">
        <f>C19</f>
        <v>0</v>
      </c>
      <c r="D23" s="22">
        <f>D19</f>
        <v>0</v>
      </c>
      <c r="E23" s="22">
        <f>E19</f>
        <v>1022969.5625041493</v>
      </c>
      <c r="F23" s="16"/>
      <c r="G23" s="24">
        <f>SUM(G17:G22)</f>
        <v>56929.772209382245</v>
      </c>
      <c r="H23" s="24">
        <f>SUM(H17:H22)</f>
        <v>0</v>
      </c>
      <c r="I23" s="24">
        <f>SUM(I17:I22)</f>
        <v>0</v>
      </c>
      <c r="J23" s="24">
        <f>SUM(J17:J22)</f>
        <v>56929.772209382245</v>
      </c>
      <c r="K23" s="16"/>
      <c r="L23" s="25">
        <f t="shared" si="5"/>
        <v>5.5651482014794876E-2</v>
      </c>
      <c r="M23" s="25" t="str">
        <f t="shared" si="5"/>
        <v>--</v>
      </c>
      <c r="N23" s="25" t="str">
        <f t="shared" si="5"/>
        <v>--</v>
      </c>
      <c r="O23" s="26">
        <f t="shared" si="5"/>
        <v>5.5651482014794876E-2</v>
      </c>
    </row>
    <row r="24" spans="1:15" ht="5.15" customHeight="1" x14ac:dyDescent="0.6">
      <c r="A24" s="21"/>
      <c r="B24" s="22"/>
      <c r="C24" s="22"/>
      <c r="D24" s="22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20"/>
    </row>
    <row r="25" spans="1:15" ht="12.75" customHeight="1" x14ac:dyDescent="0.6">
      <c r="A25" s="31" t="s">
        <v>28</v>
      </c>
      <c r="B25" s="22"/>
      <c r="C25" s="22"/>
      <c r="D25" s="22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20"/>
    </row>
    <row r="26" spans="1:15" ht="12.75" customHeight="1" x14ac:dyDescent="0.6">
      <c r="A26" s="30" t="s">
        <v>29</v>
      </c>
      <c r="B26" s="65">
        <f>B14+B23</f>
        <v>1257652.6709999999</v>
      </c>
      <c r="C26" s="65">
        <f>C14+C23</f>
        <v>0</v>
      </c>
      <c r="D26" s="65">
        <f>D14+D23</f>
        <v>0</v>
      </c>
      <c r="E26" s="22">
        <f>SUM(B26:D26)</f>
        <v>1257652.6709999999</v>
      </c>
      <c r="F26" s="16"/>
      <c r="G26" s="24">
        <f>SUM('Table 4.3'!G26,'Table 4.6'!G26,'Table 4.9'!G26)+SUM('Table 4.13'!G26,'Table 4.16'!G26,'Table 4.19'!G26)+SUM('Table 4.23'!G26,'Table 4.26'!G26,'Table 4.29'!G26)+SUM('Table 4.33'!G26,'Table 4.36'!G26,'Table 4.39'!G26,'Table 4.42'!G26)+SUM('Table 4.46'!G26,'Table 4.49'!G26,'Table 4.52'!G26,'Table 4.55'!G26,'Table 4.58'!G26)</f>
        <v>498172.50588003674</v>
      </c>
      <c r="H26" s="24">
        <f>SUM('Table 4.3'!H26,'Table 4.6'!H26,'Table 4.9'!H26)+SUM('Table 4.13'!H26,'Table 4.16'!H26,'Table 4.19'!H26)+SUM('Table 4.23'!H26,'Table 4.26'!H26,'Table 4.29'!H26)+SUM('Table 4.33'!H26,'Table 4.36'!H26,'Table 4.39'!H26,'Table 4.42'!H26)+SUM('Table 4.46'!H26,'Table 4.49'!H26,'Table 4.52'!H26,'Table 4.55'!H26,'Table 4.58'!H26)</f>
        <v>0</v>
      </c>
      <c r="I26" s="24">
        <f>SUM('Table 4.3'!I26,'Table 4.6'!I26,'Table 4.9'!I26)+SUM('Table 4.13'!I26,'Table 4.16'!I26,'Table 4.19'!I26)+SUM('Table 4.23'!I26,'Table 4.26'!I26,'Table 4.29'!I26)+SUM('Table 4.33'!I26,'Table 4.36'!I26,'Table 4.39'!I26,'Table 4.42'!I26)+SUM('Table 4.46'!I26,'Table 4.49'!I26,'Table 4.52'!I26,'Table 4.55'!I26,'Table 4.58'!I26)</f>
        <v>0</v>
      </c>
      <c r="J26" s="24">
        <f>SUM(G26:I26)</f>
        <v>498172.50588003674</v>
      </c>
      <c r="K26" s="16"/>
      <c r="L26" s="25">
        <f t="shared" ref="L26:O28" si="6">IF(B26&lt;&gt;0,G26/B26,"--")</f>
        <v>0.3961129470539142</v>
      </c>
      <c r="M26" s="25" t="str">
        <f t="shared" si="6"/>
        <v>--</v>
      </c>
      <c r="N26" s="25" t="str">
        <f t="shared" si="6"/>
        <v>--</v>
      </c>
      <c r="O26" s="26">
        <f t="shared" si="6"/>
        <v>0.3961129470539142</v>
      </c>
    </row>
    <row r="27" spans="1:15" ht="12.75" customHeight="1" x14ac:dyDescent="0.6">
      <c r="A27" s="30" t="s">
        <v>30</v>
      </c>
      <c r="B27" s="22">
        <f>SUM('Table 4.3'!B27,'Table 4.6'!B27,'Table 4.9'!B27)+SUM('Table 4.13'!B27,'Table 4.16'!B27,'Table 4.19'!B27)+SUM('Table 4.23'!B27,'Table 4.26'!B27,'Table 4.29'!B27)+SUM('Table 4.33'!B27,'Table 4.36'!B27,'Table 4.39'!B27,'Table 4.42'!B27)+SUM('Table 4.46'!B27,'Table 4.49'!B27,'Table 4.52'!B27,'Table 4.55'!B27,'Table 4.58'!B27)</f>
        <v>3901.9205049351394</v>
      </c>
      <c r="C27" s="22">
        <f>SUM('Table 4.3'!C27,'Table 4.6'!C27,'Table 4.9'!C27)+SUM('Table 4.13'!C27,'Table 4.16'!C27,'Table 4.19'!C27)+SUM('Table 4.23'!C27,'Table 4.26'!C27,'Table 4.29'!C27)+SUM('Table 4.33'!C27,'Table 4.36'!C27,'Table 4.39'!C27,'Table 4.42'!C27)+SUM('Table 4.46'!C27,'Table 4.49'!C27,'Table 4.52'!C27,'Table 4.55'!C27,'Table 4.58'!C27)</f>
        <v>0</v>
      </c>
      <c r="D27" s="22">
        <f>SUM('Table 4.3'!D27,'Table 4.6'!D27,'Table 4.9'!D27)+SUM('Table 4.13'!D27,'Table 4.16'!D27,'Table 4.19'!D27)+SUM('Table 4.23'!D27,'Table 4.26'!D27,'Table 4.29'!D27)+SUM('Table 4.33'!D27,'Table 4.36'!D27,'Table 4.39'!D27,'Table 4.42'!D27)+SUM('Table 4.46'!D27,'Table 4.49'!D27,'Table 4.52'!D27,'Table 4.55'!D27,'Table 4.58'!D27)</f>
        <v>0</v>
      </c>
      <c r="E27" s="22">
        <f>SUM(B27:D27)</f>
        <v>3901.9205049351394</v>
      </c>
      <c r="F27" s="16"/>
      <c r="G27" s="24">
        <f>SUM('Table 4.3'!G27,'Table 4.6'!G27,'Table 4.9'!G27)+SUM('Table 4.13'!G27,'Table 4.16'!G27,'Table 4.19'!G27)+SUM('Table 4.23'!G27,'Table 4.26'!G27,'Table 4.29'!G27)+SUM('Table 4.33'!G27,'Table 4.36'!G27,'Table 4.39'!G27,'Table 4.42'!G27)+SUM('Table 4.46'!G27,'Table 4.49'!G27,'Table 4.52'!G27,'Table 4.55'!G27,'Table 4.58'!G27)</f>
        <v>14135.943097972533</v>
      </c>
      <c r="H27" s="24">
        <f>SUM('Table 4.3'!H27,'Table 4.6'!H27,'Table 4.9'!H27)+SUM('Table 4.13'!H27,'Table 4.16'!H27,'Table 4.19'!H27)+SUM('Table 4.23'!H27,'Table 4.26'!H27,'Table 4.29'!H27)+SUM('Table 4.33'!H27,'Table 4.36'!H27,'Table 4.39'!H27,'Table 4.42'!H27)+SUM('Table 4.46'!H27,'Table 4.49'!H27,'Table 4.52'!H27,'Table 4.55'!H27,'Table 4.58'!H27)</f>
        <v>0</v>
      </c>
      <c r="I27" s="24">
        <f>SUM('Table 4.3'!I27,'Table 4.6'!I27,'Table 4.9'!I27)+SUM('Table 4.13'!I27,'Table 4.16'!I27,'Table 4.19'!I27)+SUM('Table 4.23'!I27,'Table 4.26'!I27,'Table 4.29'!I27)+SUM('Table 4.33'!I27,'Table 4.36'!I27,'Table 4.39'!I27,'Table 4.42'!I27)+SUM('Table 4.46'!I27,'Table 4.49'!I27,'Table 4.52'!I27,'Table 4.55'!I27,'Table 4.58'!I27)</f>
        <v>0</v>
      </c>
      <c r="J27" s="24">
        <f>SUM(G27:I27)</f>
        <v>14135.943097972533</v>
      </c>
      <c r="K27" s="16"/>
      <c r="L27" s="25">
        <f t="shared" si="6"/>
        <v>3.6228167847329096</v>
      </c>
      <c r="M27" s="25" t="str">
        <f t="shared" si="6"/>
        <v>--</v>
      </c>
      <c r="N27" s="25" t="str">
        <f t="shared" si="6"/>
        <v>--</v>
      </c>
      <c r="O27" s="26">
        <f t="shared" si="6"/>
        <v>3.6228167847329096</v>
      </c>
    </row>
    <row r="28" spans="1:15" ht="12.75" customHeight="1" x14ac:dyDescent="0.6">
      <c r="A28" s="21" t="s">
        <v>17</v>
      </c>
      <c r="B28" s="22">
        <f>B26</f>
        <v>1257652.6709999999</v>
      </c>
      <c r="C28" s="22">
        <f>C26</f>
        <v>0</v>
      </c>
      <c r="D28" s="22">
        <f>D26</f>
        <v>0</v>
      </c>
      <c r="E28" s="22">
        <f>E26</f>
        <v>1257652.6709999999</v>
      </c>
      <c r="F28" s="16"/>
      <c r="G28" s="24">
        <f>SUM(G26:G27)</f>
        <v>512308.44897800928</v>
      </c>
      <c r="H28" s="24">
        <f>SUM(H26:H27)</f>
        <v>0</v>
      </c>
      <c r="I28" s="24">
        <f>SUM(I26:I27)</f>
        <v>0</v>
      </c>
      <c r="J28" s="24">
        <f>SUM(J26:J27)</f>
        <v>512308.44897800928</v>
      </c>
      <c r="K28" s="16"/>
      <c r="L28" s="25">
        <f t="shared" si="6"/>
        <v>0.40735288906964784</v>
      </c>
      <c r="M28" s="25" t="str">
        <f t="shared" si="6"/>
        <v>--</v>
      </c>
      <c r="N28" s="25" t="str">
        <f t="shared" si="6"/>
        <v>--</v>
      </c>
      <c r="O28" s="26">
        <f t="shared" si="6"/>
        <v>0.40735288906964784</v>
      </c>
    </row>
    <row r="29" spans="1:15" ht="5.15" customHeight="1" x14ac:dyDescent="0.6">
      <c r="A29" s="21"/>
      <c r="B29" s="22"/>
      <c r="C29" s="22"/>
      <c r="D29" s="22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20"/>
    </row>
    <row r="30" spans="1:15" ht="12.75" customHeight="1" x14ac:dyDescent="0.6">
      <c r="A30" s="21" t="s">
        <v>31</v>
      </c>
      <c r="B30" s="22">
        <f>B28</f>
        <v>1257652.6709999999</v>
      </c>
      <c r="C30" s="22">
        <f>C28</f>
        <v>0</v>
      </c>
      <c r="D30" s="22">
        <f>D28</f>
        <v>0</v>
      </c>
      <c r="E30" s="22">
        <f>E28</f>
        <v>1257652.6709999999</v>
      </c>
      <c r="F30" s="16"/>
      <c r="G30" s="24">
        <f>SUM(G14,G23,G28)</f>
        <v>599019.73769820388</v>
      </c>
      <c r="H30" s="24">
        <f>SUM(H14,H23,H28)</f>
        <v>0</v>
      </c>
      <c r="I30" s="24">
        <f>SUM(I14,I23,I28)</f>
        <v>0</v>
      </c>
      <c r="J30" s="24">
        <f>SUM(J14,J23,J28)</f>
        <v>599019.73769820388</v>
      </c>
      <c r="K30" s="16"/>
      <c r="L30" s="25">
        <f>IF(B30&lt;&gt;0,G30/B30,"--")</f>
        <v>0.47629981751790351</v>
      </c>
      <c r="M30" s="25" t="str">
        <f>IF(C30&lt;&gt;0,H30/C30,"--")</f>
        <v>--</v>
      </c>
      <c r="N30" s="25" t="str">
        <f>IF(D30&lt;&gt;0,I30/D30,"--")</f>
        <v>--</v>
      </c>
      <c r="O30" s="26">
        <f>IF(E30&lt;&gt;0,J30/E30,"--")</f>
        <v>0.47629981751790351</v>
      </c>
    </row>
    <row r="31" spans="1:15" ht="5.15" customHeight="1" x14ac:dyDescent="0.6">
      <c r="A31" s="21"/>
      <c r="B31" s="22"/>
      <c r="C31" s="22"/>
      <c r="D31" s="22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20"/>
    </row>
    <row r="32" spans="1:15" ht="12.75" customHeight="1" x14ac:dyDescent="0.6">
      <c r="A32" s="95" t="s">
        <v>32</v>
      </c>
      <c r="B32" s="22"/>
      <c r="C32" s="22"/>
      <c r="D32" s="22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20"/>
    </row>
    <row r="33" spans="1:15" ht="12.75" customHeight="1" x14ac:dyDescent="0.6">
      <c r="A33" s="31" t="s">
        <v>106</v>
      </c>
      <c r="B33" s="22"/>
      <c r="C33" s="22"/>
      <c r="D33" s="22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20"/>
    </row>
    <row r="34" spans="1:15" ht="12.75" customHeight="1" x14ac:dyDescent="0.6">
      <c r="A34" s="21" t="s">
        <v>13</v>
      </c>
      <c r="B34" s="22">
        <f>SUM('Table 4.3'!B34,'Table 4.6'!B34,'Table 4.9'!B34)+SUM('Table 4.13'!B34,'Table 4.16'!B34,'Table 4.19'!B34)+SUM('Table 4.23'!B34,'Table 4.26'!B34,'Table 4.29'!B34)+SUM('Table 4.33'!B34,'Table 4.36'!B34,'Table 4.39'!B34,'Table 4.42'!B34)+SUM('Table 4.46'!B34,'Table 4.49'!B34,'Table 4.52'!B34,'Table 4.55'!B34,'Table 4.58'!B34)</f>
        <v>17386.690411196279</v>
      </c>
      <c r="C34" s="22">
        <f>SUM('Table 4.3'!C34,'Table 4.6'!C34,'Table 4.9'!C34)+SUM('Table 4.13'!C34,'Table 4.16'!C34,'Table 4.19'!C34)+SUM('Table 4.23'!C34,'Table 4.26'!C34,'Table 4.29'!C34)+SUM('Table 4.33'!C34,'Table 4.36'!C34,'Table 4.39'!C34,'Table 4.42'!C34)+SUM('Table 4.46'!C34,'Table 4.49'!C34,'Table 4.52'!C34,'Table 4.55'!C34,'Table 4.58'!C34)</f>
        <v>28504.30752957939</v>
      </c>
      <c r="D34" s="22">
        <f>SUM('Table 4.3'!D34,'Table 4.6'!D34,'Table 4.9'!D34)+SUM('Table 4.13'!D34,'Table 4.16'!D34,'Table 4.19'!D34)+SUM('Table 4.23'!D34,'Table 4.26'!D34,'Table 4.29'!D34)+SUM('Table 4.33'!D34,'Table 4.36'!D34,'Table 4.39'!D34,'Table 4.42'!D34)+SUM('Table 4.46'!D34,'Table 4.49'!D34,'Table 4.52'!D34,'Table 4.55'!D34,'Table 4.58'!D34)</f>
        <v>4746.0025935477306</v>
      </c>
      <c r="E34" s="22">
        <f>SUM(B34:D34)</f>
        <v>50637.000534323401</v>
      </c>
      <c r="F34" s="16"/>
      <c r="G34" s="24">
        <f>SUM('Table 4.3'!G34,'Table 4.6'!G34,'Table 4.9'!G34)+SUM('Table 4.13'!G34,'Table 4.16'!G34,'Table 4.19'!G34)+SUM('Table 4.23'!G34,'Table 4.26'!G34,'Table 4.29'!G34)+SUM('Table 4.33'!G34,'Table 4.36'!G34,'Table 4.39'!G34,'Table 4.42'!G34)+SUM('Table 4.46'!G34,'Table 4.49'!G34,'Table 4.52'!G34,'Table 4.55'!G34,'Table 4.58'!G34)</f>
        <v>1333.7376468705015</v>
      </c>
      <c r="H34" s="24">
        <f>SUM('Table 4.3'!H34,'Table 4.6'!H34,'Table 4.9'!H34)+SUM('Table 4.13'!H34,'Table 4.16'!H34,'Table 4.19'!H34)+SUM('Table 4.23'!H34,'Table 4.26'!H34,'Table 4.29'!H34)+SUM('Table 4.33'!H34,'Table 4.36'!H34,'Table 4.39'!H34,'Table 4.42'!H34)+SUM('Table 4.46'!H34,'Table 4.49'!H34,'Table 4.52'!H34,'Table 4.55'!H34,'Table 4.58'!H34)</f>
        <v>3597.7218608265957</v>
      </c>
      <c r="I34" s="24">
        <f>SUM('Table 4.3'!I34,'Table 4.6'!I34,'Table 4.9'!I34)+SUM('Table 4.13'!I34,'Table 4.16'!I34,'Table 4.19'!I34)+SUM('Table 4.23'!I34,'Table 4.26'!I34,'Table 4.29'!I34)+SUM('Table 4.33'!I34,'Table 4.36'!I34,'Table 4.39'!I34,'Table 4.42'!I34)+SUM('Table 4.46'!I34,'Table 4.49'!I34,'Table 4.52'!I34,'Table 4.55'!I34,'Table 4.58'!I34)</f>
        <v>1009.9541193256937</v>
      </c>
      <c r="J34" s="24">
        <f>SUM(G34:I34)</f>
        <v>5941.4136270227909</v>
      </c>
      <c r="K34" s="16"/>
      <c r="L34" s="25">
        <f t="shared" ref="L34:O37" si="7">IF(B34&lt;&gt;0,G34/B34,"--")</f>
        <v>7.671026603266784E-2</v>
      </c>
      <c r="M34" s="25">
        <f t="shared" si="7"/>
        <v>0.12621677818670671</v>
      </c>
      <c r="N34" s="25">
        <f t="shared" si="7"/>
        <v>0.2128010045124592</v>
      </c>
      <c r="O34" s="26">
        <f t="shared" si="7"/>
        <v>0.11733344321995352</v>
      </c>
    </row>
    <row r="35" spans="1:15" ht="12.75" customHeight="1" x14ac:dyDescent="0.6">
      <c r="A35" s="30" t="s">
        <v>111</v>
      </c>
      <c r="B35" s="22">
        <f>SUM('Table 4.3'!B35,'Table 4.6'!B35,'Table 4.9'!B35)+SUM('Table 4.13'!B35,'Table 4.16'!B35,'Table 4.19'!B35)+SUM('Table 4.23'!B35,'Table 4.26'!B35,'Table 4.29'!B35)+SUM('Table 4.33'!B35,'Table 4.36'!B35,'Table 4.39'!B35,'Table 4.42'!B35)+SUM('Table 4.46'!B35,'Table 4.49'!B35,'Table 4.52'!B35,'Table 4.55'!B35,'Table 4.58'!B35)</f>
        <v>17386.690411196279</v>
      </c>
      <c r="C35" s="22">
        <f>SUM('Table 4.3'!C35,'Table 4.6'!C35,'Table 4.9'!C35)+SUM('Table 4.13'!C35,'Table 4.16'!C35,'Table 4.19'!C35)+SUM('Table 4.23'!C35,'Table 4.26'!C35,'Table 4.29'!C35)+SUM('Table 4.33'!C35,'Table 4.36'!C35,'Table 4.39'!C35,'Table 4.42'!C35)+SUM('Table 4.46'!C35,'Table 4.49'!C35,'Table 4.52'!C35,'Table 4.55'!C35,'Table 4.58'!C35)</f>
        <v>28504.30752957939</v>
      </c>
      <c r="D35" s="22">
        <f>SUM('Table 4.3'!D35,'Table 4.6'!D35,'Table 4.9'!D35)+SUM('Table 4.13'!D35,'Table 4.16'!D35,'Table 4.19'!D35)+SUM('Table 4.23'!D35,'Table 4.26'!D35,'Table 4.29'!D35)+SUM('Table 4.33'!D35,'Table 4.36'!D35,'Table 4.39'!D35,'Table 4.42'!D35)+SUM('Table 4.46'!D35,'Table 4.49'!D35,'Table 4.52'!D35,'Table 4.55'!D35,'Table 4.58'!D35)</f>
        <v>4746.0025935477306</v>
      </c>
      <c r="E35" s="22">
        <f>SUM(B35:D35)</f>
        <v>50637.000534323401</v>
      </c>
      <c r="F35" s="16"/>
      <c r="G35" s="24">
        <f>SUM('Table 4.3'!G35,'Table 4.6'!G35,'Table 4.9'!G35)+SUM('Table 4.13'!G35,'Table 4.16'!G35,'Table 4.19'!G35)+SUM('Table 4.23'!G35,'Table 4.26'!G35,'Table 4.29'!G35)+SUM('Table 4.33'!G35,'Table 4.36'!G35,'Table 4.39'!G35,'Table 4.42'!G35)+SUM('Table 4.46'!G35,'Table 4.49'!G35,'Table 4.52'!G35,'Table 4.55'!G35,'Table 4.58'!G35)</f>
        <v>2252.1824258999491</v>
      </c>
      <c r="H35" s="24">
        <f>SUM('Table 4.3'!H35,'Table 4.6'!H35,'Table 4.9'!H35)+SUM('Table 4.13'!H35,'Table 4.16'!H35,'Table 4.19'!H35)+SUM('Table 4.23'!H35,'Table 4.26'!H35,'Table 4.29'!H35)+SUM('Table 4.33'!H35,'Table 4.36'!H35,'Table 4.39'!H35,'Table 4.42'!H35)+SUM('Table 4.46'!H35,'Table 4.49'!H35,'Table 4.52'!H35,'Table 4.55'!H35,'Table 4.58'!H35)</f>
        <v>12333.846961097639</v>
      </c>
      <c r="I35" s="24">
        <f>SUM('Table 4.3'!I35,'Table 4.6'!I35,'Table 4.9'!I35)+SUM('Table 4.13'!I35,'Table 4.16'!I35,'Table 4.19'!I35)+SUM('Table 4.23'!I35,'Table 4.26'!I35,'Table 4.29'!I35)+SUM('Table 4.33'!I35,'Table 4.36'!I35,'Table 4.39'!I35,'Table 4.42'!I35)+SUM('Table 4.46'!I35,'Table 4.49'!I35,'Table 4.52'!I35,'Table 4.55'!I35,'Table 4.58'!I35)</f>
        <v>4161.0449879969565</v>
      </c>
      <c r="J35" s="24">
        <f>SUM(G35:I35)</f>
        <v>18747.074374994547</v>
      </c>
      <c r="K35" s="16"/>
      <c r="L35" s="25">
        <f t="shared" si="7"/>
        <v>0.12953485526202507</v>
      </c>
      <c r="M35" s="25">
        <f t="shared" si="7"/>
        <v>0.43270116098412853</v>
      </c>
      <c r="N35" s="25">
        <f t="shared" si="7"/>
        <v>0.87674730596522776</v>
      </c>
      <c r="O35" s="26">
        <f t="shared" si="7"/>
        <v>0.37022481934503942</v>
      </c>
    </row>
    <row r="36" spans="1:15" ht="12.75" customHeight="1" x14ac:dyDescent="0.6">
      <c r="A36" s="21" t="s">
        <v>14</v>
      </c>
      <c r="B36" s="22">
        <f>SUM('Table 4.3'!B36,'Table 4.6'!B36,'Table 4.9'!B36)+SUM('Table 4.13'!B36,'Table 4.16'!B36,'Table 4.19'!B36)+SUM('Table 4.23'!B36,'Table 4.26'!B36,'Table 4.29'!B36)+SUM('Table 4.33'!B36,'Table 4.36'!B36,'Table 4.39'!B36,'Table 4.42'!B36)+SUM('Table 4.46'!B36,'Table 4.49'!B36,'Table 4.52'!B36,'Table 4.55'!B36,'Table 4.58'!B36)</f>
        <v>290.7636220537417</v>
      </c>
      <c r="C36" s="22">
        <f>SUM('Table 4.3'!C36,'Table 4.6'!C36,'Table 4.9'!C36)+SUM('Table 4.13'!C36,'Table 4.16'!C36,'Table 4.19'!C36)+SUM('Table 4.23'!C36,'Table 4.26'!C36,'Table 4.29'!C36)+SUM('Table 4.33'!C36,'Table 4.36'!C36,'Table 4.39'!C36,'Table 4.42'!C36)+SUM('Table 4.46'!C36,'Table 4.49'!C36,'Table 4.52'!C36,'Table 4.55'!C36,'Table 4.58'!C36)</f>
        <v>906.81329037559476</v>
      </c>
      <c r="D36" s="22">
        <f>SUM('Table 4.3'!D36,'Table 4.6'!D36,'Table 4.9'!D36)+SUM('Table 4.13'!D36,'Table 4.16'!D36,'Table 4.19'!D36)+SUM('Table 4.23'!D36,'Table 4.26'!D36,'Table 4.29'!D36)+SUM('Table 4.33'!D36,'Table 4.36'!D36,'Table 4.39'!D36,'Table 4.42'!D36)+SUM('Table 4.46'!D36,'Table 4.49'!D36,'Table 4.52'!D36,'Table 4.55'!D36,'Table 4.58'!D36)</f>
        <v>3005.7117175990679</v>
      </c>
      <c r="E36" s="22">
        <f>SUM(B36:D36)</f>
        <v>4203.2886300284044</v>
      </c>
      <c r="F36" s="16"/>
      <c r="G36" s="24">
        <f>SUM('Table 4.3'!G36,'Table 4.6'!G36,'Table 4.9'!G36)+SUM('Table 4.13'!G36,'Table 4.16'!G36,'Table 4.19'!G36)+SUM('Table 4.23'!G36,'Table 4.26'!G36,'Table 4.29'!G36)+SUM('Table 4.33'!G36,'Table 4.36'!G36,'Table 4.39'!G36,'Table 4.42'!G36)+SUM('Table 4.46'!G36,'Table 4.49'!G36,'Table 4.52'!G36,'Table 4.55'!G36,'Table 4.58'!G36)</f>
        <v>59.173501924972271</v>
      </c>
      <c r="H36" s="24">
        <f>SUM('Table 4.3'!H36,'Table 4.6'!H36,'Table 4.9'!H36)+SUM('Table 4.13'!H36,'Table 4.16'!H36,'Table 4.19'!H36)+SUM('Table 4.23'!H36,'Table 4.26'!H36,'Table 4.29'!H36)+SUM('Table 4.33'!H36,'Table 4.36'!H36,'Table 4.39'!H36,'Table 4.42'!H36)+SUM('Table 4.46'!H36,'Table 4.49'!H36,'Table 4.52'!H36,'Table 4.55'!H36,'Table 4.58'!H36)</f>
        <v>373.42241704861237</v>
      </c>
      <c r="I36" s="24">
        <f>SUM('Table 4.3'!I36,'Table 4.6'!I36,'Table 4.9'!I36)+SUM('Table 4.13'!I36,'Table 4.16'!I36,'Table 4.19'!I36)+SUM('Table 4.23'!I36,'Table 4.26'!I36,'Table 4.29'!I36)+SUM('Table 4.33'!I36,'Table 4.36'!I36,'Table 4.39'!I36,'Table 4.42'!I36)+SUM('Table 4.46'!I36,'Table 4.49'!I36,'Table 4.52'!I36,'Table 4.55'!I36,'Table 4.58'!I36)</f>
        <v>585.81391290025192</v>
      </c>
      <c r="J36" s="24">
        <f>SUM(G36:I36)</f>
        <v>1018.4098318738365</v>
      </c>
      <c r="K36" s="16"/>
      <c r="L36" s="25">
        <f t="shared" si="7"/>
        <v>0.20351067821694441</v>
      </c>
      <c r="M36" s="25">
        <f t="shared" si="7"/>
        <v>0.41179636537301278</v>
      </c>
      <c r="N36" s="25">
        <f t="shared" si="7"/>
        <v>0.19490023260387532</v>
      </c>
      <c r="O36" s="26">
        <f t="shared" si="7"/>
        <v>0.24228881752213968</v>
      </c>
    </row>
    <row r="37" spans="1:15" ht="12.75" customHeight="1" x14ac:dyDescent="0.6">
      <c r="A37" s="21" t="s">
        <v>17</v>
      </c>
      <c r="B37" s="22">
        <f>B34</f>
        <v>17386.690411196279</v>
      </c>
      <c r="C37" s="22">
        <f>C34</f>
        <v>28504.30752957939</v>
      </c>
      <c r="D37" s="22">
        <f>D34</f>
        <v>4746.0025935477306</v>
      </c>
      <c r="E37" s="22">
        <f>E34</f>
        <v>50637.000534323401</v>
      </c>
      <c r="F37" s="16"/>
      <c r="G37" s="24">
        <f>SUM(G34:G36)</f>
        <v>3645.0935746954228</v>
      </c>
      <c r="H37" s="24">
        <f>SUM(H34:H36)</f>
        <v>16304.991238972847</v>
      </c>
      <c r="I37" s="24">
        <f>SUM(I34:I36)</f>
        <v>5756.8130202229022</v>
      </c>
      <c r="J37" s="24">
        <f>SUM(J34:J36)</f>
        <v>25706.897833891173</v>
      </c>
      <c r="K37" s="16"/>
      <c r="L37" s="25">
        <f t="shared" si="7"/>
        <v>0.20964850057651799</v>
      </c>
      <c r="M37" s="25">
        <f t="shared" si="7"/>
        <v>0.57201850008293975</v>
      </c>
      <c r="N37" s="25">
        <f t="shared" si="7"/>
        <v>1.2129814315839997</v>
      </c>
      <c r="O37" s="26">
        <f t="shared" si="7"/>
        <v>0.50767023249069032</v>
      </c>
    </row>
    <row r="38" spans="1:15" ht="5.15" customHeight="1" x14ac:dyDescent="0.6">
      <c r="A38" s="21"/>
      <c r="B38" s="22"/>
      <c r="C38" s="22"/>
      <c r="D38" s="22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20"/>
    </row>
    <row r="39" spans="1:15" ht="12.75" customHeight="1" x14ac:dyDescent="0.6">
      <c r="A39" s="31" t="s">
        <v>112</v>
      </c>
      <c r="B39" s="22"/>
      <c r="C39" s="22"/>
      <c r="D39" s="22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20"/>
    </row>
    <row r="40" spans="1:15" ht="12.75" customHeight="1" x14ac:dyDescent="0.6">
      <c r="A40" s="21" t="s">
        <v>13</v>
      </c>
      <c r="B40" s="22">
        <f>SUM('Table 4.3'!B40,'Table 4.6'!B40,'Table 4.9'!B40)+SUM('Table 4.13'!B40,'Table 4.16'!B40,'Table 4.19'!B40)+SUM('Table 4.23'!B40,'Table 4.26'!B40,'Table 4.29'!B40)+SUM('Table 4.33'!B40,'Table 4.36'!B40,'Table 4.39'!B40,'Table 4.42'!B40)+SUM('Table 4.46'!B40,'Table 4.49'!B40,'Table 4.52'!B40,'Table 4.55'!B40,'Table 4.58'!B40)</f>
        <v>0</v>
      </c>
      <c r="C40" s="22">
        <f>SUM('Table 4.3'!C40,'Table 4.6'!C40,'Table 4.9'!C40)+SUM('Table 4.13'!C40,'Table 4.16'!C40,'Table 4.19'!C40)+SUM('Table 4.23'!C40,'Table 4.26'!C40,'Table 4.29'!C40)+SUM('Table 4.33'!C40,'Table 4.36'!C40,'Table 4.39'!C40,'Table 4.42'!C40)+SUM('Table 4.46'!C40,'Table 4.49'!C40,'Table 4.52'!C40,'Table 4.55'!C40,'Table 4.58'!C40)</f>
        <v>32999.664400729947</v>
      </c>
      <c r="D40" s="22">
        <f>SUM('Table 4.3'!D40,'Table 4.6'!D40,'Table 4.9'!D40)+SUM('Table 4.13'!D40,'Table 4.16'!D40,'Table 4.19'!D40)+SUM('Table 4.23'!D40,'Table 4.26'!D40,'Table 4.29'!D40)+SUM('Table 4.33'!D40,'Table 4.36'!D40,'Table 4.39'!D40,'Table 4.42'!D40)+SUM('Table 4.46'!D40,'Table 4.49'!D40,'Table 4.52'!D40,'Table 4.55'!D40,'Table 4.58'!D40)</f>
        <v>3875.9348333685812</v>
      </c>
      <c r="E40" s="22">
        <f>SUM(B40:D40)</f>
        <v>36875.599234098525</v>
      </c>
      <c r="F40" s="16"/>
      <c r="G40" s="24">
        <f>SUM('Table 4.3'!G40,'Table 4.6'!G40,'Table 4.9'!G40)+SUM('Table 4.13'!G40,'Table 4.16'!G40,'Table 4.19'!G40)+SUM('Table 4.23'!G40,'Table 4.26'!G40,'Table 4.29'!G40)+SUM('Table 4.33'!G40,'Table 4.36'!G40,'Table 4.39'!G40,'Table 4.42'!G40)+SUM('Table 4.46'!G40,'Table 4.49'!G40,'Table 4.52'!G40,'Table 4.55'!G40,'Table 4.58'!G40)</f>
        <v>0</v>
      </c>
      <c r="H40" s="24">
        <f>SUM('Table 4.3'!H40,'Table 4.6'!H40,'Table 4.9'!H40)+SUM('Table 4.13'!H40,'Table 4.16'!H40,'Table 4.19'!H40)+SUM('Table 4.23'!H40,'Table 4.26'!H40,'Table 4.29'!H40)+SUM('Table 4.33'!H40,'Table 4.36'!H40,'Table 4.39'!H40,'Table 4.42'!H40)+SUM('Table 4.46'!H40,'Table 4.49'!H40,'Table 4.52'!H40,'Table 4.55'!H40,'Table 4.58'!H40)</f>
        <v>2689.8525207079074</v>
      </c>
      <c r="I40" s="24">
        <f>SUM('Table 4.3'!I40,'Table 4.6'!I40,'Table 4.9'!I40)+SUM('Table 4.13'!I40,'Table 4.16'!I40,'Table 4.19'!I40)+SUM('Table 4.23'!I40,'Table 4.26'!I40,'Table 4.29'!I40)+SUM('Table 4.33'!I40,'Table 4.36'!I40,'Table 4.39'!I40,'Table 4.42'!I40)+SUM('Table 4.46'!I40,'Table 4.49'!I40,'Table 4.52'!I40,'Table 4.55'!I40,'Table 4.58'!I40)</f>
        <v>112.37433028953862</v>
      </c>
      <c r="J40" s="24">
        <f>SUM(G40:I40)</f>
        <v>2802.226850997446</v>
      </c>
      <c r="K40" s="16"/>
      <c r="L40" s="25" t="str">
        <f t="shared" ref="L40:O43" si="8">IF(B40&lt;&gt;0,G40/B40,"--")</f>
        <v>--</v>
      </c>
      <c r="M40" s="25">
        <f t="shared" si="8"/>
        <v>8.1511511391261546E-2</v>
      </c>
      <c r="N40" s="25">
        <f t="shared" si="8"/>
        <v>2.899283272827214E-2</v>
      </c>
      <c r="O40" s="26">
        <f t="shared" si="8"/>
        <v>7.5991357678230023E-2</v>
      </c>
    </row>
    <row r="41" spans="1:15" ht="12.75" customHeight="1" x14ac:dyDescent="0.6">
      <c r="A41" s="30" t="s">
        <v>97</v>
      </c>
      <c r="B41" s="22">
        <f>SUM('Table 4.3'!B41,'Table 4.6'!B41,'Table 4.9'!B41)+SUM('Table 4.13'!B41,'Table 4.16'!B41,'Table 4.19'!B41)+SUM('Table 4.23'!B41,'Table 4.26'!B41,'Table 4.29'!B41)+SUM('Table 4.33'!B41,'Table 4.36'!B41,'Table 4.39'!B41,'Table 4.42'!B41)+SUM('Table 4.46'!B41,'Table 4.49'!B41,'Table 4.52'!B41,'Table 4.55'!B41,'Table 4.58'!B41)</f>
        <v>0</v>
      </c>
      <c r="C41" s="22">
        <f>SUM('Table 4.3'!C41,'Table 4.6'!C41,'Table 4.9'!C41)+SUM('Table 4.13'!C41,'Table 4.16'!C41,'Table 4.19'!C41)+SUM('Table 4.23'!C41,'Table 4.26'!C41,'Table 4.29'!C41)+SUM('Table 4.33'!C41,'Table 4.36'!C41,'Table 4.39'!C41,'Table 4.42'!C41)+SUM('Table 4.46'!C41,'Table 4.49'!C41,'Table 4.52'!C41,'Table 4.55'!C41,'Table 4.58'!C41)</f>
        <v>32999.66440072994</v>
      </c>
      <c r="D41" s="22">
        <f>SUM('Table 4.3'!D41,'Table 4.6'!D41,'Table 4.9'!D41)+SUM('Table 4.13'!D41,'Table 4.16'!D41,'Table 4.19'!D41)+SUM('Table 4.23'!D41,'Table 4.26'!D41,'Table 4.29'!D41)+SUM('Table 4.33'!D41,'Table 4.36'!D41,'Table 4.39'!D41,'Table 4.42'!D41)+SUM('Table 4.46'!D41,'Table 4.49'!D41,'Table 4.52'!D41,'Table 4.55'!D41,'Table 4.58'!D41)</f>
        <v>3875.9348333685807</v>
      </c>
      <c r="E41" s="22">
        <f>SUM(B41:D41)</f>
        <v>36875.599234098518</v>
      </c>
      <c r="F41" s="16"/>
      <c r="G41" s="24">
        <f>SUM('Table 4.3'!G41,'Table 4.6'!G41,'Table 4.9'!G41)+SUM('Table 4.13'!G41,'Table 4.16'!G41,'Table 4.19'!G41)+SUM('Table 4.23'!G41,'Table 4.26'!G41,'Table 4.29'!G41)+SUM('Table 4.33'!G41,'Table 4.36'!G41,'Table 4.39'!G41,'Table 4.42'!G41)+SUM('Table 4.46'!G41,'Table 4.49'!G41,'Table 4.52'!G41,'Table 4.55'!G41,'Table 4.58'!G41)</f>
        <v>0</v>
      </c>
      <c r="H41" s="24">
        <f>SUM('Table 4.3'!H41,'Table 4.6'!H41,'Table 4.9'!H41)+SUM('Table 4.13'!H41,'Table 4.16'!H41,'Table 4.19'!H41)+SUM('Table 4.23'!H41,'Table 4.26'!H41,'Table 4.29'!H41)+SUM('Table 4.33'!H41,'Table 4.36'!H41,'Table 4.39'!H41,'Table 4.42'!H41)+SUM('Table 4.46'!H41,'Table 4.49'!H41,'Table 4.52'!H41,'Table 4.55'!H41,'Table 4.58'!H41)</f>
        <v>8194.695846942257</v>
      </c>
      <c r="I41" s="24">
        <f>SUM('Table 4.3'!I41,'Table 4.6'!I41,'Table 4.9'!I41)+SUM('Table 4.13'!I41,'Table 4.16'!I41,'Table 4.19'!I41)+SUM('Table 4.23'!I41,'Table 4.26'!I41,'Table 4.29'!I41)+SUM('Table 4.33'!I41,'Table 4.36'!I41,'Table 4.39'!I41,'Table 4.42'!I41)+SUM('Table 4.46'!I41,'Table 4.49'!I41,'Table 4.52'!I41,'Table 4.55'!I41,'Table 4.58'!I41)</f>
        <v>302.67592327882193</v>
      </c>
      <c r="J41" s="24">
        <f>SUM(G41:I41)</f>
        <v>8497.3717702210797</v>
      </c>
      <c r="K41" s="16"/>
      <c r="L41" s="25" t="str">
        <f t="shared" si="8"/>
        <v>--</v>
      </c>
      <c r="M41" s="25">
        <f t="shared" si="8"/>
        <v>0.24832664197521334</v>
      </c>
      <c r="N41" s="25">
        <f t="shared" si="8"/>
        <v>7.8091076421882413E-2</v>
      </c>
      <c r="O41" s="26">
        <f t="shared" si="8"/>
        <v>0.23043345590879621</v>
      </c>
    </row>
    <row r="42" spans="1:15" ht="12.75" customHeight="1" x14ac:dyDescent="0.6">
      <c r="A42" s="21" t="s">
        <v>16</v>
      </c>
      <c r="B42" s="22">
        <f>SUM('Table 4.3'!B42,'Table 4.6'!B42,'Table 4.9'!B42)+SUM('Table 4.13'!B42,'Table 4.16'!B42,'Table 4.19'!B42)+SUM('Table 4.23'!B42,'Table 4.26'!B42,'Table 4.29'!B42)+SUM('Table 4.33'!B42,'Table 4.36'!B42,'Table 4.39'!B42,'Table 4.42'!B42)+SUM('Table 4.46'!B42,'Table 4.49'!B42,'Table 4.52'!B42,'Table 4.55'!B42,'Table 4.58'!B42)</f>
        <v>0</v>
      </c>
      <c r="C42" s="22">
        <f>SUM('Table 4.3'!C42,'Table 4.6'!C42,'Table 4.9'!C42)+SUM('Table 4.13'!C42,'Table 4.16'!C42,'Table 4.19'!C42)+SUM('Table 4.23'!C42,'Table 4.26'!C42,'Table 4.29'!C42)+SUM('Table 4.33'!C42,'Table 4.36'!C42,'Table 4.39'!C42,'Table 4.42'!C42)+SUM('Table 4.46'!C42,'Table 4.49'!C42,'Table 4.52'!C42,'Table 4.55'!C42,'Table 4.58'!C42)</f>
        <v>4322.2271677401059</v>
      </c>
      <c r="D42" s="22">
        <f>SUM('Table 4.3'!D42,'Table 4.6'!D42,'Table 4.9'!D42)+SUM('Table 4.13'!D42,'Table 4.16'!D42,'Table 4.19'!D42)+SUM('Table 4.23'!D42,'Table 4.26'!D42,'Table 4.29'!D42)+SUM('Table 4.33'!D42,'Table 4.36'!D42,'Table 4.39'!D42,'Table 4.42'!D42)+SUM('Table 4.46'!D42,'Table 4.49'!D42,'Table 4.52'!D42,'Table 4.55'!D42,'Table 4.58'!D42)</f>
        <v>180.50782588578701</v>
      </c>
      <c r="E42" s="22">
        <f>SUM(B42:D42)</f>
        <v>4502.7349936258925</v>
      </c>
      <c r="F42" s="16"/>
      <c r="G42" s="24">
        <f>SUM('Table 4.3'!G42,'Table 4.6'!G42,'Table 4.9'!G42)+SUM('Table 4.13'!G42,'Table 4.16'!G42,'Table 4.19'!G42)+SUM('Table 4.23'!G42,'Table 4.26'!G42,'Table 4.29'!G42)+SUM('Table 4.33'!G42,'Table 4.36'!G42,'Table 4.39'!G42,'Table 4.42'!G42)+SUM('Table 4.46'!G42,'Table 4.49'!G42,'Table 4.52'!G42,'Table 4.55'!G42,'Table 4.58'!G42)</f>
        <v>0</v>
      </c>
      <c r="H42" s="24">
        <f>SUM('Table 4.3'!H42,'Table 4.6'!H42,'Table 4.9'!H42)+SUM('Table 4.13'!H42,'Table 4.16'!H42,'Table 4.19'!H42)+SUM('Table 4.23'!H42,'Table 4.26'!H42,'Table 4.29'!H42)+SUM('Table 4.33'!H42,'Table 4.36'!H42,'Table 4.39'!H42,'Table 4.42'!H42)+SUM('Table 4.46'!H42,'Table 4.49'!H42,'Table 4.52'!H42,'Table 4.55'!H42,'Table 4.58'!H42)</f>
        <v>1620.2444512580109</v>
      </c>
      <c r="I42" s="24">
        <f>SUM('Table 4.3'!I42,'Table 4.6'!I42,'Table 4.9'!I42)+SUM('Table 4.13'!I42,'Table 4.16'!I42,'Table 4.19'!I42)+SUM('Table 4.23'!I42,'Table 4.26'!I42,'Table 4.29'!I42)+SUM('Table 4.33'!I42,'Table 4.36'!I42,'Table 4.39'!I42,'Table 4.42'!I42)+SUM('Table 4.46'!I42,'Table 4.49'!I42,'Table 4.52'!I42,'Table 4.55'!I42,'Table 4.58'!I42)</f>
        <v>67.665763956828542</v>
      </c>
      <c r="J42" s="24">
        <f>SUM(G42:I42)</f>
        <v>1687.9102152148396</v>
      </c>
      <c r="K42" s="16"/>
      <c r="L42" s="25" t="str">
        <f t="shared" si="8"/>
        <v>--</v>
      </c>
      <c r="M42" s="25">
        <f t="shared" si="8"/>
        <v>0.37486332586844628</v>
      </c>
      <c r="N42" s="25">
        <f t="shared" si="8"/>
        <v>0.37486332586844628</v>
      </c>
      <c r="O42" s="26">
        <f t="shared" si="8"/>
        <v>0.37486332586844634</v>
      </c>
    </row>
    <row r="43" spans="1:15" ht="12.75" customHeight="1" x14ac:dyDescent="0.6">
      <c r="A43" s="21" t="s">
        <v>17</v>
      </c>
      <c r="B43" s="22">
        <f>B40</f>
        <v>0</v>
      </c>
      <c r="C43" s="22">
        <f>C40</f>
        <v>32999.664400729947</v>
      </c>
      <c r="D43" s="22">
        <f>D40</f>
        <v>3875.9348333685812</v>
      </c>
      <c r="E43" s="22">
        <f>E40</f>
        <v>36875.599234098525</v>
      </c>
      <c r="F43" s="16"/>
      <c r="G43" s="24">
        <f>SUM(G40:G42)</f>
        <v>0</v>
      </c>
      <c r="H43" s="24">
        <f>SUM(H40:H42)</f>
        <v>12504.792818908176</v>
      </c>
      <c r="I43" s="24">
        <f>SUM(I40:I42)</f>
        <v>482.71601752518905</v>
      </c>
      <c r="J43" s="24">
        <f>SUM(J40:J42)</f>
        <v>12987.508836433364</v>
      </c>
      <c r="K43" s="16"/>
      <c r="L43" s="25" t="str">
        <f t="shared" si="8"/>
        <v>--</v>
      </c>
      <c r="M43" s="25">
        <f t="shared" si="8"/>
        <v>0.37893696939025756</v>
      </c>
      <c r="N43" s="25">
        <f t="shared" si="8"/>
        <v>0.12454183010751493</v>
      </c>
      <c r="O43" s="26">
        <f t="shared" si="8"/>
        <v>0.35219790610002982</v>
      </c>
    </row>
    <row r="44" spans="1:15" ht="5.15" customHeight="1" x14ac:dyDescent="0.6">
      <c r="A44" s="21"/>
      <c r="B44" s="22"/>
      <c r="C44" s="22"/>
      <c r="D44" s="22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20"/>
    </row>
    <row r="45" spans="1:15" ht="12.75" customHeight="1" x14ac:dyDescent="0.6">
      <c r="A45" s="31" t="s">
        <v>28</v>
      </c>
      <c r="B45" s="22"/>
      <c r="C45" s="22"/>
      <c r="D45" s="22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20"/>
    </row>
    <row r="46" spans="1:15" ht="12.75" customHeight="1" x14ac:dyDescent="0.6">
      <c r="A46" s="30" t="s">
        <v>29</v>
      </c>
      <c r="B46" s="76">
        <f>B37+B43</f>
        <v>17386.690411196279</v>
      </c>
      <c r="C46" s="76">
        <f>C37+C43</f>
        <v>61503.971930309337</v>
      </c>
      <c r="D46" s="76">
        <f>D37+D43</f>
        <v>8621.9374269163127</v>
      </c>
      <c r="E46" s="22">
        <f>SUM(B46:D46)</f>
        <v>87512.599768421918</v>
      </c>
      <c r="F46" s="16"/>
      <c r="G46" s="24">
        <f>SUM('Table 4.3'!G46,'Table 4.6'!G46,'Table 4.9'!G46)+SUM('Table 4.13'!G46,'Table 4.16'!G46,'Table 4.19'!G46)+SUM('Table 4.23'!G46,'Table 4.26'!G46,'Table 4.29'!G46)+SUM('Table 4.33'!G46,'Table 4.36'!G46,'Table 4.39'!G46,'Table 4.42'!G46)+SUM('Table 4.46'!G46,'Table 4.49'!G46,'Table 4.52'!G46,'Table 4.55'!G46,'Table 4.58'!G46)</f>
        <v>19007.031674053334</v>
      </c>
      <c r="H46" s="24">
        <f>SUM('Table 4.3'!H46,'Table 4.6'!H46,'Table 4.9'!H46)+SUM('Table 4.13'!H46,'Table 4.16'!H46,'Table 4.19'!H46)+SUM('Table 4.23'!H46,'Table 4.26'!H46,'Table 4.29'!H46)+SUM('Table 4.33'!H46,'Table 4.36'!H46,'Table 4.39'!H46,'Table 4.42'!H46)+SUM('Table 4.46'!H46,'Table 4.49'!H46,'Table 4.52'!H46,'Table 4.55'!H46,'Table 4.58'!H46)</f>
        <v>69053.564014729709</v>
      </c>
      <c r="I46" s="24">
        <f>SUM('Table 4.3'!I46,'Table 4.6'!I46,'Table 4.9'!I46)+SUM('Table 4.13'!I46,'Table 4.16'!I46,'Table 4.19'!I46)+SUM('Table 4.23'!I46,'Table 4.26'!I46,'Table 4.29'!I46)+SUM('Table 4.33'!I46,'Table 4.36'!I46,'Table 4.39'!I46,'Table 4.42'!I46)+SUM('Table 4.46'!I46,'Table 4.49'!I46,'Table 4.52'!I46,'Table 4.55'!I46,'Table 4.58'!I46)</f>
        <v>128538.97415116405</v>
      </c>
      <c r="J46" s="24">
        <f>SUM(G46:I46)</f>
        <v>216599.5698399471</v>
      </c>
      <c r="K46" s="16"/>
      <c r="L46" s="25">
        <f t="shared" ref="L46:O48" si="9">IF(B46&lt;&gt;0,G46/B46,"--")</f>
        <v>1.0931943472009846</v>
      </c>
      <c r="M46" s="25">
        <f t="shared" si="9"/>
        <v>1.1227496671755586</v>
      </c>
      <c r="N46" s="25">
        <f t="shared" si="9"/>
        <v>14.908363142358919</v>
      </c>
      <c r="O46" s="26">
        <f t="shared" si="9"/>
        <v>2.4750672521798966</v>
      </c>
    </row>
    <row r="47" spans="1:15" ht="12.75" customHeight="1" x14ac:dyDescent="0.6">
      <c r="A47" s="30" t="s">
        <v>30</v>
      </c>
      <c r="B47" s="22">
        <f>SUM('Table 4.3'!B47,'Table 4.6'!B47,'Table 4.9'!B47)+SUM('Table 4.13'!B47,'Table 4.16'!B47,'Table 4.19'!B47)+SUM('Table 4.23'!B47,'Table 4.26'!B47,'Table 4.29'!B47)+SUM('Table 4.33'!B47,'Table 4.36'!B47,'Table 4.39'!B47,'Table 4.42'!B47)+SUM('Table 4.46'!B47,'Table 4.49'!B47,'Table 4.52'!B47,'Table 4.55'!B47,'Table 4.58'!B47)</f>
        <v>290.76362205374119</v>
      </c>
      <c r="C47" s="22">
        <f>SUM('Table 4.3'!C47,'Table 4.6'!C47,'Table 4.9'!C47)+SUM('Table 4.13'!C47,'Table 4.16'!C47,'Table 4.19'!C47)+SUM('Table 4.23'!C47,'Table 4.26'!C47,'Table 4.29'!C47)+SUM('Table 4.33'!C47,'Table 4.36'!C47,'Table 4.39'!C47,'Table 4.42'!C47)+SUM('Table 4.46'!C47,'Table 4.49'!C47,'Table 4.52'!C47,'Table 4.55'!C47,'Table 4.58'!C47)</f>
        <v>5229.0404581157009</v>
      </c>
      <c r="D47" s="22">
        <f>SUM('Table 4.3'!D47,'Table 4.6'!D47,'Table 4.9'!D47)+SUM('Table 4.13'!D47,'Table 4.16'!D47,'Table 4.19'!D47)+SUM('Table 4.23'!D47,'Table 4.26'!D47,'Table 4.29'!D47)+SUM('Table 4.33'!D47,'Table 4.36'!D47,'Table 4.39'!D47,'Table 4.42'!D47)+SUM('Table 4.46'!D47,'Table 4.49'!D47,'Table 4.52'!D47,'Table 4.55'!D47,'Table 4.58'!D47)</f>
        <v>3186.2195434848545</v>
      </c>
      <c r="E47" s="22">
        <f>SUM(B47:D47)</f>
        <v>8706.0236236542969</v>
      </c>
      <c r="F47" s="16"/>
      <c r="G47" s="24">
        <f>SUM('Table 4.3'!G47,'Table 4.6'!G47,'Table 4.9'!G47)+SUM('Table 4.13'!G47,'Table 4.16'!G47,'Table 4.19'!G47)+SUM('Table 4.23'!G47,'Table 4.26'!G47,'Table 4.29'!G47)+SUM('Table 4.33'!G47,'Table 4.36'!G47,'Table 4.39'!G47,'Table 4.42'!G47)+SUM('Table 4.46'!G47,'Table 4.49'!G47,'Table 4.52'!G47,'Table 4.55'!G47,'Table 4.58'!G47)</f>
        <v>1053.4385323096119</v>
      </c>
      <c r="H47" s="24">
        <f>SUM('Table 4.3'!H47,'Table 4.6'!H47,'Table 4.9'!H47)+SUM('Table 4.13'!H47,'Table 4.16'!H47,'Table 4.19'!H47)+SUM('Table 4.23'!H47,'Table 4.26'!H47,'Table 4.29'!H47)+SUM('Table 4.33'!H47,'Table 4.36'!H47,'Table 4.39'!H47,'Table 4.42'!H47)+SUM('Table 4.46'!H47,'Table 4.49'!H47,'Table 4.52'!H47,'Table 4.55'!H47,'Table 4.58'!H47)</f>
        <v>18509.079507384362</v>
      </c>
      <c r="I47" s="24">
        <f>SUM('Table 4.3'!I47,'Table 4.6'!I47,'Table 4.9'!I47)+SUM('Table 4.13'!I47,'Table 4.16'!I47,'Table 4.19'!I47)+SUM('Table 4.23'!I47,'Table 4.26'!I47,'Table 4.29'!I47)+SUM('Table 4.33'!I47,'Table 4.36'!I47,'Table 4.39'!I47,'Table 4.42'!I47)+SUM('Table 4.46'!I47,'Table 4.49'!I47,'Table 4.52'!I47,'Table 4.55'!I47,'Table 4.58'!I47)</f>
        <v>11159.007747901889</v>
      </c>
      <c r="J47" s="24">
        <f>SUM(G47:I47)</f>
        <v>30721.525787595863</v>
      </c>
      <c r="K47" s="16"/>
      <c r="L47" s="25">
        <f t="shared" si="9"/>
        <v>3.6230066363491207</v>
      </c>
      <c r="M47" s="25">
        <f t="shared" si="9"/>
        <v>3.539670357428093</v>
      </c>
      <c r="N47" s="25">
        <f t="shared" si="9"/>
        <v>3.5022720800014242</v>
      </c>
      <c r="O47" s="26">
        <f t="shared" si="9"/>
        <v>3.528766646592294</v>
      </c>
    </row>
    <row r="48" spans="1:15" ht="12.75" customHeight="1" x14ac:dyDescent="0.6">
      <c r="A48" s="21" t="s">
        <v>17</v>
      </c>
      <c r="B48" s="22">
        <f>B46</f>
        <v>17386.690411196279</v>
      </c>
      <c r="C48" s="22">
        <f>C46</f>
        <v>61503.971930309337</v>
      </c>
      <c r="D48" s="22">
        <f>D46</f>
        <v>8621.9374269163127</v>
      </c>
      <c r="E48" s="22">
        <f>E46</f>
        <v>87512.599768421918</v>
      </c>
      <c r="F48" s="16"/>
      <c r="G48" s="24">
        <f>SUM(G46:G47)</f>
        <v>20060.470206362945</v>
      </c>
      <c r="H48" s="24">
        <f>SUM(H46:H47)</f>
        <v>87562.643522114071</v>
      </c>
      <c r="I48" s="24">
        <f>SUM(I46:I47)</f>
        <v>139697.98189906593</v>
      </c>
      <c r="J48" s="24">
        <f>SUM(J46:J47)</f>
        <v>247321.09562754296</v>
      </c>
      <c r="K48" s="16"/>
      <c r="L48" s="25">
        <f t="shared" si="9"/>
        <v>1.1537831370969178</v>
      </c>
      <c r="M48" s="25">
        <f t="shared" si="9"/>
        <v>1.4236908735151614</v>
      </c>
      <c r="N48" s="25">
        <f t="shared" si="9"/>
        <v>16.202620708305204</v>
      </c>
      <c r="O48" s="26">
        <f t="shared" si="9"/>
        <v>2.8261198533926586</v>
      </c>
    </row>
    <row r="49" spans="1:15" ht="5.15" customHeight="1" x14ac:dyDescent="0.6">
      <c r="A49" s="21"/>
      <c r="B49" s="22"/>
      <c r="C49" s="22"/>
      <c r="D49" s="22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20"/>
    </row>
    <row r="50" spans="1:15" ht="12.75" customHeight="1" x14ac:dyDescent="0.6">
      <c r="A50" s="96" t="s">
        <v>33</v>
      </c>
      <c r="B50" s="32">
        <f>B48</f>
        <v>17386.690411196279</v>
      </c>
      <c r="C50" s="32">
        <f>C48</f>
        <v>61503.971930309337</v>
      </c>
      <c r="D50" s="32">
        <f>D48</f>
        <v>8621.9374269163127</v>
      </c>
      <c r="E50" s="32">
        <f>E48</f>
        <v>87512.599768421918</v>
      </c>
      <c r="F50" s="33"/>
      <c r="G50" s="34">
        <f>SUM(G37,G43,G48)</f>
        <v>23705.563781058368</v>
      </c>
      <c r="H50" s="34">
        <f>SUM(H37,H43,H48)</f>
        <v>116372.4275799951</v>
      </c>
      <c r="I50" s="34">
        <f>SUM(I37,I43,I48)</f>
        <v>145937.51093681401</v>
      </c>
      <c r="J50" s="34">
        <f>SUM(J37,J43,J48)</f>
        <v>286015.5022978675</v>
      </c>
      <c r="K50" s="33"/>
      <c r="L50" s="35">
        <f t="shared" ref="L50:O51" si="10">IF(B50&lt;&gt;0,G50/B50,"--")</f>
        <v>1.3634316376734359</v>
      </c>
      <c r="M50" s="35">
        <f t="shared" si="10"/>
        <v>1.8921123941695615</v>
      </c>
      <c r="N50" s="35">
        <f t="shared" si="10"/>
        <v>16.926301330049135</v>
      </c>
      <c r="O50" s="36">
        <f t="shared" si="10"/>
        <v>3.2682779743114598</v>
      </c>
    </row>
    <row r="51" spans="1:15" ht="12.75" customHeight="1" thickBot="1" x14ac:dyDescent="0.75">
      <c r="A51" s="37" t="s">
        <v>17</v>
      </c>
      <c r="B51" s="101">
        <f>SUM(B30,B50)</f>
        <v>1275039.3614111962</v>
      </c>
      <c r="C51" s="101">
        <f>SUM(C30,C50)</f>
        <v>61503.971930309337</v>
      </c>
      <c r="D51" s="101">
        <f>SUM(D30,D50)</f>
        <v>8621.9374269163127</v>
      </c>
      <c r="E51" s="101">
        <f>SUM(E30,E50)</f>
        <v>1345165.2707684217</v>
      </c>
      <c r="F51" s="102"/>
      <c r="G51" s="46">
        <f>SUM(G30,G50)</f>
        <v>622725.3014792623</v>
      </c>
      <c r="H51" s="46">
        <f>SUM(H30,H50)</f>
        <v>116372.4275799951</v>
      </c>
      <c r="I51" s="46">
        <f>SUM(I30,I50)</f>
        <v>145937.51093681401</v>
      </c>
      <c r="J51" s="46">
        <f>SUM(J30,J50)</f>
        <v>885035.23999607144</v>
      </c>
      <c r="K51" s="102"/>
      <c r="L51" s="47">
        <f t="shared" si="10"/>
        <v>0.48839692351931663</v>
      </c>
      <c r="M51" s="47">
        <f t="shared" si="10"/>
        <v>1.8921123941695615</v>
      </c>
      <c r="N51" s="47">
        <f t="shared" si="10"/>
        <v>16.926301330049135</v>
      </c>
      <c r="O51" s="48">
        <f t="shared" si="10"/>
        <v>0.65793791976988647</v>
      </c>
    </row>
    <row r="52" spans="1:15" ht="5.15" customHeight="1" thickBot="1" x14ac:dyDescent="0.75">
      <c r="A52" s="16"/>
      <c r="B52" s="50"/>
      <c r="C52" s="50"/>
      <c r="D52" s="50"/>
    </row>
    <row r="53" spans="1:15" ht="15.5" x14ac:dyDescent="0.7">
      <c r="A53" s="4" t="s">
        <v>18</v>
      </c>
      <c r="B53" s="121" t="s">
        <v>1</v>
      </c>
      <c r="C53" s="128"/>
      <c r="D53" s="128"/>
      <c r="E53" s="128"/>
      <c r="F53" s="6"/>
      <c r="G53" s="121" t="s">
        <v>2</v>
      </c>
      <c r="H53" s="122"/>
      <c r="I53" s="122"/>
      <c r="J53" s="122"/>
      <c r="K53" s="6"/>
      <c r="L53" s="121" t="s">
        <v>3</v>
      </c>
      <c r="M53" s="122"/>
      <c r="N53" s="122"/>
      <c r="O53" s="123"/>
    </row>
    <row r="54" spans="1:15" ht="12.75" customHeight="1" x14ac:dyDescent="0.6">
      <c r="A54" s="94" t="s">
        <v>23</v>
      </c>
      <c r="B54" s="15" t="s">
        <v>4</v>
      </c>
      <c r="C54" s="15" t="s">
        <v>5</v>
      </c>
      <c r="D54" s="15" t="s">
        <v>6</v>
      </c>
      <c r="E54" s="15" t="s">
        <v>173</v>
      </c>
      <c r="F54" s="16"/>
      <c r="G54" s="15" t="s">
        <v>4</v>
      </c>
      <c r="H54" s="15" t="s">
        <v>5</v>
      </c>
      <c r="I54" s="15" t="s">
        <v>6</v>
      </c>
      <c r="J54" s="15" t="s">
        <v>173</v>
      </c>
      <c r="K54" s="16"/>
      <c r="L54" s="15" t="s">
        <v>4</v>
      </c>
      <c r="M54" s="15" t="s">
        <v>5</v>
      </c>
      <c r="N54" s="15" t="s">
        <v>6</v>
      </c>
      <c r="O54" s="17" t="s">
        <v>173</v>
      </c>
    </row>
    <row r="55" spans="1:15" ht="12.75" customHeight="1" x14ac:dyDescent="0.6">
      <c r="A55" s="21" t="s">
        <v>19</v>
      </c>
      <c r="B55" s="22">
        <f>SUM('Table 4.3'!B55,'Table 4.6'!B55,'Table 4.9'!B55)+SUM('Table 4.13'!B55,'Table 4.16'!B55,'Table 4.19'!B55)+SUM('Table 4.23'!B55,'Table 4.26'!B55,'Table 4.29'!B55)+SUM('Table 4.33'!B55,'Table 4.36'!B55,'Table 4.39'!B55,'Table 4.42'!B55)+SUM('Table 4.46'!B55,'Table 4.49'!B55,'Table 4.52'!B55,'Table 4.55'!B55,'Table 4.58'!B55)</f>
        <v>95309.43669248384</v>
      </c>
      <c r="C55" s="22">
        <f>SUM('Table 4.3'!C55,'Table 4.6'!C55,'Table 4.9'!C55)+SUM('Table 4.13'!C55,'Table 4.16'!C55,'Table 4.19'!C55)+SUM('Table 4.23'!C55,'Table 4.26'!C55,'Table 4.29'!C55)+SUM('Table 4.33'!C55,'Table 4.36'!C55,'Table 4.39'!C55,'Table 4.42'!C55)+SUM('Table 4.46'!C55,'Table 4.49'!C55,'Table 4.52'!C55,'Table 4.55'!C55,'Table 4.58'!C55)</f>
        <v>0</v>
      </c>
      <c r="D55" s="22">
        <f>SUM('Table 4.3'!D55,'Table 4.6'!D55,'Table 4.9'!D55)+SUM('Table 4.13'!D55,'Table 4.16'!D55,'Table 4.19'!D55)+SUM('Table 4.23'!D55,'Table 4.26'!D55,'Table 4.29'!D55)+SUM('Table 4.33'!D55,'Table 4.36'!D55,'Table 4.39'!D55,'Table 4.42'!D55)+SUM('Table 4.46'!D55,'Table 4.49'!D55,'Table 4.52'!D55,'Table 4.55'!D55,'Table 4.58'!D55)</f>
        <v>0</v>
      </c>
      <c r="E55" s="22">
        <f>SUM(B55:D55)</f>
        <v>95309.43669248384</v>
      </c>
      <c r="F55" s="16"/>
      <c r="G55" s="24">
        <f>SUM('Table 4.3'!G55,'Table 4.6'!G55,'Table 4.9'!G55)+SUM('Table 4.13'!G55,'Table 4.16'!G55,'Table 4.19'!G55)+SUM('Table 4.23'!G55,'Table 4.26'!G55,'Table 4.29'!G55)+SUM('Table 4.33'!G55,'Table 4.36'!G55,'Table 4.39'!G55,'Table 4.42'!G55)+SUM('Table 4.46'!G55,'Table 4.49'!G55,'Table 4.52'!G55,'Table 4.55'!G55,'Table 4.58'!G55)</f>
        <v>5036.7071655723848</v>
      </c>
      <c r="H55" s="24">
        <f>SUM('Table 4.3'!H55,'Table 4.6'!H55,'Table 4.9'!H55)+SUM('Table 4.13'!H55,'Table 4.16'!H55,'Table 4.19'!H55)+SUM('Table 4.23'!H55,'Table 4.26'!H55,'Table 4.29'!H55)+SUM('Table 4.33'!H55,'Table 4.36'!H55,'Table 4.39'!H55,'Table 4.42'!H55)+SUM('Table 4.46'!H55,'Table 4.49'!H55,'Table 4.52'!H55,'Table 4.55'!H55,'Table 4.58'!H55)</f>
        <v>0</v>
      </c>
      <c r="I55" s="24">
        <f>SUM('Table 4.3'!I55,'Table 4.6'!I55,'Table 4.9'!I55)+SUM('Table 4.13'!I55,'Table 4.16'!I55,'Table 4.19'!I55)+SUM('Table 4.23'!I55,'Table 4.26'!I55,'Table 4.29'!I55)+SUM('Table 4.33'!I55,'Table 4.36'!I55,'Table 4.39'!I55,'Table 4.42'!I55)+SUM('Table 4.46'!I55,'Table 4.49'!I55,'Table 4.52'!I55,'Table 4.55'!I55,'Table 4.58'!I55)</f>
        <v>0</v>
      </c>
      <c r="J55" s="24">
        <f>SUM(G55:I55)</f>
        <v>5036.7071655723848</v>
      </c>
      <c r="K55" s="16"/>
      <c r="L55" s="25">
        <f t="shared" ref="L55:O57" si="11">IF(B55&lt;&gt;0,G55/B55,"--")</f>
        <v>5.2845839198728393E-2</v>
      </c>
      <c r="M55" s="25" t="str">
        <f t="shared" si="11"/>
        <v>--</v>
      </c>
      <c r="N55" s="25" t="str">
        <f t="shared" si="11"/>
        <v>--</v>
      </c>
      <c r="O55" s="26">
        <f t="shared" si="11"/>
        <v>5.2845839198728393E-2</v>
      </c>
    </row>
    <row r="56" spans="1:15" ht="12.75" customHeight="1" x14ac:dyDescent="0.6">
      <c r="A56" s="21" t="s">
        <v>20</v>
      </c>
      <c r="B56" s="22">
        <f>SUM('Table 4.3'!B56,'Table 4.6'!B56,'Table 4.9'!B56)+SUM('Table 4.13'!B56,'Table 4.16'!B56,'Table 4.19'!B56)+SUM('Table 4.23'!B56,'Table 4.26'!B56,'Table 4.29'!B56)+SUM('Table 4.33'!B56,'Table 4.36'!B56,'Table 4.39'!B56,'Table 4.42'!B56)+SUM('Table 4.46'!B56,'Table 4.49'!B56,'Table 4.52'!B56,'Table 4.55'!B56,'Table 4.58'!B56)</f>
        <v>9365.0434946985315</v>
      </c>
      <c r="C56" s="22">
        <f>SUM('Table 4.3'!C56,'Table 4.6'!C56,'Table 4.9'!C56)+SUM('Table 4.13'!C56,'Table 4.16'!C56,'Table 4.19'!C56)+SUM('Table 4.23'!C56,'Table 4.26'!C56,'Table 4.29'!C56)+SUM('Table 4.33'!C56,'Table 4.36'!C56,'Table 4.39'!C56,'Table 4.42'!C56)+SUM('Table 4.46'!C56,'Table 4.49'!C56,'Table 4.52'!C56,'Table 4.55'!C56,'Table 4.58'!C56)</f>
        <v>0</v>
      </c>
      <c r="D56" s="22">
        <f>SUM('Table 4.3'!D56,'Table 4.6'!D56,'Table 4.9'!D56)+SUM('Table 4.13'!D56,'Table 4.16'!D56,'Table 4.19'!D56)+SUM('Table 4.23'!D56,'Table 4.26'!D56,'Table 4.29'!D56)+SUM('Table 4.33'!D56,'Table 4.36'!D56,'Table 4.39'!D56,'Table 4.42'!D56)+SUM('Table 4.46'!D56,'Table 4.49'!D56,'Table 4.52'!D56,'Table 4.55'!D56,'Table 4.58'!D56)</f>
        <v>0</v>
      </c>
      <c r="E56" s="22">
        <f>SUM(B56:D56)</f>
        <v>9365.0434946985315</v>
      </c>
      <c r="F56" s="16"/>
      <c r="G56" s="24">
        <f>SUM('Table 4.3'!G56,'Table 4.6'!G56,'Table 4.9'!G56)+SUM('Table 4.13'!G56,'Table 4.16'!G56,'Table 4.19'!G56)+SUM('Table 4.23'!G56,'Table 4.26'!G56,'Table 4.29'!G56)+SUM('Table 4.33'!G56,'Table 4.36'!G56,'Table 4.39'!G56,'Table 4.42'!G56)+SUM('Table 4.46'!G56,'Table 4.49'!G56,'Table 4.52'!G56,'Table 4.55'!G56,'Table 4.58'!G56)</f>
        <v>6282.6068509325924</v>
      </c>
      <c r="H56" s="24">
        <f>SUM('Table 4.3'!H56,'Table 4.6'!H56,'Table 4.9'!H56)+SUM('Table 4.13'!H56,'Table 4.16'!H56,'Table 4.19'!H56)+SUM('Table 4.23'!H56,'Table 4.26'!H56,'Table 4.29'!H56)+SUM('Table 4.33'!H56,'Table 4.36'!H56,'Table 4.39'!H56,'Table 4.42'!H56)+SUM('Table 4.46'!H56,'Table 4.49'!H56,'Table 4.52'!H56,'Table 4.55'!H56,'Table 4.58'!H56)</f>
        <v>0</v>
      </c>
      <c r="I56" s="24">
        <f>SUM('Table 4.3'!I56,'Table 4.6'!I56,'Table 4.9'!I56)+SUM('Table 4.13'!I56,'Table 4.16'!I56,'Table 4.19'!I56)+SUM('Table 4.23'!I56,'Table 4.26'!I56,'Table 4.29'!I56)+SUM('Table 4.33'!I56,'Table 4.36'!I56,'Table 4.39'!I56,'Table 4.42'!I56)+SUM('Table 4.46'!I56,'Table 4.49'!I56,'Table 4.52'!I56,'Table 4.55'!I56,'Table 4.58'!I56)</f>
        <v>0</v>
      </c>
      <c r="J56" s="24">
        <f>SUM(G56:I56)</f>
        <v>6282.6068509325924</v>
      </c>
      <c r="K56" s="16"/>
      <c r="L56" s="25">
        <f t="shared" si="11"/>
        <v>0.67085719938077393</v>
      </c>
      <c r="M56" s="25" t="str">
        <f t="shared" si="11"/>
        <v>--</v>
      </c>
      <c r="N56" s="25" t="str">
        <f t="shared" si="11"/>
        <v>--</v>
      </c>
      <c r="O56" s="26">
        <f t="shared" si="11"/>
        <v>0.67085719938077393</v>
      </c>
    </row>
    <row r="57" spans="1:15" ht="12.75" customHeight="1" x14ac:dyDescent="0.6">
      <c r="A57" s="21" t="s">
        <v>31</v>
      </c>
      <c r="B57" s="22">
        <f>SUM(B55:B56)</f>
        <v>104674.48018718237</v>
      </c>
      <c r="C57" s="22">
        <f>SUM(C55:C56)</f>
        <v>0</v>
      </c>
      <c r="D57" s="22">
        <f>SUM(D55:D56)</f>
        <v>0</v>
      </c>
      <c r="E57" s="22">
        <f>SUM(E55:E56)</f>
        <v>104674.48018718237</v>
      </c>
      <c r="F57" s="16"/>
      <c r="G57" s="24">
        <f>SUM(G55:G56)</f>
        <v>11319.314016504977</v>
      </c>
      <c r="H57" s="24">
        <f>SUM(H55:H56)</f>
        <v>0</v>
      </c>
      <c r="I57" s="24">
        <f>SUM(I55:I56)</f>
        <v>0</v>
      </c>
      <c r="J57" s="24">
        <f>SUM(J55:J56)</f>
        <v>11319.314016504977</v>
      </c>
      <c r="K57" s="16"/>
      <c r="L57" s="25">
        <f t="shared" si="11"/>
        <v>0.10813823958106508</v>
      </c>
      <c r="M57" s="25" t="str">
        <f t="shared" si="11"/>
        <v>--</v>
      </c>
      <c r="N57" s="25" t="str">
        <f t="shared" si="11"/>
        <v>--</v>
      </c>
      <c r="O57" s="26">
        <f t="shared" si="11"/>
        <v>0.10813823958106508</v>
      </c>
    </row>
    <row r="58" spans="1:15" ht="12.75" customHeight="1" x14ac:dyDescent="0.6">
      <c r="A58" s="95" t="s">
        <v>32</v>
      </c>
      <c r="B58" s="22"/>
      <c r="C58" s="22"/>
      <c r="D58" s="22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0"/>
    </row>
    <row r="59" spans="1:15" x14ac:dyDescent="0.6">
      <c r="A59" s="21" t="s">
        <v>19</v>
      </c>
      <c r="B59" s="22">
        <f>SUM('Table 4.3'!B59,'Table 4.6'!B59,'Table 4.9'!B59)+SUM('Table 4.13'!B59,'Table 4.16'!B59,'Table 4.19'!B59)+SUM('Table 4.23'!B59,'Table 4.26'!B59,'Table 4.29'!B59)+SUM('Table 4.33'!B59,'Table 4.36'!B59,'Table 4.39'!B59,'Table 4.42'!B59)+SUM('Table 4.46'!B59,'Table 4.49'!B59,'Table 4.52'!B59,'Table 4.55'!B59,'Table 4.58'!B59)</f>
        <v>0</v>
      </c>
      <c r="C59" s="22">
        <f>SUM('Table 4.3'!C59,'Table 4.6'!C59,'Table 4.9'!C59)+SUM('Table 4.13'!C59,'Table 4.16'!C59,'Table 4.19'!C59)+SUM('Table 4.23'!C59,'Table 4.26'!C59,'Table 4.29'!C59)+SUM('Table 4.33'!C59,'Table 4.36'!C59,'Table 4.39'!C59,'Table 4.42'!C59)+SUM('Table 4.46'!C59,'Table 4.49'!C59,'Table 4.52'!C59,'Table 4.55'!C59,'Table 4.58'!C59)</f>
        <v>4534.7654161253104</v>
      </c>
      <c r="D59" s="22">
        <f>SUM('Table 4.3'!D59,'Table 4.6'!D59,'Table 4.9'!D59)+SUM('Table 4.13'!D59,'Table 4.16'!D59,'Table 4.19'!D59)+SUM('Table 4.23'!D59,'Table 4.26'!D59,'Table 4.29'!D59)+SUM('Table 4.33'!D59,'Table 4.36'!D59,'Table 4.39'!D59,'Table 4.42'!D59)+SUM('Table 4.46'!D59,'Table 4.49'!D59,'Table 4.52'!D59,'Table 4.55'!D59,'Table 4.58'!D59)</f>
        <v>3277.7525841027295</v>
      </c>
      <c r="E59" s="22">
        <f>SUM(B59:D59)</f>
        <v>7812.5180002280395</v>
      </c>
      <c r="F59" s="16"/>
      <c r="G59" s="24">
        <f>SUM('Table 4.3'!G59,'Table 4.6'!G59,'Table 4.9'!G59)+SUM('Table 4.13'!G59,'Table 4.16'!G59,'Table 4.19'!G59)+SUM('Table 4.23'!G59,'Table 4.26'!G59,'Table 4.29'!G59)+SUM('Table 4.33'!G59,'Table 4.36'!G59,'Table 4.39'!G59,'Table 4.42'!G59)+SUM('Table 4.46'!G59,'Table 4.49'!G59,'Table 4.52'!G59,'Table 4.55'!G59,'Table 4.58'!G59)</f>
        <v>0</v>
      </c>
      <c r="H59" s="24">
        <f>SUM('Table 4.3'!H59,'Table 4.6'!H59,'Table 4.9'!H59)+SUM('Table 4.13'!H59,'Table 4.16'!H59,'Table 4.19'!H59)+SUM('Table 4.23'!H59,'Table 4.26'!H59,'Table 4.29'!H59)+SUM('Table 4.33'!H59,'Table 4.36'!H59,'Table 4.39'!H59,'Table 4.42'!H59)+SUM('Table 4.46'!H59,'Table 4.49'!H59,'Table 4.52'!H59,'Table 4.55'!H59,'Table 4.58'!H59)</f>
        <v>3386.4815381251665</v>
      </c>
      <c r="I59" s="24">
        <f>SUM('Table 4.3'!I59,'Table 4.6'!I59,'Table 4.9'!I59)+SUM('Table 4.13'!I59,'Table 4.16'!I59,'Table 4.19'!I59)+SUM('Table 4.23'!I59,'Table 4.26'!I59,'Table 4.29'!I59)+SUM('Table 4.33'!I59,'Table 4.36'!I59,'Table 4.39'!I59,'Table 4.42'!I59)+SUM('Table 4.46'!I59,'Table 4.49'!I59,'Table 4.52'!I59,'Table 4.55'!I59,'Table 4.58'!I59)</f>
        <v>3600.4273150732147</v>
      </c>
      <c r="J59" s="24">
        <f>SUM(G59:I59)</f>
        <v>6986.9088531983816</v>
      </c>
      <c r="K59" s="16"/>
      <c r="L59" s="25" t="str">
        <f t="shared" ref="L59:O62" si="12">IF(B59&lt;&gt;0,G59/B59,"--")</f>
        <v>--</v>
      </c>
      <c r="M59" s="25">
        <f t="shared" si="12"/>
        <v>0.74678207743295244</v>
      </c>
      <c r="N59" s="25">
        <f t="shared" si="12"/>
        <v>1.0984438949222326</v>
      </c>
      <c r="O59" s="26">
        <f t="shared" si="12"/>
        <v>0.89432227266477216</v>
      </c>
    </row>
    <row r="60" spans="1:15" x14ac:dyDescent="0.6">
      <c r="A60" s="21" t="s">
        <v>20</v>
      </c>
      <c r="B60" s="22">
        <f>SUM('Table 4.3'!B60,'Table 4.6'!B60,'Table 4.9'!B60)+SUM('Table 4.13'!B60,'Table 4.16'!B60,'Table 4.19'!B60)+SUM('Table 4.23'!B60,'Table 4.26'!B60,'Table 4.29'!B60)+SUM('Table 4.33'!B60,'Table 4.36'!B60,'Table 4.39'!B60,'Table 4.42'!B60)+SUM('Table 4.46'!B60,'Table 4.49'!B60,'Table 4.52'!B60,'Table 4.55'!B60,'Table 4.58'!B60)</f>
        <v>0</v>
      </c>
      <c r="C60" s="22">
        <f>SUM('Table 4.3'!C60,'Table 4.6'!C60,'Table 4.9'!C60)+SUM('Table 4.13'!C60,'Table 4.16'!C60,'Table 4.19'!C60)+SUM('Table 4.23'!C60,'Table 4.26'!C60,'Table 4.29'!C60)+SUM('Table 4.33'!C60,'Table 4.36'!C60,'Table 4.39'!C60,'Table 4.42'!C60)+SUM('Table 4.46'!C60,'Table 4.49'!C60,'Table 4.52'!C60,'Table 4.55'!C60,'Table 4.58'!C60)</f>
        <v>1443.1778943091992</v>
      </c>
      <c r="D60" s="22">
        <f>SUM('Table 4.3'!D60,'Table 4.6'!D60,'Table 4.9'!D60)+SUM('Table 4.13'!D60,'Table 4.16'!D60,'Table 4.19'!D60)+SUM('Table 4.23'!D60,'Table 4.26'!D60,'Table 4.29'!D60)+SUM('Table 4.33'!D60,'Table 4.36'!D60,'Table 4.39'!D60,'Table 4.42'!D60)+SUM('Table 4.46'!D60,'Table 4.49'!D60,'Table 4.52'!D60,'Table 4.55'!D60,'Table 4.58'!D60)</f>
        <v>0</v>
      </c>
      <c r="E60" s="22">
        <f>SUM(B60:D60)</f>
        <v>1443.1778943091992</v>
      </c>
      <c r="F60" s="16"/>
      <c r="G60" s="24">
        <f>SUM('Table 4.3'!G60,'Table 4.6'!G60,'Table 4.9'!G60)+SUM('Table 4.13'!G60,'Table 4.16'!G60,'Table 4.19'!G60)+SUM('Table 4.23'!G60,'Table 4.26'!G60,'Table 4.29'!G60)+SUM('Table 4.33'!G60,'Table 4.36'!G60,'Table 4.39'!G60,'Table 4.42'!G60)+SUM('Table 4.46'!G60,'Table 4.49'!G60,'Table 4.52'!G60,'Table 4.55'!G60,'Table 4.58'!G60)</f>
        <v>0</v>
      </c>
      <c r="H60" s="24">
        <f>SUM('Table 4.3'!H60,'Table 4.6'!H60,'Table 4.9'!H60)+SUM('Table 4.13'!H60,'Table 4.16'!H60,'Table 4.19'!H60)+SUM('Table 4.23'!H60,'Table 4.26'!H60,'Table 4.29'!H60)+SUM('Table 4.33'!H60,'Table 4.36'!H60,'Table 4.39'!H60,'Table 4.42'!H60)+SUM('Table 4.46'!H60,'Table 4.49'!H60,'Table 4.52'!H60,'Table 4.55'!H60,'Table 4.58'!H60)</f>
        <v>2237.9804830051744</v>
      </c>
      <c r="I60" s="24">
        <f>SUM('Table 4.3'!I60,'Table 4.6'!I60,'Table 4.9'!I60)+SUM('Table 4.13'!I60,'Table 4.16'!I60,'Table 4.19'!I60)+SUM('Table 4.23'!I60,'Table 4.26'!I60,'Table 4.29'!I60)+SUM('Table 4.33'!I60,'Table 4.36'!I60,'Table 4.39'!I60,'Table 4.42'!I60)+SUM('Table 4.46'!I60,'Table 4.49'!I60,'Table 4.52'!I60,'Table 4.55'!I60,'Table 4.58'!I60)</f>
        <v>0</v>
      </c>
      <c r="J60" s="24">
        <f>SUM(G60:I60)</f>
        <v>2237.9804830051744</v>
      </c>
      <c r="K60" s="16"/>
      <c r="L60" s="25" t="str">
        <f t="shared" si="12"/>
        <v>--</v>
      </c>
      <c r="M60" s="25">
        <f t="shared" si="12"/>
        <v>1.5507308501814465</v>
      </c>
      <c r="N60" s="25" t="str">
        <f t="shared" si="12"/>
        <v>--</v>
      </c>
      <c r="O60" s="26">
        <f t="shared" si="12"/>
        <v>1.5507308501814465</v>
      </c>
    </row>
    <row r="61" spans="1:15" x14ac:dyDescent="0.6">
      <c r="A61" s="96" t="s">
        <v>33</v>
      </c>
      <c r="B61" s="32">
        <f>SUM(B59:B60)</f>
        <v>0</v>
      </c>
      <c r="C61" s="32">
        <f>SUM(C59:C60)</f>
        <v>5977.9433104345098</v>
      </c>
      <c r="D61" s="32">
        <f>SUM(D59:D60)</f>
        <v>3277.7525841027295</v>
      </c>
      <c r="E61" s="32">
        <f>SUM(E59:E60)</f>
        <v>9255.6958945372389</v>
      </c>
      <c r="F61" s="33"/>
      <c r="G61" s="84">
        <f>SUM(G59:G60)</f>
        <v>0</v>
      </c>
      <c r="H61" s="84">
        <f>SUM(H59:H60)</f>
        <v>5624.4620211303409</v>
      </c>
      <c r="I61" s="84">
        <f>SUM(I59:I60)</f>
        <v>3600.4273150732147</v>
      </c>
      <c r="J61" s="34">
        <f>SUM(J59:J60)</f>
        <v>9224.889336203556</v>
      </c>
      <c r="K61" s="33"/>
      <c r="L61" s="35" t="str">
        <f t="shared" si="12"/>
        <v>--</v>
      </c>
      <c r="M61" s="35">
        <f t="shared" si="12"/>
        <v>0.94086907972392997</v>
      </c>
      <c r="N61" s="35">
        <f t="shared" si="12"/>
        <v>1.0984438949222326</v>
      </c>
      <c r="O61" s="36">
        <f t="shared" si="12"/>
        <v>0.99667161079137601</v>
      </c>
    </row>
    <row r="62" spans="1:15" ht="13.75" thickBot="1" x14ac:dyDescent="0.75">
      <c r="A62" s="43" t="s">
        <v>17</v>
      </c>
      <c r="B62" s="101">
        <f>SUM(B57,B61)</f>
        <v>104674.48018718237</v>
      </c>
      <c r="C62" s="101">
        <f>SUM(C57,C61)</f>
        <v>5977.9433104345098</v>
      </c>
      <c r="D62" s="101">
        <f>SUM(D57,D61)</f>
        <v>3277.7525841027295</v>
      </c>
      <c r="E62" s="101">
        <f>SUM(E57,E61)</f>
        <v>113930.1760817196</v>
      </c>
      <c r="F62" s="102"/>
      <c r="G62" s="46">
        <f>SUM(G57,G61)</f>
        <v>11319.314016504977</v>
      </c>
      <c r="H62" s="46">
        <f>SUM(H57,H61)</f>
        <v>5624.4620211303409</v>
      </c>
      <c r="I62" s="46">
        <f>SUM(I57,I61)</f>
        <v>3600.4273150732147</v>
      </c>
      <c r="J62" s="46">
        <f>SUM(J57,J61)</f>
        <v>20544.203352708533</v>
      </c>
      <c r="K62" s="102"/>
      <c r="L62" s="47">
        <f t="shared" si="12"/>
        <v>0.10813823958106508</v>
      </c>
      <c r="M62" s="47">
        <f t="shared" si="12"/>
        <v>0.94086907972392997</v>
      </c>
      <c r="N62" s="47">
        <f t="shared" si="12"/>
        <v>1.0984438949222326</v>
      </c>
      <c r="O62" s="48">
        <f t="shared" si="12"/>
        <v>0.1803227560885417</v>
      </c>
    </row>
    <row r="63" spans="1:15" ht="5.15" customHeight="1" x14ac:dyDescent="0.6">
      <c r="A63" s="49"/>
    </row>
    <row r="64" spans="1:15" x14ac:dyDescent="0.6">
      <c r="A64" s="49" t="s">
        <v>21</v>
      </c>
      <c r="B64" s="50">
        <f>B51</f>
        <v>1275039.3614111962</v>
      </c>
      <c r="C64" s="50">
        <f>C51</f>
        <v>61503.971930309337</v>
      </c>
      <c r="D64" s="50">
        <f>D51</f>
        <v>8621.9374269163127</v>
      </c>
      <c r="E64" s="50">
        <f>E51</f>
        <v>1345165.2707684217</v>
      </c>
      <c r="G64" s="82">
        <f>SUM(G51,G62)</f>
        <v>634044.61549576733</v>
      </c>
      <c r="H64" s="82">
        <f>SUM(H51,H62)</f>
        <v>121996.88960112544</v>
      </c>
      <c r="I64" s="82">
        <f>SUM(I51,I62)</f>
        <v>149537.93825188722</v>
      </c>
      <c r="J64" s="82">
        <f>SUM(J51,J62)</f>
        <v>905579.44334877993</v>
      </c>
      <c r="L64" s="25">
        <f>IF(B64&lt;&gt;0,G64/B64,"--")</f>
        <v>0.49727454279843986</v>
      </c>
      <c r="M64" s="25">
        <f>IF(C64&lt;&gt;0,H64/C64,"--")</f>
        <v>1.9835611550317618</v>
      </c>
      <c r="N64" s="25">
        <f>IF(D64&lt;&gt;0,I64/D64,"--")</f>
        <v>17.343890456111829</v>
      </c>
      <c r="O64" s="25">
        <f>IF(E64&lt;&gt;0,J64/E64,"--")</f>
        <v>0.67321054373599043</v>
      </c>
    </row>
    <row r="65" spans="1:15" hidden="1" x14ac:dyDescent="0.6">
      <c r="A65" s="16"/>
    </row>
    <row r="66" spans="1:15" hidden="1" x14ac:dyDescent="0.6">
      <c r="A66" s="107"/>
      <c r="B66" s="86"/>
      <c r="C66" s="86"/>
      <c r="D66" s="86"/>
      <c r="E66" s="108"/>
      <c r="F66" s="108"/>
      <c r="G66" s="86"/>
      <c r="H66" s="86"/>
      <c r="I66" s="86"/>
      <c r="J66" s="86"/>
      <c r="K66" s="108"/>
      <c r="L66" s="86"/>
      <c r="M66" s="86"/>
      <c r="N66" s="51" t="s">
        <v>115</v>
      </c>
      <c r="O66" s="85">
        <v>0</v>
      </c>
    </row>
    <row r="67" spans="1:15" hidden="1" x14ac:dyDescent="0.6">
      <c r="A67" s="41"/>
      <c r="B67" s="86"/>
      <c r="C67" s="86"/>
      <c r="D67" s="86"/>
      <c r="E67" s="108"/>
      <c r="F67" s="108"/>
      <c r="G67" s="86"/>
      <c r="H67" s="86"/>
      <c r="I67" s="86"/>
      <c r="J67" s="86"/>
      <c r="K67" s="108"/>
      <c r="L67" s="86"/>
      <c r="M67" s="86"/>
      <c r="N67" s="86"/>
      <c r="O67" s="85">
        <v>0</v>
      </c>
    </row>
    <row r="68" spans="1:15" hidden="1" x14ac:dyDescent="0.6">
      <c r="A68" s="41"/>
      <c r="B68" s="41"/>
      <c r="C68" s="41"/>
      <c r="D68" s="41"/>
      <c r="E68" s="41"/>
      <c r="F68" s="108"/>
      <c r="G68" s="86"/>
      <c r="H68" s="86"/>
      <c r="I68" s="86"/>
      <c r="J68" s="86"/>
      <c r="K68" s="108"/>
      <c r="L68" s="86"/>
      <c r="M68" s="86"/>
      <c r="N68" s="86"/>
      <c r="O68" s="85">
        <v>0</v>
      </c>
    </row>
    <row r="69" spans="1:15" x14ac:dyDescent="0.6">
      <c r="A69" s="33"/>
      <c r="B69" s="33"/>
      <c r="C69" s="33"/>
      <c r="D69" s="33"/>
      <c r="E69" s="33"/>
      <c r="G69" s="86"/>
      <c r="H69" s="86"/>
      <c r="I69" s="86"/>
      <c r="J69" s="86"/>
      <c r="K69" s="108"/>
      <c r="L69" s="86"/>
      <c r="M69" s="86"/>
      <c r="N69" s="86"/>
    </row>
    <row r="70" spans="1:15" x14ac:dyDescent="0.6">
      <c r="A70" s="54" t="s">
        <v>22</v>
      </c>
    </row>
    <row r="71" spans="1:15" x14ac:dyDescent="0.6">
      <c r="A71" s="109" t="s">
        <v>264</v>
      </c>
    </row>
    <row r="72" spans="1:15" x14ac:dyDescent="0.6">
      <c r="A72" s="56" t="s">
        <v>108</v>
      </c>
    </row>
    <row r="73" spans="1:15" x14ac:dyDescent="0.6">
      <c r="A73" s="55" t="s">
        <v>98</v>
      </c>
    </row>
    <row r="74" spans="1:15" x14ac:dyDescent="0.6">
      <c r="A74" s="56" t="s">
        <v>109</v>
      </c>
    </row>
    <row r="75" spans="1:15" x14ac:dyDescent="0.6">
      <c r="A75" s="55" t="s">
        <v>113</v>
      </c>
    </row>
    <row r="76" spans="1:15" x14ac:dyDescent="0.6">
      <c r="A76" s="56" t="s">
        <v>110</v>
      </c>
      <c r="B76" s="41"/>
      <c r="C76" s="41"/>
      <c r="D76" s="41"/>
      <c r="E76" s="41"/>
    </row>
    <row r="77" spans="1:15" x14ac:dyDescent="0.6">
      <c r="A77" s="55" t="s">
        <v>114</v>
      </c>
      <c r="B77" s="41"/>
      <c r="C77" s="41"/>
      <c r="D77" s="41"/>
      <c r="E77" s="41"/>
    </row>
    <row r="78" spans="1:15" x14ac:dyDescent="0.6">
      <c r="A78" s="56"/>
    </row>
    <row r="79" spans="1:15" x14ac:dyDescent="0.6">
      <c r="A79" s="55"/>
    </row>
    <row r="80" spans="1:15" x14ac:dyDescent="0.6">
      <c r="A80" s="55"/>
    </row>
    <row r="81" spans="1:1" x14ac:dyDescent="0.6">
      <c r="A81" s="55"/>
    </row>
    <row r="82" spans="1:1" x14ac:dyDescent="0.6">
      <c r="A82" s="16"/>
    </row>
    <row r="83" spans="1:1" x14ac:dyDescent="0.6">
      <c r="A83" s="16"/>
    </row>
    <row r="84" spans="1:1" x14ac:dyDescent="0.6">
      <c r="A84" s="16"/>
    </row>
    <row r="85" spans="1:1" x14ac:dyDescent="0.6">
      <c r="A85" s="16"/>
    </row>
    <row r="86" spans="1:1" x14ac:dyDescent="0.6">
      <c r="A86" s="16"/>
    </row>
    <row r="87" spans="1:1" x14ac:dyDescent="0.6">
      <c r="A87" s="16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52" max="14" man="1"/>
  </rowBreaks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Sheet66"/>
  <dimension ref="A1:O85"/>
  <sheetViews>
    <sheetView zoomScale="70" zoomScaleNormal="70" workbookViewId="0"/>
  </sheetViews>
  <sheetFormatPr defaultRowHeight="13" x14ac:dyDescent="0.6"/>
  <cols>
    <col min="1" max="1" width="36.86328125" customWidth="1"/>
    <col min="2" max="5" width="10.6796875" customWidth="1"/>
    <col min="6" max="6" width="2.6796875" customWidth="1"/>
    <col min="7" max="10" width="10.6796875" customWidth="1"/>
    <col min="11" max="11" width="2.6796875" customWidth="1"/>
    <col min="12" max="15" width="8.6796875" customWidth="1"/>
  </cols>
  <sheetData>
    <row r="1" spans="1:15" s="3" customFormat="1" ht="15.75" customHeight="1" x14ac:dyDescent="0.7">
      <c r="A1" s="1" t="s">
        <v>262</v>
      </c>
    </row>
    <row r="2" spans="1:15" ht="15.75" customHeight="1" thickBot="1" x14ac:dyDescent="0.85">
      <c r="A2" s="187" t="s">
        <v>202</v>
      </c>
    </row>
    <row r="3" spans="1:15" ht="15.5" x14ac:dyDescent="0.7">
      <c r="A3" s="4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39"/>
    </row>
    <row r="4" spans="1:15" ht="12.75" customHeight="1" x14ac:dyDescent="0.6">
      <c r="A4" s="14"/>
      <c r="B4" s="9" t="s">
        <v>1</v>
      </c>
      <c r="C4" s="10"/>
      <c r="D4" s="10"/>
      <c r="E4" s="10"/>
      <c r="F4" s="11"/>
      <c r="G4" s="9" t="s">
        <v>2</v>
      </c>
      <c r="H4" s="12"/>
      <c r="I4" s="12"/>
      <c r="J4" s="12"/>
      <c r="K4" s="11"/>
      <c r="L4" s="9" t="s">
        <v>3</v>
      </c>
      <c r="M4" s="12"/>
      <c r="N4" s="12"/>
      <c r="O4" s="13"/>
    </row>
    <row r="5" spans="1:15" ht="25.5" customHeight="1" x14ac:dyDescent="0.6">
      <c r="A5" s="14"/>
      <c r="B5" s="15" t="s">
        <v>4</v>
      </c>
      <c r="C5" s="15" t="s">
        <v>5</v>
      </c>
      <c r="D5" s="15" t="s">
        <v>6</v>
      </c>
      <c r="E5" s="15" t="s">
        <v>7</v>
      </c>
      <c r="F5" s="16"/>
      <c r="G5" s="15" t="s">
        <v>4</v>
      </c>
      <c r="H5" s="15" t="s">
        <v>5</v>
      </c>
      <c r="I5" s="15" t="s">
        <v>6</v>
      </c>
      <c r="J5" s="15" t="s">
        <v>7</v>
      </c>
      <c r="K5" s="16"/>
      <c r="L5" s="15" t="s">
        <v>4</v>
      </c>
      <c r="M5" s="15" t="s">
        <v>5</v>
      </c>
      <c r="N5" s="15" t="s">
        <v>6</v>
      </c>
      <c r="O5" s="17" t="s">
        <v>7</v>
      </c>
    </row>
    <row r="6" spans="1:15" ht="12.75" customHeight="1" x14ac:dyDescent="0.6">
      <c r="A6" s="94" t="s">
        <v>23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20"/>
    </row>
    <row r="7" spans="1:15" ht="12.75" customHeight="1" x14ac:dyDescent="0.6">
      <c r="A7" s="31" t="s">
        <v>116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20"/>
    </row>
    <row r="8" spans="1:15" ht="12.75" customHeight="1" x14ac:dyDescent="0.6">
      <c r="A8" s="21" t="s">
        <v>13</v>
      </c>
      <c r="B8" s="22">
        <f>SUM('Table 4.4'!B8,'Table 4.7'!B8,'Table 4.10'!B8)+SUM('Table 4.14'!B8,'Table 4.17'!B8,'Table 4.20'!B8)+SUM('Table 4.24'!B8,'Table 4.27'!B8,'Table 4.30'!B8)+SUM('Table 4.34'!B8,'Table 4.37'!B8,'Table 4.40'!B8,'Table 4.43'!B8)+SUM('Table 4.47'!B8,'Table 4.50'!B8,'Table 4.53'!B8,'Table 4.56'!B8,'Table 4.59'!B8)</f>
        <v>7750.0127912032904</v>
      </c>
      <c r="C8" s="22">
        <f>SUM('Table 4.4'!C8,'Table 4.7'!C8,'Table 4.10'!C8)+SUM('Table 4.14'!C8,'Table 4.17'!C8,'Table 4.20'!C8)+SUM('Table 4.24'!C8,'Table 4.27'!C8,'Table 4.30'!C8)+SUM('Table 4.34'!C8,'Table 4.37'!C8,'Table 4.40'!C8,'Table 4.43'!C8)+SUM('Table 4.47'!C8,'Table 4.50'!C8,'Table 4.53'!C8,'Table 4.56'!C8,'Table 4.59'!C8)</f>
        <v>0</v>
      </c>
      <c r="D8" s="22">
        <f>SUM('Table 4.4'!D8,'Table 4.7'!D8,'Table 4.10'!D8)+SUM('Table 4.14'!D8,'Table 4.17'!D8,'Table 4.20'!D8)+SUM('Table 4.24'!D8,'Table 4.27'!D8,'Table 4.30'!D8)+SUM('Table 4.34'!D8,'Table 4.37'!D8,'Table 4.40'!D8,'Table 4.43'!D8)+SUM('Table 4.47'!D8,'Table 4.50'!D8,'Table 4.53'!D8,'Table 4.56'!D8,'Table 4.59'!D8)</f>
        <v>0</v>
      </c>
      <c r="E8" s="22">
        <f t="shared" ref="E8:E13" si="0">SUM(B8:D8)</f>
        <v>7750.0127912032904</v>
      </c>
      <c r="F8" s="16"/>
      <c r="G8" s="62">
        <f>SUM('Table 4.4'!G8,'Table 4.7'!G8,'Table 4.10'!G8)+SUM('Table 4.14'!G8,'Table 4.17'!G8,'Table 4.20'!G8)+SUM('Table 4.24'!G8,'Table 4.27'!G8,'Table 4.30'!G8)+SUM('Table 4.34'!G8,'Table 4.37'!G8,'Table 4.40'!G8,'Table 4.43'!G8)+SUM('Table 4.47'!G8,'Table 4.50'!G8,'Table 4.53'!G8,'Table 4.56'!G8,'Table 4.59'!G8)</f>
        <v>507.62981836139102</v>
      </c>
      <c r="H8" s="62">
        <f>SUM('Table 4.4'!H8,'Table 4.7'!H8,'Table 4.10'!H8)+SUM('Table 4.14'!H8,'Table 4.17'!H8,'Table 4.20'!H8)+SUM('Table 4.24'!H8,'Table 4.27'!H8,'Table 4.30'!H8)+SUM('Table 4.34'!H8,'Table 4.37'!H8,'Table 4.40'!H8,'Table 4.43'!H8)+SUM('Table 4.47'!H8,'Table 4.50'!H8,'Table 4.53'!H8,'Table 4.56'!H8,'Table 4.59'!H8)</f>
        <v>0</v>
      </c>
      <c r="I8" s="62">
        <f>SUM('Table 4.4'!I8,'Table 4.7'!I8,'Table 4.10'!I8)+SUM('Table 4.14'!I8,'Table 4.17'!I8,'Table 4.20'!I8)+SUM('Table 4.24'!I8,'Table 4.27'!I8,'Table 4.30'!I8)+SUM('Table 4.34'!I8,'Table 4.37'!I8,'Table 4.40'!I8,'Table 4.43'!I8)+SUM('Table 4.47'!I8,'Table 4.50'!I8,'Table 4.53'!I8,'Table 4.56'!I8,'Table 4.59'!I8)</f>
        <v>0</v>
      </c>
      <c r="J8" s="62">
        <f t="shared" ref="J8:J13" si="1">SUM(G8:I8)</f>
        <v>507.62981836139102</v>
      </c>
      <c r="K8" s="16"/>
      <c r="L8" s="25">
        <f t="shared" ref="L8:O14" si="2">IF(B8&lt;&gt;0,G8/B8,"--")</f>
        <v>6.5500513616903969E-2</v>
      </c>
      <c r="M8" s="25" t="str">
        <f t="shared" si="2"/>
        <v>--</v>
      </c>
      <c r="N8" s="25" t="str">
        <f t="shared" si="2"/>
        <v>--</v>
      </c>
      <c r="O8" s="26">
        <f t="shared" si="2"/>
        <v>6.5500513616903969E-2</v>
      </c>
    </row>
    <row r="9" spans="1:15" ht="12.75" customHeight="1" x14ac:dyDescent="0.6">
      <c r="A9" s="30" t="s">
        <v>24</v>
      </c>
      <c r="B9" s="22">
        <f>SUM('Table 4.4'!B9,'Table 4.7'!B9,'Table 4.10'!B9)+SUM('Table 4.14'!B9,'Table 4.17'!B9,'Table 4.20'!B9)+SUM('Table 4.24'!B9,'Table 4.27'!B9,'Table 4.30'!B9)+SUM('Table 4.34'!B9,'Table 4.37'!B9,'Table 4.40'!B9,'Table 4.43'!B9)+SUM('Table 4.47'!B9,'Table 4.50'!B9,'Table 4.53'!B9,'Table 4.56'!B9,'Table 4.59'!B9)</f>
        <v>7750.0127912032904</v>
      </c>
      <c r="C9" s="22">
        <f>SUM('Table 4.4'!C9,'Table 4.7'!C9,'Table 4.10'!C9)+SUM('Table 4.14'!C9,'Table 4.17'!C9,'Table 4.20'!C9)+SUM('Table 4.24'!C9,'Table 4.27'!C9,'Table 4.30'!C9)+SUM('Table 4.34'!C9,'Table 4.37'!C9,'Table 4.40'!C9,'Table 4.43'!C9)+SUM('Table 4.47'!C9,'Table 4.50'!C9,'Table 4.53'!C9,'Table 4.56'!C9,'Table 4.59'!C9)</f>
        <v>0</v>
      </c>
      <c r="D9" s="22">
        <f>SUM('Table 4.4'!D9,'Table 4.7'!D9,'Table 4.10'!D9)+SUM('Table 4.14'!D9,'Table 4.17'!D9,'Table 4.20'!D9)+SUM('Table 4.24'!D9,'Table 4.27'!D9,'Table 4.30'!D9)+SUM('Table 4.34'!D9,'Table 4.37'!D9,'Table 4.40'!D9,'Table 4.43'!D9)+SUM('Table 4.47'!D9,'Table 4.50'!D9,'Table 4.53'!D9,'Table 4.56'!D9,'Table 4.59'!D9)</f>
        <v>0</v>
      </c>
      <c r="E9" s="22">
        <f t="shared" si="0"/>
        <v>7750.0127912032904</v>
      </c>
      <c r="F9" s="16"/>
      <c r="G9" s="62">
        <f>SUM('Table 4.4'!G9,'Table 4.7'!G9,'Table 4.10'!G9)+SUM('Table 4.14'!G9,'Table 4.17'!G9,'Table 4.20'!G9)+SUM('Table 4.24'!G9,'Table 4.27'!G9,'Table 4.30'!G9)+SUM('Table 4.34'!G9,'Table 4.37'!G9,'Table 4.40'!G9,'Table 4.43'!G9)+SUM('Table 4.47'!G9,'Table 4.50'!G9,'Table 4.53'!G9,'Table 4.56'!G9,'Table 4.59'!G9)</f>
        <v>51.364230824040973</v>
      </c>
      <c r="H9" s="62">
        <f>SUM('Table 4.4'!H9,'Table 4.7'!H9,'Table 4.10'!H9)+SUM('Table 4.14'!H9,'Table 4.17'!H9,'Table 4.20'!H9)+SUM('Table 4.24'!H9,'Table 4.27'!H9,'Table 4.30'!H9)+SUM('Table 4.34'!H9,'Table 4.37'!H9,'Table 4.40'!H9,'Table 4.43'!H9)+SUM('Table 4.47'!H9,'Table 4.50'!H9,'Table 4.53'!H9,'Table 4.56'!H9,'Table 4.59'!H9)</f>
        <v>0</v>
      </c>
      <c r="I9" s="62">
        <f>SUM('Table 4.4'!I9,'Table 4.7'!I9,'Table 4.10'!I9)+SUM('Table 4.14'!I9,'Table 4.17'!I9,'Table 4.20'!I9)+SUM('Table 4.24'!I9,'Table 4.27'!I9,'Table 4.30'!I9)+SUM('Table 4.34'!I9,'Table 4.37'!I9,'Table 4.40'!I9,'Table 4.43'!I9)+SUM('Table 4.47'!I9,'Table 4.50'!I9,'Table 4.53'!I9,'Table 4.56'!I9,'Table 4.59'!I9)</f>
        <v>0</v>
      </c>
      <c r="J9" s="62">
        <f t="shared" si="1"/>
        <v>51.364230824040973</v>
      </c>
      <c r="K9" s="16"/>
      <c r="L9" s="25">
        <f t="shared" si="2"/>
        <v>6.6276317482136709E-3</v>
      </c>
      <c r="M9" s="25" t="str">
        <f t="shared" si="2"/>
        <v>--</v>
      </c>
      <c r="N9" s="25" t="str">
        <f t="shared" si="2"/>
        <v>--</v>
      </c>
      <c r="O9" s="26">
        <f t="shared" si="2"/>
        <v>6.6276317482136709E-3</v>
      </c>
    </row>
    <row r="10" spans="1:15" ht="12.75" customHeight="1" x14ac:dyDescent="0.6">
      <c r="A10" s="21" t="s">
        <v>25</v>
      </c>
      <c r="B10" s="22">
        <f>SUM('Table 4.4'!B10,'Table 4.7'!B10,'Table 4.10'!B10)+SUM('Table 4.14'!B10,'Table 4.17'!B10,'Table 4.20'!B10)+SUM('Table 4.24'!B10,'Table 4.27'!B10,'Table 4.30'!B10)+SUM('Table 4.34'!B10,'Table 4.37'!B10,'Table 4.40'!B10,'Table 4.43'!B10)+SUM('Table 4.47'!B10,'Table 4.50'!B10,'Table 4.53'!B10,'Table 4.56'!B10,'Table 4.59'!B10)</f>
        <v>155000.25582406568</v>
      </c>
      <c r="C10" s="22">
        <f>SUM('Table 4.4'!C10,'Table 4.7'!C10,'Table 4.10'!C10)+SUM('Table 4.14'!C10,'Table 4.17'!C10,'Table 4.20'!C10)+SUM('Table 4.24'!C10,'Table 4.27'!C10,'Table 4.30'!C10)+SUM('Table 4.34'!C10,'Table 4.37'!C10,'Table 4.40'!C10,'Table 4.43'!C10)+SUM('Table 4.47'!C10,'Table 4.50'!C10,'Table 4.53'!C10,'Table 4.56'!C10,'Table 4.59'!C10)</f>
        <v>0</v>
      </c>
      <c r="D10" s="22">
        <f>SUM('Table 4.4'!D10,'Table 4.7'!D10,'Table 4.10'!D10)+SUM('Table 4.14'!D10,'Table 4.17'!D10,'Table 4.20'!D10)+SUM('Table 4.24'!D10,'Table 4.27'!D10,'Table 4.30'!D10)+SUM('Table 4.34'!D10,'Table 4.37'!D10,'Table 4.40'!D10,'Table 4.43'!D10)+SUM('Table 4.47'!D10,'Table 4.50'!D10,'Table 4.53'!D10,'Table 4.56'!D10,'Table 4.59'!D10)</f>
        <v>0</v>
      </c>
      <c r="E10" s="22">
        <f t="shared" si="0"/>
        <v>155000.25582406568</v>
      </c>
      <c r="F10" s="16"/>
      <c r="G10" s="62">
        <f>SUM('Table 4.4'!G10,'Table 4.7'!G10,'Table 4.10'!G10)+SUM('Table 4.14'!G10,'Table 4.17'!G10,'Table 4.20'!G10)+SUM('Table 4.24'!G10,'Table 4.27'!G10,'Table 4.30'!G10)+SUM('Table 4.34'!G10,'Table 4.37'!G10,'Table 4.40'!G10,'Table 4.43'!G10)+SUM('Table 4.47'!G10,'Table 4.50'!G10,'Table 4.53'!G10,'Table 4.56'!G10,'Table 4.59'!G10)</f>
        <v>9476.289998615146</v>
      </c>
      <c r="H10" s="62">
        <f>SUM('Table 4.4'!H10,'Table 4.7'!H10,'Table 4.10'!H10)+SUM('Table 4.14'!H10,'Table 4.17'!H10,'Table 4.20'!H10)+SUM('Table 4.24'!H10,'Table 4.27'!H10,'Table 4.30'!H10)+SUM('Table 4.34'!H10,'Table 4.37'!H10,'Table 4.40'!H10,'Table 4.43'!H10)+SUM('Table 4.47'!H10,'Table 4.50'!H10,'Table 4.53'!H10,'Table 4.56'!H10,'Table 4.59'!H10)</f>
        <v>0</v>
      </c>
      <c r="I10" s="62">
        <f>SUM('Table 4.4'!I10,'Table 4.7'!I10,'Table 4.10'!I10)+SUM('Table 4.14'!I10,'Table 4.17'!I10,'Table 4.20'!I10)+SUM('Table 4.24'!I10,'Table 4.27'!I10,'Table 4.30'!I10)+SUM('Table 4.34'!I10,'Table 4.37'!I10,'Table 4.40'!I10,'Table 4.43'!I10)+SUM('Table 4.47'!I10,'Table 4.50'!I10,'Table 4.53'!I10,'Table 4.56'!I10,'Table 4.59'!I10)</f>
        <v>0</v>
      </c>
      <c r="J10" s="62">
        <f t="shared" si="1"/>
        <v>9476.289998615146</v>
      </c>
      <c r="K10" s="16"/>
      <c r="L10" s="25">
        <f t="shared" si="2"/>
        <v>6.1137253924092146E-2</v>
      </c>
      <c r="M10" s="25" t="str">
        <f t="shared" si="2"/>
        <v>--</v>
      </c>
      <c r="N10" s="25" t="str">
        <f t="shared" si="2"/>
        <v>--</v>
      </c>
      <c r="O10" s="26">
        <f t="shared" si="2"/>
        <v>6.1137253924092146E-2</v>
      </c>
    </row>
    <row r="11" spans="1:15" ht="12.75" customHeight="1" x14ac:dyDescent="0.6">
      <c r="A11" s="21" t="s">
        <v>26</v>
      </c>
      <c r="B11" s="22">
        <f>SUM('Table 4.4'!B11,'Table 4.7'!B11,'Table 4.10'!B11)+SUM('Table 4.14'!B11,'Table 4.17'!B11,'Table 4.20'!B11)+SUM('Table 4.24'!B11,'Table 4.27'!B11,'Table 4.30'!B11)+SUM('Table 4.34'!B11,'Table 4.37'!B11,'Table 4.40'!B11,'Table 4.43'!B11)+SUM('Table 4.47'!B11,'Table 4.50'!B11,'Table 4.53'!B11,'Table 4.56'!B11,'Table 4.59'!B11)</f>
        <v>59588.478244367565</v>
      </c>
      <c r="C11" s="22">
        <f>SUM('Table 4.4'!C11,'Table 4.7'!C11,'Table 4.10'!C11)+SUM('Table 4.14'!C11,'Table 4.17'!C11,'Table 4.20'!C11)+SUM('Table 4.24'!C11,'Table 4.27'!C11,'Table 4.30'!C11)+SUM('Table 4.34'!C11,'Table 4.37'!C11,'Table 4.40'!C11,'Table 4.43'!C11)+SUM('Table 4.47'!C11,'Table 4.50'!C11,'Table 4.53'!C11,'Table 4.56'!C11,'Table 4.59'!C11)</f>
        <v>0</v>
      </c>
      <c r="D11" s="22">
        <f>SUM('Table 4.4'!D11,'Table 4.7'!D11,'Table 4.10'!D11)+SUM('Table 4.14'!D11,'Table 4.17'!D11,'Table 4.20'!D11)+SUM('Table 4.24'!D11,'Table 4.27'!D11,'Table 4.30'!D11)+SUM('Table 4.34'!D11,'Table 4.37'!D11,'Table 4.40'!D11,'Table 4.43'!D11)+SUM('Table 4.47'!D11,'Table 4.50'!D11,'Table 4.53'!D11,'Table 4.56'!D11,'Table 4.59'!D11)</f>
        <v>0</v>
      </c>
      <c r="E11" s="22">
        <f t="shared" si="0"/>
        <v>59588.478244367565</v>
      </c>
      <c r="F11" s="16"/>
      <c r="G11" s="62">
        <f>SUM('Table 4.4'!G11,'Table 4.7'!G11,'Table 4.10'!G11)+SUM('Table 4.14'!G11,'Table 4.17'!G11,'Table 4.20'!G11)+SUM('Table 4.24'!G11,'Table 4.27'!G11,'Table 4.30'!G11)+SUM('Table 4.34'!G11,'Table 4.37'!G11,'Table 4.40'!G11,'Table 4.43'!G11)+SUM('Table 4.47'!G11,'Table 4.50'!G11,'Table 4.53'!G11,'Table 4.56'!G11,'Table 4.59'!G11)</f>
        <v>0</v>
      </c>
      <c r="H11" s="62">
        <f>SUM('Table 4.4'!H11,'Table 4.7'!H11,'Table 4.10'!H11)+SUM('Table 4.14'!H11,'Table 4.17'!H11,'Table 4.20'!H11)+SUM('Table 4.24'!H11,'Table 4.27'!H11,'Table 4.30'!H11)+SUM('Table 4.34'!H11,'Table 4.37'!H11,'Table 4.40'!H11,'Table 4.43'!H11)+SUM('Table 4.47'!H11,'Table 4.50'!H11,'Table 4.53'!H11,'Table 4.56'!H11,'Table 4.59'!H11)</f>
        <v>0</v>
      </c>
      <c r="I11" s="62">
        <f>SUM('Table 4.4'!I11,'Table 4.7'!I11,'Table 4.10'!I11)+SUM('Table 4.14'!I11,'Table 4.17'!I11,'Table 4.20'!I11)+SUM('Table 4.24'!I11,'Table 4.27'!I11,'Table 4.30'!I11)+SUM('Table 4.34'!I11,'Table 4.37'!I11,'Table 4.40'!I11,'Table 4.43'!I11)+SUM('Table 4.47'!I11,'Table 4.50'!I11,'Table 4.53'!I11,'Table 4.56'!I11,'Table 4.59'!I11)</f>
        <v>0</v>
      </c>
      <c r="J11" s="62">
        <f t="shared" si="1"/>
        <v>0</v>
      </c>
      <c r="K11" s="16"/>
      <c r="L11" s="25">
        <f t="shared" si="2"/>
        <v>0</v>
      </c>
      <c r="M11" s="25" t="str">
        <f t="shared" si="2"/>
        <v>--</v>
      </c>
      <c r="N11" s="25" t="str">
        <f t="shared" si="2"/>
        <v>--</v>
      </c>
      <c r="O11" s="26">
        <f t="shared" si="2"/>
        <v>0</v>
      </c>
    </row>
    <row r="12" spans="1:15" ht="12.75" customHeight="1" x14ac:dyDescent="0.6">
      <c r="A12" s="30" t="s">
        <v>92</v>
      </c>
      <c r="B12" s="22">
        <f>SUM('Table 4.4'!B12,'Table 4.7'!B12,'Table 4.10'!B12)+SUM('Table 4.14'!B12,'Table 4.17'!B12,'Table 4.20'!B12)+SUM('Table 4.24'!B12,'Table 4.27'!B12,'Table 4.30'!B12)+SUM('Table 4.34'!B12,'Table 4.37'!B12,'Table 4.40'!B12,'Table 4.43'!B12)+SUM('Table 4.47'!B12,'Table 4.50'!B12,'Table 4.53'!B12,'Table 4.56'!B12,'Table 4.59'!B12)</f>
        <v>92617.085598206031</v>
      </c>
      <c r="C12" s="22">
        <f>SUM('Table 4.4'!C12,'Table 4.7'!C12,'Table 4.10'!C12)+SUM('Table 4.14'!C12,'Table 4.17'!C12,'Table 4.20'!C12)+SUM('Table 4.24'!C12,'Table 4.27'!C12,'Table 4.30'!C12)+SUM('Table 4.34'!C12,'Table 4.37'!C12,'Table 4.40'!C12,'Table 4.43'!C12)+SUM('Table 4.47'!C12,'Table 4.50'!C12,'Table 4.53'!C12,'Table 4.56'!C12,'Table 4.59'!C12)</f>
        <v>0</v>
      </c>
      <c r="D12" s="22">
        <f>SUM('Table 4.4'!D12,'Table 4.7'!D12,'Table 4.10'!D12)+SUM('Table 4.14'!D12,'Table 4.17'!D12,'Table 4.20'!D12)+SUM('Table 4.24'!D12,'Table 4.27'!D12,'Table 4.30'!D12)+SUM('Table 4.34'!D12,'Table 4.37'!D12,'Table 4.40'!D12,'Table 4.43'!D12)+SUM('Table 4.47'!D12,'Table 4.50'!D12,'Table 4.53'!D12,'Table 4.56'!D12,'Table 4.59'!D12)</f>
        <v>0</v>
      </c>
      <c r="E12" s="22">
        <f t="shared" si="0"/>
        <v>92617.085598206031</v>
      </c>
      <c r="F12" s="16"/>
      <c r="G12" s="62">
        <f>SUM('Table 4.4'!G12,'Table 4.7'!G12,'Table 4.10'!G12)+SUM('Table 4.14'!G12,'Table 4.17'!G12,'Table 4.20'!G12)+SUM('Table 4.24'!G12,'Table 4.27'!G12,'Table 4.30'!G12)+SUM('Table 4.34'!G12,'Table 4.37'!G12,'Table 4.40'!G12,'Table 4.43'!G12)+SUM('Table 4.47'!G12,'Table 4.50'!G12,'Table 4.53'!G12,'Table 4.56'!G12,'Table 4.59'!G12)</f>
        <v>4190.1369444502534</v>
      </c>
      <c r="H12" s="62">
        <f>SUM('Table 4.4'!H12,'Table 4.7'!H12,'Table 4.10'!H12)+SUM('Table 4.14'!H12,'Table 4.17'!H12,'Table 4.20'!H12)+SUM('Table 4.24'!H12,'Table 4.27'!H12,'Table 4.30'!H12)+SUM('Table 4.34'!H12,'Table 4.37'!H12,'Table 4.40'!H12,'Table 4.43'!H12)+SUM('Table 4.47'!H12,'Table 4.50'!H12,'Table 4.53'!H12,'Table 4.56'!H12,'Table 4.59'!H12)</f>
        <v>0</v>
      </c>
      <c r="I12" s="62">
        <f>SUM('Table 4.4'!I12,'Table 4.7'!I12,'Table 4.10'!I12)+SUM('Table 4.14'!I12,'Table 4.17'!I12,'Table 4.20'!I12)+SUM('Table 4.24'!I12,'Table 4.27'!I12,'Table 4.30'!I12)+SUM('Table 4.34'!I12,'Table 4.37'!I12,'Table 4.40'!I12,'Table 4.43'!I12)+SUM('Table 4.47'!I12,'Table 4.50'!I12,'Table 4.53'!I12,'Table 4.56'!I12,'Table 4.59'!I12)</f>
        <v>0</v>
      </c>
      <c r="J12" s="62">
        <f t="shared" si="1"/>
        <v>4190.1369444502534</v>
      </c>
      <c r="K12" s="16"/>
      <c r="L12" s="25">
        <f t="shared" si="2"/>
        <v>4.5241511513631726E-2</v>
      </c>
      <c r="M12" s="25" t="str">
        <f t="shared" si="2"/>
        <v>--</v>
      </c>
      <c r="N12" s="25" t="str">
        <f t="shared" si="2"/>
        <v>--</v>
      </c>
      <c r="O12" s="26">
        <f t="shared" si="2"/>
        <v>4.5241511513631726E-2</v>
      </c>
    </row>
    <row r="13" spans="1:15" ht="12.75" customHeight="1" x14ac:dyDescent="0.6">
      <c r="A13" s="30" t="s">
        <v>104</v>
      </c>
      <c r="B13" s="22">
        <f>SUM('Table 4.4'!B13,'Table 4.7'!B13,'Table 4.10'!B13)+SUM('Table 4.14'!B13,'Table 4.17'!B13,'Table 4.20'!B13)+SUM('Table 4.24'!B13,'Table 4.27'!B13,'Table 4.30'!B13)+SUM('Table 4.34'!B13,'Table 4.37'!B13,'Table 4.40'!B13,'Table 4.43'!B13)+SUM('Table 4.47'!B13,'Table 4.50'!B13,'Table 4.53'!B13,'Table 4.56'!B13,'Table 4.59'!B13)</f>
        <v>2794.6919814920739</v>
      </c>
      <c r="C13" s="22">
        <f>SUM('Table 4.4'!C13,'Table 4.7'!C13,'Table 4.10'!C13)+SUM('Table 4.14'!C13,'Table 4.17'!C13,'Table 4.20'!C13)+SUM('Table 4.24'!C13,'Table 4.27'!C13,'Table 4.30'!C13)+SUM('Table 4.34'!C13,'Table 4.37'!C13,'Table 4.40'!C13,'Table 4.43'!C13)+SUM('Table 4.47'!C13,'Table 4.50'!C13,'Table 4.53'!C13,'Table 4.56'!C13,'Table 4.59'!C13)</f>
        <v>0</v>
      </c>
      <c r="D13" s="22">
        <f>SUM('Table 4.4'!D13,'Table 4.7'!D13,'Table 4.10'!D13)+SUM('Table 4.14'!D13,'Table 4.17'!D13,'Table 4.20'!D13)+SUM('Table 4.24'!D13,'Table 4.27'!D13,'Table 4.30'!D13)+SUM('Table 4.34'!D13,'Table 4.37'!D13,'Table 4.40'!D13,'Table 4.43'!D13)+SUM('Table 4.47'!D13,'Table 4.50'!D13,'Table 4.53'!D13,'Table 4.56'!D13,'Table 4.59'!D13)</f>
        <v>0</v>
      </c>
      <c r="E13" s="22">
        <f t="shared" si="0"/>
        <v>2794.6919814920739</v>
      </c>
      <c r="F13" s="16"/>
      <c r="G13" s="62">
        <f>SUM('Table 4.4'!G13,'Table 4.7'!G13,'Table 4.10'!G13)+SUM('Table 4.14'!G13,'Table 4.17'!G13,'Table 4.20'!G13)+SUM('Table 4.24'!G13,'Table 4.27'!G13,'Table 4.30'!G13)+SUM('Table 4.34'!G13,'Table 4.37'!G13,'Table 4.40'!G13,'Table 4.43'!G13)+SUM('Table 4.47'!G13,'Table 4.50'!G13,'Table 4.53'!G13,'Table 4.56'!G13,'Table 4.59'!G13)</f>
        <v>791.89431981970552</v>
      </c>
      <c r="H13" s="62">
        <f>SUM('Table 4.4'!H13,'Table 4.7'!H13,'Table 4.10'!H13)+SUM('Table 4.14'!H13,'Table 4.17'!H13,'Table 4.20'!H13)+SUM('Table 4.24'!H13,'Table 4.27'!H13,'Table 4.30'!H13)+SUM('Table 4.34'!H13,'Table 4.37'!H13,'Table 4.40'!H13,'Table 4.43'!H13)+SUM('Table 4.47'!H13,'Table 4.50'!H13,'Table 4.53'!H13,'Table 4.56'!H13,'Table 4.59'!H13)</f>
        <v>0</v>
      </c>
      <c r="I13" s="62">
        <f>SUM('Table 4.4'!I13,'Table 4.7'!I13,'Table 4.10'!I13)+SUM('Table 4.14'!I13,'Table 4.17'!I13,'Table 4.20'!I13)+SUM('Table 4.24'!I13,'Table 4.27'!I13,'Table 4.30'!I13)+SUM('Table 4.34'!I13,'Table 4.37'!I13,'Table 4.40'!I13,'Table 4.43'!I13)+SUM('Table 4.47'!I13,'Table 4.50'!I13,'Table 4.53'!I13,'Table 4.56'!I13,'Table 4.59'!I13)</f>
        <v>0</v>
      </c>
      <c r="J13" s="62">
        <f t="shared" si="1"/>
        <v>791.89431981970552</v>
      </c>
      <c r="K13" s="16"/>
      <c r="L13" s="25">
        <f t="shared" si="2"/>
        <v>0.28335656489661398</v>
      </c>
      <c r="M13" s="25" t="str">
        <f t="shared" si="2"/>
        <v>--</v>
      </c>
      <c r="N13" s="25" t="str">
        <f t="shared" si="2"/>
        <v>--</v>
      </c>
      <c r="O13" s="26">
        <f t="shared" si="2"/>
        <v>0.28335656489661398</v>
      </c>
    </row>
    <row r="14" spans="1:15" ht="12.75" customHeight="1" x14ac:dyDescent="0.6">
      <c r="A14" s="21" t="s">
        <v>17</v>
      </c>
      <c r="B14" s="22">
        <f>B10</f>
        <v>155000.25582406568</v>
      </c>
      <c r="C14" s="22">
        <f>C10</f>
        <v>0</v>
      </c>
      <c r="D14" s="22">
        <f>D10</f>
        <v>0</v>
      </c>
      <c r="E14" s="22">
        <f>E10</f>
        <v>155000.25582406568</v>
      </c>
      <c r="F14" s="16"/>
      <c r="G14" s="62">
        <f>SUM(G8:G13)</f>
        <v>15017.315312070536</v>
      </c>
      <c r="H14" s="62">
        <f>SUM(H8:H13)</f>
        <v>0</v>
      </c>
      <c r="I14" s="62">
        <f>SUM(I8:I13)</f>
        <v>0</v>
      </c>
      <c r="J14" s="62">
        <f>SUM(J8:J13)</f>
        <v>15017.315312070536</v>
      </c>
      <c r="K14" s="16"/>
      <c r="L14" s="25">
        <f t="shared" si="2"/>
        <v>9.6885745331388759E-2</v>
      </c>
      <c r="M14" s="25" t="str">
        <f t="shared" si="2"/>
        <v>--</v>
      </c>
      <c r="N14" s="25" t="str">
        <f t="shared" si="2"/>
        <v>--</v>
      </c>
      <c r="O14" s="26">
        <f t="shared" si="2"/>
        <v>9.6885745331388759E-2</v>
      </c>
    </row>
    <row r="15" spans="1:15" ht="5.15" customHeight="1" x14ac:dyDescent="0.6">
      <c r="A15" s="21"/>
      <c r="B15" s="22"/>
      <c r="C15" s="22"/>
      <c r="D15" s="22"/>
      <c r="E15" s="22"/>
      <c r="F15" s="16"/>
      <c r="G15" s="62"/>
      <c r="H15" s="62"/>
      <c r="I15" s="62"/>
      <c r="J15" s="62"/>
      <c r="K15" s="16"/>
      <c r="L15" s="16"/>
      <c r="M15" s="16"/>
      <c r="N15" s="16"/>
      <c r="O15" s="20"/>
    </row>
    <row r="16" spans="1:15" ht="12.75" customHeight="1" x14ac:dyDescent="0.6">
      <c r="A16" s="31" t="s">
        <v>117</v>
      </c>
      <c r="B16" s="22"/>
      <c r="C16" s="22"/>
      <c r="D16" s="22"/>
      <c r="E16" s="22"/>
      <c r="F16" s="16"/>
      <c r="G16" s="62"/>
      <c r="H16" s="62"/>
      <c r="I16" s="62"/>
      <c r="J16" s="62"/>
      <c r="K16" s="16"/>
      <c r="L16" s="16"/>
      <c r="M16" s="16"/>
      <c r="N16" s="16"/>
      <c r="O16" s="20"/>
    </row>
    <row r="17" spans="1:15" ht="12.75" customHeight="1" x14ac:dyDescent="0.6">
      <c r="A17" s="21" t="s">
        <v>25</v>
      </c>
      <c r="B17" s="22">
        <f>SUM('Table 4.4'!B17,'Table 4.7'!B17,'Table 4.10'!B17)+SUM('Table 4.14'!B17,'Table 4.17'!B17,'Table 4.20'!B17)+SUM('Table 4.24'!B17,'Table 4.27'!B17,'Table 4.30'!B17)+SUM('Table 4.34'!B17,'Table 4.37'!B17,'Table 4.40'!B17,'Table 4.43'!B17)+SUM('Table 4.47'!B17,'Table 4.50'!B17,'Table 4.53'!B17,'Table 4.56'!B17,'Table 4.59'!B17)</f>
        <v>743967.11692025955</v>
      </c>
      <c r="C17" s="22">
        <f>SUM('Table 4.4'!C17,'Table 4.7'!C17,'Table 4.10'!C17)+SUM('Table 4.14'!C17,'Table 4.17'!C17,'Table 4.20'!C17)+SUM('Table 4.24'!C17,'Table 4.27'!C17,'Table 4.30'!C17)+SUM('Table 4.34'!C17,'Table 4.37'!C17,'Table 4.40'!C17,'Table 4.43'!C17)+SUM('Table 4.47'!C17,'Table 4.50'!C17,'Table 4.53'!C17,'Table 4.56'!C17,'Table 4.59'!C17)</f>
        <v>0</v>
      </c>
      <c r="D17" s="22">
        <f>SUM('Table 4.4'!D17,'Table 4.7'!D17,'Table 4.10'!D17)+SUM('Table 4.14'!D17,'Table 4.17'!D17,'Table 4.20'!D17)+SUM('Table 4.24'!D17,'Table 4.27'!D17,'Table 4.30'!D17)+SUM('Table 4.34'!D17,'Table 4.37'!D17,'Table 4.40'!D17,'Table 4.43'!D17)+SUM('Table 4.47'!D17,'Table 4.50'!D17,'Table 4.53'!D17,'Table 4.56'!D17,'Table 4.59'!D17)</f>
        <v>0</v>
      </c>
      <c r="E17" s="22">
        <f>SUM(B17:D17)</f>
        <v>743967.11692025955</v>
      </c>
      <c r="F17" s="16"/>
      <c r="G17" s="62">
        <f>SUM('Table 4.4'!G17,'Table 4.7'!G17,'Table 4.10'!G17)+SUM('Table 4.14'!G17,'Table 4.17'!G17,'Table 4.20'!G17)+SUM('Table 4.24'!G17,'Table 4.27'!G17,'Table 4.30'!G17)+SUM('Table 4.34'!G17,'Table 4.37'!G17,'Table 4.40'!G17,'Table 4.43'!G17)+SUM('Table 4.47'!G17,'Table 4.50'!G17,'Table 4.53'!G17,'Table 4.56'!G17,'Table 4.59'!G17)</f>
        <v>46052.959424130706</v>
      </c>
      <c r="H17" s="62">
        <f>SUM('Table 4.4'!H17,'Table 4.7'!H17,'Table 4.10'!H17)+SUM('Table 4.14'!H17,'Table 4.17'!H17,'Table 4.20'!H17)+SUM('Table 4.24'!H17,'Table 4.27'!H17,'Table 4.30'!H17)+SUM('Table 4.34'!H17,'Table 4.37'!H17,'Table 4.40'!H17,'Table 4.43'!H17)+SUM('Table 4.47'!H17,'Table 4.50'!H17,'Table 4.53'!H17,'Table 4.56'!H17,'Table 4.59'!H17)</f>
        <v>0</v>
      </c>
      <c r="I17" s="62">
        <f>SUM('Table 4.4'!I17,'Table 4.7'!I17,'Table 4.10'!I17)+SUM('Table 4.14'!I17,'Table 4.17'!I17,'Table 4.20'!I17)+SUM('Table 4.24'!I17,'Table 4.27'!I17,'Table 4.30'!I17)+SUM('Table 4.34'!I17,'Table 4.37'!I17,'Table 4.40'!I17,'Table 4.43'!I17)+SUM('Table 4.47'!I17,'Table 4.50'!I17,'Table 4.53'!I17,'Table 4.56'!I17,'Table 4.59'!I17)</f>
        <v>0</v>
      </c>
      <c r="J17" s="62">
        <f>SUM(G17:I17)</f>
        <v>46052.959424130706</v>
      </c>
      <c r="K17" s="16"/>
      <c r="L17" s="25">
        <f t="shared" ref="L17:O21" si="3">IF(B17&lt;&gt;0,G17/B17,"--")</f>
        <v>6.1901874930672222E-2</v>
      </c>
      <c r="M17" s="25" t="str">
        <f t="shared" si="3"/>
        <v>--</v>
      </c>
      <c r="N17" s="25" t="str">
        <f t="shared" si="3"/>
        <v>--</v>
      </c>
      <c r="O17" s="26">
        <f t="shared" si="3"/>
        <v>6.1901874930672222E-2</v>
      </c>
    </row>
    <row r="18" spans="1:15" ht="12.75" customHeight="1" x14ac:dyDescent="0.6">
      <c r="A18" s="21" t="s">
        <v>26</v>
      </c>
      <c r="B18" s="22">
        <f>SUM('Table 4.4'!B18,'Table 4.7'!B18,'Table 4.10'!B18)+SUM('Table 4.14'!B18,'Table 4.17'!B18,'Table 4.20'!B18)+SUM('Table 4.24'!B18,'Table 4.27'!B18,'Table 4.30'!B18)+SUM('Table 4.34'!B18,'Table 4.37'!B18,'Table 4.40'!B18,'Table 4.43'!B18)+SUM('Table 4.47'!B18,'Table 4.50'!B18,'Table 4.53'!B18,'Table 4.56'!B18,'Table 4.59'!B18)</f>
        <v>282707.50442969857</v>
      </c>
      <c r="C18" s="22">
        <f>SUM('Table 4.4'!C18,'Table 4.7'!C18,'Table 4.10'!C18)+SUM('Table 4.14'!C18,'Table 4.17'!C18,'Table 4.20'!C18)+SUM('Table 4.24'!C18,'Table 4.27'!C18,'Table 4.30'!C18)+SUM('Table 4.34'!C18,'Table 4.37'!C18,'Table 4.40'!C18,'Table 4.43'!C18)+SUM('Table 4.47'!C18,'Table 4.50'!C18,'Table 4.53'!C18,'Table 4.56'!C18,'Table 4.59'!C18)</f>
        <v>0</v>
      </c>
      <c r="D18" s="22">
        <f>SUM('Table 4.4'!D18,'Table 4.7'!D18,'Table 4.10'!D18)+SUM('Table 4.14'!D18,'Table 4.17'!D18,'Table 4.20'!D18)+SUM('Table 4.24'!D18,'Table 4.27'!D18,'Table 4.30'!D18)+SUM('Table 4.34'!D18,'Table 4.37'!D18,'Table 4.40'!D18,'Table 4.43'!D18)+SUM('Table 4.47'!D18,'Table 4.50'!D18,'Table 4.53'!D18,'Table 4.56'!D18,'Table 4.59'!D18)</f>
        <v>0</v>
      </c>
      <c r="E18" s="22">
        <f>SUM(B18:D18)</f>
        <v>282707.50442969857</v>
      </c>
      <c r="F18" s="16"/>
      <c r="G18" s="62">
        <f>SUM('Table 4.4'!G18,'Table 4.7'!G18,'Table 4.10'!G18)+SUM('Table 4.14'!G18,'Table 4.17'!G18,'Table 4.20'!G18)+SUM('Table 4.24'!G18,'Table 4.27'!G18,'Table 4.30'!G18)+SUM('Table 4.34'!G18,'Table 4.37'!G18,'Table 4.40'!G18,'Table 4.43'!G18)+SUM('Table 4.47'!G18,'Table 4.50'!G18,'Table 4.53'!G18,'Table 4.56'!G18,'Table 4.59'!G18)</f>
        <v>0</v>
      </c>
      <c r="H18" s="62">
        <f>SUM('Table 4.4'!H18,'Table 4.7'!H18,'Table 4.10'!H18)+SUM('Table 4.14'!H18,'Table 4.17'!H18,'Table 4.20'!H18)+SUM('Table 4.24'!H18,'Table 4.27'!H18,'Table 4.30'!H18)+SUM('Table 4.34'!H18,'Table 4.37'!H18,'Table 4.40'!H18,'Table 4.43'!H18)+SUM('Table 4.47'!H18,'Table 4.50'!H18,'Table 4.53'!H18,'Table 4.56'!H18,'Table 4.59'!H18)</f>
        <v>0</v>
      </c>
      <c r="I18" s="62">
        <f>SUM('Table 4.4'!I18,'Table 4.7'!I18,'Table 4.10'!I18)+SUM('Table 4.14'!I18,'Table 4.17'!I18,'Table 4.20'!I18)+SUM('Table 4.24'!I18,'Table 4.27'!I18,'Table 4.30'!I18)+SUM('Table 4.34'!I18,'Table 4.37'!I18,'Table 4.40'!I18,'Table 4.43'!I18)+SUM('Table 4.47'!I18,'Table 4.50'!I18,'Table 4.53'!I18,'Table 4.56'!I18,'Table 4.59'!I18)</f>
        <v>0</v>
      </c>
      <c r="J18" s="62">
        <f>SUM(G18:I18)</f>
        <v>0</v>
      </c>
      <c r="K18" s="16"/>
      <c r="L18" s="25">
        <f t="shared" si="3"/>
        <v>0</v>
      </c>
      <c r="M18" s="25" t="str">
        <f t="shared" si="3"/>
        <v>--</v>
      </c>
      <c r="N18" s="25" t="str">
        <f t="shared" si="3"/>
        <v>--</v>
      </c>
      <c r="O18" s="26">
        <f t="shared" si="3"/>
        <v>0</v>
      </c>
    </row>
    <row r="19" spans="1:15" ht="12.75" customHeight="1" x14ac:dyDescent="0.6">
      <c r="A19" s="30" t="s">
        <v>27</v>
      </c>
      <c r="B19" s="22">
        <f>SUM('Table 4.4'!B19,'Table 4.7'!B19,'Table 4.10'!B19)+SUM('Table 4.14'!B19,'Table 4.17'!B19,'Table 4.20'!B19)+SUM('Table 4.24'!B19,'Table 4.27'!B19,'Table 4.30'!B19)+SUM('Table 4.34'!B19,'Table 4.37'!B19,'Table 4.40'!B19,'Table 4.43'!B19)+SUM('Table 4.47'!B19,'Table 4.50'!B19,'Table 4.53'!B19,'Table 4.56'!B19,'Table 4.59'!B19)</f>
        <v>424061.25664454798</v>
      </c>
      <c r="C19" s="22">
        <f>SUM('Table 4.4'!C19,'Table 4.7'!C19,'Table 4.10'!C19)+SUM('Table 4.14'!C19,'Table 4.17'!C19,'Table 4.20'!C19)+SUM('Table 4.24'!C19,'Table 4.27'!C19,'Table 4.30'!C19)+SUM('Table 4.34'!C19,'Table 4.37'!C19,'Table 4.40'!C19,'Table 4.43'!C19)+SUM('Table 4.47'!C19,'Table 4.50'!C19,'Table 4.53'!C19,'Table 4.56'!C19,'Table 4.59'!C19)</f>
        <v>0</v>
      </c>
      <c r="D19" s="22">
        <f>SUM('Table 4.4'!D19,'Table 4.7'!D19,'Table 4.10'!D19)+SUM('Table 4.14'!D19,'Table 4.17'!D19,'Table 4.20'!D19)+SUM('Table 4.24'!D19,'Table 4.27'!D19,'Table 4.30'!D19)+SUM('Table 4.34'!D19,'Table 4.37'!D19,'Table 4.40'!D19,'Table 4.43'!D19)+SUM('Table 4.47'!D19,'Table 4.50'!D19,'Table 4.53'!D19,'Table 4.56'!D19,'Table 4.59'!D19)</f>
        <v>0</v>
      </c>
      <c r="E19" s="22">
        <f>SUM(B19:D19)</f>
        <v>424061.25664454798</v>
      </c>
      <c r="F19" s="16"/>
      <c r="G19" s="62">
        <f>SUM('Table 4.4'!G19,'Table 4.7'!G19,'Table 4.10'!G19)+SUM('Table 4.14'!G19,'Table 4.17'!G19,'Table 4.20'!G19)+SUM('Table 4.24'!G19,'Table 4.27'!G19,'Table 4.30'!G19)+SUM('Table 4.34'!G19,'Table 4.37'!G19,'Table 4.40'!G19,'Table 4.43'!G19)+SUM('Table 4.47'!G19,'Table 4.50'!G19,'Table 4.53'!G19,'Table 4.56'!G19,'Table 4.59'!G19)</f>
        <v>35404.848275473531</v>
      </c>
      <c r="H19" s="62">
        <f>SUM('Table 4.4'!H19,'Table 4.7'!H19,'Table 4.10'!H19)+SUM('Table 4.14'!H19,'Table 4.17'!H19,'Table 4.20'!H19)+SUM('Table 4.24'!H19,'Table 4.27'!H19,'Table 4.30'!H19)+SUM('Table 4.34'!H19,'Table 4.37'!H19,'Table 4.40'!H19,'Table 4.43'!H19)+SUM('Table 4.47'!H19,'Table 4.50'!H19,'Table 4.53'!H19,'Table 4.56'!H19,'Table 4.59'!H19)</f>
        <v>0</v>
      </c>
      <c r="I19" s="62">
        <f>SUM('Table 4.4'!I19,'Table 4.7'!I19,'Table 4.10'!I19)+SUM('Table 4.14'!I19,'Table 4.17'!I19,'Table 4.20'!I19)+SUM('Table 4.24'!I19,'Table 4.27'!I19,'Table 4.30'!I19)+SUM('Table 4.34'!I19,'Table 4.37'!I19,'Table 4.40'!I19,'Table 4.43'!I19)+SUM('Table 4.47'!I19,'Table 4.50'!I19,'Table 4.53'!I19,'Table 4.56'!I19,'Table 4.59'!I19)</f>
        <v>0</v>
      </c>
      <c r="J19" s="62">
        <f>SUM(G19:I19)</f>
        <v>35404.848275473531</v>
      </c>
      <c r="K19" s="16"/>
      <c r="L19" s="25">
        <f t="shared" si="3"/>
        <v>8.3489938589580232E-2</v>
      </c>
      <c r="M19" s="25" t="str">
        <f t="shared" si="3"/>
        <v>--</v>
      </c>
      <c r="N19" s="25" t="str">
        <f t="shared" si="3"/>
        <v>--</v>
      </c>
      <c r="O19" s="26">
        <f t="shared" si="3"/>
        <v>8.3489938589580232E-2</v>
      </c>
    </row>
    <row r="20" spans="1:15" ht="12.75" customHeight="1" x14ac:dyDescent="0.6">
      <c r="A20" s="30" t="s">
        <v>34</v>
      </c>
      <c r="B20" s="22">
        <f>SUM('Table 4.4'!B20,'Table 4.7'!B20,'Table 4.10'!B20)+SUM('Table 4.14'!B20,'Table 4.17'!B20,'Table 4.20'!B20)+SUM('Table 4.24'!B20,'Table 4.27'!B20,'Table 4.30'!B20)+SUM('Table 4.34'!B20,'Table 4.37'!B20,'Table 4.40'!B20,'Table 4.43'!B20)+SUM('Table 4.47'!B20,'Table 4.50'!B20,'Table 4.53'!B20,'Table 4.56'!B20,'Table 4.59'!B20)</f>
        <v>37198.355846012979</v>
      </c>
      <c r="C20" s="22">
        <f>SUM('Table 4.4'!C20,'Table 4.7'!C20,'Table 4.10'!C20)+SUM('Table 4.14'!C20,'Table 4.17'!C20,'Table 4.20'!C20)+SUM('Table 4.24'!C20,'Table 4.27'!C20,'Table 4.30'!C20)+SUM('Table 4.34'!C20,'Table 4.37'!C20,'Table 4.40'!C20,'Table 4.43'!C20)+SUM('Table 4.47'!C20,'Table 4.50'!C20,'Table 4.53'!C20,'Table 4.56'!C20,'Table 4.59'!C20)</f>
        <v>0</v>
      </c>
      <c r="D20" s="22">
        <f>SUM('Table 4.4'!D20,'Table 4.7'!D20,'Table 4.10'!D20)+SUM('Table 4.14'!D20,'Table 4.17'!D20,'Table 4.20'!D20)+SUM('Table 4.24'!D20,'Table 4.27'!D20,'Table 4.30'!D20)+SUM('Table 4.34'!D20,'Table 4.37'!D20,'Table 4.40'!D20,'Table 4.43'!D20)+SUM('Table 4.47'!D20,'Table 4.50'!D20,'Table 4.53'!D20,'Table 4.56'!D20,'Table 4.59'!D20)</f>
        <v>0</v>
      </c>
      <c r="E20" s="22">
        <f>SUM(B20:D20)</f>
        <v>37198.355846012979</v>
      </c>
      <c r="F20" s="16"/>
      <c r="G20" s="62">
        <f>SUM('Table 4.4'!G20,'Table 4.7'!G20,'Table 4.10'!G20)+SUM('Table 4.14'!G20,'Table 4.17'!G20,'Table 4.20'!G20)+SUM('Table 4.24'!G20,'Table 4.27'!G20,'Table 4.30'!G20)+SUM('Table 4.34'!G20,'Table 4.37'!G20,'Table 4.40'!G20,'Table 4.43'!G20)+SUM('Table 4.47'!G20,'Table 4.50'!G20,'Table 4.53'!G20,'Table 4.56'!G20,'Table 4.59'!G20)</f>
        <v>612.74652672698892</v>
      </c>
      <c r="H20" s="62">
        <f>SUM('Table 4.4'!H20,'Table 4.7'!H20,'Table 4.10'!H20)+SUM('Table 4.14'!H20,'Table 4.17'!H20,'Table 4.20'!H20)+SUM('Table 4.24'!H20,'Table 4.27'!H20,'Table 4.30'!H20)+SUM('Table 4.34'!H20,'Table 4.37'!H20,'Table 4.40'!H20,'Table 4.43'!H20)+SUM('Table 4.47'!H20,'Table 4.50'!H20,'Table 4.53'!H20,'Table 4.56'!H20,'Table 4.59'!H20)</f>
        <v>0</v>
      </c>
      <c r="I20" s="62">
        <f>SUM('Table 4.4'!I20,'Table 4.7'!I20,'Table 4.10'!I20)+SUM('Table 4.14'!I20,'Table 4.17'!I20,'Table 4.20'!I20)+SUM('Table 4.24'!I20,'Table 4.27'!I20,'Table 4.30'!I20)+SUM('Table 4.34'!I20,'Table 4.37'!I20,'Table 4.40'!I20,'Table 4.43'!I20)+SUM('Table 4.47'!I20,'Table 4.50'!I20,'Table 4.53'!I20,'Table 4.56'!I20,'Table 4.59'!I20)</f>
        <v>0</v>
      </c>
      <c r="J20" s="62">
        <f>SUM(G20:I20)</f>
        <v>612.74652672698892</v>
      </c>
      <c r="K20" s="16"/>
      <c r="L20" s="25">
        <f t="shared" si="3"/>
        <v>1.6472408868379185E-2</v>
      </c>
      <c r="M20" s="25" t="str">
        <f t="shared" si="3"/>
        <v>--</v>
      </c>
      <c r="N20" s="25" t="str">
        <f t="shared" si="3"/>
        <v>--</v>
      </c>
      <c r="O20" s="26">
        <f t="shared" si="3"/>
        <v>1.6472408868379185E-2</v>
      </c>
    </row>
    <row r="21" spans="1:15" ht="12.75" customHeight="1" x14ac:dyDescent="0.6">
      <c r="A21" s="21" t="s">
        <v>17</v>
      </c>
      <c r="B21" s="22">
        <f>B17</f>
        <v>743967.11692025955</v>
      </c>
      <c r="C21" s="22">
        <f>C17</f>
        <v>0</v>
      </c>
      <c r="D21" s="22">
        <f>D17</f>
        <v>0</v>
      </c>
      <c r="E21" s="22">
        <f>E17</f>
        <v>743967.11692025955</v>
      </c>
      <c r="F21" s="16"/>
      <c r="G21" s="62">
        <f>SUM(G17:G20)</f>
        <v>82070.554226331224</v>
      </c>
      <c r="H21" s="62">
        <f>SUM(H17:H20)</f>
        <v>0</v>
      </c>
      <c r="I21" s="62">
        <f>SUM(I17:I20)</f>
        <v>0</v>
      </c>
      <c r="J21" s="62">
        <f>SUM(J17:J20)</f>
        <v>82070.554226331224</v>
      </c>
      <c r="K21" s="16"/>
      <c r="L21" s="25">
        <f t="shared" si="3"/>
        <v>0.11031476037015192</v>
      </c>
      <c r="M21" s="25" t="str">
        <f t="shared" si="3"/>
        <v>--</v>
      </c>
      <c r="N21" s="25" t="str">
        <f t="shared" si="3"/>
        <v>--</v>
      </c>
      <c r="O21" s="26">
        <f t="shared" si="3"/>
        <v>0.11031476037015192</v>
      </c>
    </row>
    <row r="22" spans="1:15" ht="5.15" customHeight="1" x14ac:dyDescent="0.6">
      <c r="A22" s="21"/>
      <c r="B22" s="22"/>
      <c r="C22" s="22"/>
      <c r="D22" s="22"/>
      <c r="E22" s="22"/>
      <c r="F22" s="16"/>
      <c r="G22" s="62"/>
      <c r="H22" s="62"/>
      <c r="I22" s="62"/>
      <c r="J22" s="62"/>
      <c r="K22" s="16"/>
      <c r="L22" s="16"/>
      <c r="M22" s="16"/>
      <c r="N22" s="16"/>
      <c r="O22" s="20"/>
    </row>
    <row r="23" spans="1:15" ht="12.75" customHeight="1" x14ac:dyDescent="0.6">
      <c r="A23" s="31" t="s">
        <v>118</v>
      </c>
      <c r="B23" s="22"/>
      <c r="C23" s="22"/>
      <c r="D23" s="22"/>
      <c r="E23" s="22"/>
      <c r="F23" s="16"/>
      <c r="G23" s="62"/>
      <c r="H23" s="62"/>
      <c r="I23" s="62"/>
      <c r="J23" s="62"/>
      <c r="K23" s="16"/>
      <c r="L23" s="16"/>
      <c r="M23" s="16"/>
      <c r="N23" s="16"/>
      <c r="O23" s="20"/>
    </row>
    <row r="24" spans="1:15" ht="12.75" customHeight="1" x14ac:dyDescent="0.6">
      <c r="A24" s="21" t="s">
        <v>13</v>
      </c>
      <c r="B24" s="22">
        <f>SUM('Table 4.4'!B24,'Table 4.7'!B24,'Table 4.10'!B24)+SUM('Table 4.14'!B24,'Table 4.17'!B24,'Table 4.20'!B24)+SUM('Table 4.24'!B24,'Table 4.27'!B24,'Table 4.30'!B24)+SUM('Table 4.34'!B24,'Table 4.37'!B24,'Table 4.40'!B24,'Table 4.43'!B24)+SUM('Table 4.47'!B24,'Table 4.50'!B24,'Table 4.53'!B24,'Table 4.56'!B24,'Table 4.59'!B24)</f>
        <v>256479.10445717597</v>
      </c>
      <c r="C24" s="22">
        <f>SUM('Table 4.4'!C24,'Table 4.7'!C24,'Table 4.10'!C24)+SUM('Table 4.14'!C24,'Table 4.17'!C24,'Table 4.20'!C24)+SUM('Table 4.24'!C24,'Table 4.27'!C24,'Table 4.30'!C24)+SUM('Table 4.34'!C24,'Table 4.37'!C24,'Table 4.40'!C24,'Table 4.43'!C24)+SUM('Table 4.47'!C24,'Table 4.50'!C24,'Table 4.53'!C24,'Table 4.56'!C24,'Table 4.59'!C24)</f>
        <v>0</v>
      </c>
      <c r="D24" s="22">
        <f>SUM('Table 4.4'!D24,'Table 4.7'!D24,'Table 4.10'!D24)+SUM('Table 4.14'!D24,'Table 4.17'!D24,'Table 4.20'!D24)+SUM('Table 4.24'!D24,'Table 4.27'!D24,'Table 4.30'!D24)+SUM('Table 4.34'!D24,'Table 4.37'!D24,'Table 4.40'!D24,'Table 4.43'!D24)+SUM('Table 4.47'!D24,'Table 4.50'!D24,'Table 4.53'!D24,'Table 4.56'!D24,'Table 4.59'!D24)</f>
        <v>0</v>
      </c>
      <c r="E24" s="22">
        <f t="shared" ref="E24:E29" si="4">SUM(B24:D24)</f>
        <v>256479.10445717597</v>
      </c>
      <c r="F24" s="16"/>
      <c r="G24" s="62">
        <f>SUM('Table 4.4'!G24,'Table 4.7'!G24,'Table 4.10'!G24)+SUM('Table 4.14'!G24,'Table 4.17'!G24,'Table 4.20'!G24)+SUM('Table 4.24'!G24,'Table 4.27'!G24,'Table 4.30'!G24)+SUM('Table 4.34'!G24,'Table 4.37'!G24,'Table 4.40'!G24,'Table 4.43'!G24)+SUM('Table 4.47'!G24,'Table 4.50'!G24,'Table 4.53'!G24,'Table 4.56'!G24,'Table 4.59'!G24)</f>
        <v>18787.683851761045</v>
      </c>
      <c r="H24" s="62">
        <f>SUM('Table 4.4'!H24,'Table 4.7'!H24,'Table 4.10'!H24)+SUM('Table 4.14'!H24,'Table 4.17'!H24,'Table 4.20'!H24)+SUM('Table 4.24'!H24,'Table 4.27'!H24,'Table 4.30'!H24)+SUM('Table 4.34'!H24,'Table 4.37'!H24,'Table 4.40'!H24,'Table 4.43'!H24)+SUM('Table 4.47'!H24,'Table 4.50'!H24,'Table 4.53'!H24,'Table 4.56'!H24,'Table 4.59'!H24)</f>
        <v>0</v>
      </c>
      <c r="I24" s="62">
        <f>SUM('Table 4.4'!I24,'Table 4.7'!I24,'Table 4.10'!I24)+SUM('Table 4.14'!I24,'Table 4.17'!I24,'Table 4.20'!I24)+SUM('Table 4.24'!I24,'Table 4.27'!I24,'Table 4.30'!I24)+SUM('Table 4.34'!I24,'Table 4.37'!I24,'Table 4.40'!I24,'Table 4.43'!I24)+SUM('Table 4.47'!I24,'Table 4.50'!I24,'Table 4.53'!I24,'Table 4.56'!I24,'Table 4.59'!I24)</f>
        <v>0</v>
      </c>
      <c r="J24" s="62">
        <f t="shared" ref="J24:J29" si="5">SUM(G24:I24)</f>
        <v>18787.683851761045</v>
      </c>
      <c r="K24" s="16"/>
      <c r="L24" s="25">
        <f t="shared" ref="L24:O30" si="6">IF(B24&lt;&gt;0,G24/B24,"--")</f>
        <v>7.3252298238970198E-2</v>
      </c>
      <c r="M24" s="25" t="str">
        <f t="shared" si="6"/>
        <v>--</v>
      </c>
      <c r="N24" s="25" t="str">
        <f t="shared" si="6"/>
        <v>--</v>
      </c>
      <c r="O24" s="26">
        <f t="shared" si="6"/>
        <v>7.3252298238970198E-2</v>
      </c>
    </row>
    <row r="25" spans="1:15" ht="12.75" customHeight="1" x14ac:dyDescent="0.6">
      <c r="A25" s="30" t="s">
        <v>24</v>
      </c>
      <c r="B25" s="22">
        <f>SUM('Table 4.4'!B25,'Table 4.7'!B25,'Table 4.10'!B25)+SUM('Table 4.14'!B25,'Table 4.17'!B25,'Table 4.20'!B25)+SUM('Table 4.24'!B25,'Table 4.27'!B25,'Table 4.30'!B25)+SUM('Table 4.34'!B25,'Table 4.37'!B25,'Table 4.40'!B25,'Table 4.43'!B25)+SUM('Table 4.47'!B25,'Table 4.50'!B25,'Table 4.53'!B25,'Table 4.56'!B25,'Table 4.59'!B25)</f>
        <v>256479.10445717597</v>
      </c>
      <c r="C25" s="22">
        <f>SUM('Table 4.4'!C25,'Table 4.7'!C25,'Table 4.10'!C25)+SUM('Table 4.14'!C25,'Table 4.17'!C25,'Table 4.20'!C25)+SUM('Table 4.24'!C25,'Table 4.27'!C25,'Table 4.30'!C25)+SUM('Table 4.34'!C25,'Table 4.37'!C25,'Table 4.40'!C25,'Table 4.43'!C25)+SUM('Table 4.47'!C25,'Table 4.50'!C25,'Table 4.53'!C25,'Table 4.56'!C25,'Table 4.59'!C25)</f>
        <v>0</v>
      </c>
      <c r="D25" s="22">
        <f>SUM('Table 4.4'!D25,'Table 4.7'!D25,'Table 4.10'!D25)+SUM('Table 4.14'!D25,'Table 4.17'!D25,'Table 4.20'!D25)+SUM('Table 4.24'!D25,'Table 4.27'!D25,'Table 4.30'!D25)+SUM('Table 4.34'!D25,'Table 4.37'!D25,'Table 4.40'!D25,'Table 4.43'!D25)+SUM('Table 4.47'!D25,'Table 4.50'!D25,'Table 4.53'!D25,'Table 4.56'!D25,'Table 4.59'!D25)</f>
        <v>0</v>
      </c>
      <c r="E25" s="22">
        <f t="shared" si="4"/>
        <v>256479.10445717597</v>
      </c>
      <c r="F25" s="16"/>
      <c r="G25" s="62">
        <f>SUM('Table 4.4'!G25,'Table 4.7'!G25,'Table 4.10'!G25)+SUM('Table 4.14'!G25,'Table 4.17'!G25,'Table 4.20'!G25)+SUM('Table 4.24'!G25,'Table 4.27'!G25,'Table 4.30'!G25)+SUM('Table 4.34'!G25,'Table 4.37'!G25,'Table 4.40'!G25,'Table 4.43'!G25)+SUM('Table 4.47'!G25,'Table 4.50'!G25,'Table 4.53'!G25,'Table 4.56'!G25,'Table 4.59'!G25)</f>
        <v>1699.8490554537898</v>
      </c>
      <c r="H25" s="62">
        <f>SUM('Table 4.4'!H25,'Table 4.7'!H25,'Table 4.10'!H25)+SUM('Table 4.14'!H25,'Table 4.17'!H25,'Table 4.20'!H25)+SUM('Table 4.24'!H25,'Table 4.27'!H25,'Table 4.30'!H25)+SUM('Table 4.34'!H25,'Table 4.37'!H25,'Table 4.40'!H25,'Table 4.43'!H25)+SUM('Table 4.47'!H25,'Table 4.50'!H25,'Table 4.53'!H25,'Table 4.56'!H25,'Table 4.59'!H25)</f>
        <v>0</v>
      </c>
      <c r="I25" s="62">
        <f>SUM('Table 4.4'!I25,'Table 4.7'!I25,'Table 4.10'!I25)+SUM('Table 4.14'!I25,'Table 4.17'!I25,'Table 4.20'!I25)+SUM('Table 4.24'!I25,'Table 4.27'!I25,'Table 4.30'!I25)+SUM('Table 4.34'!I25,'Table 4.37'!I25,'Table 4.40'!I25,'Table 4.43'!I25)+SUM('Table 4.47'!I25,'Table 4.50'!I25,'Table 4.53'!I25,'Table 4.56'!I25,'Table 4.59'!I25)</f>
        <v>0</v>
      </c>
      <c r="J25" s="62">
        <f t="shared" si="5"/>
        <v>1699.8490554537898</v>
      </c>
      <c r="K25" s="16"/>
      <c r="L25" s="25">
        <f t="shared" si="6"/>
        <v>6.6276317482136709E-3</v>
      </c>
      <c r="M25" s="25" t="str">
        <f t="shared" si="6"/>
        <v>--</v>
      </c>
      <c r="N25" s="25" t="str">
        <f t="shared" si="6"/>
        <v>--</v>
      </c>
      <c r="O25" s="26">
        <f t="shared" si="6"/>
        <v>6.6276317482136709E-3</v>
      </c>
    </row>
    <row r="26" spans="1:15" ht="12.75" customHeight="1" x14ac:dyDescent="0.6">
      <c r="A26" s="21" t="s">
        <v>25</v>
      </c>
      <c r="B26" s="22">
        <f>SUM('Table 4.4'!B26,'Table 4.7'!B26,'Table 4.10'!B26)+SUM('Table 4.14'!B26,'Table 4.17'!B26,'Table 4.20'!B26)+SUM('Table 4.24'!B26,'Table 4.27'!B26,'Table 4.30'!B26)+SUM('Table 4.34'!B26,'Table 4.37'!B26,'Table 4.40'!B26,'Table 4.43'!B26)+SUM('Table 4.47'!B26,'Table 4.50'!B26,'Table 4.53'!B26,'Table 4.56'!B26,'Table 4.59'!B26)</f>
        <v>278530.24725567462</v>
      </c>
      <c r="C26" s="22">
        <f>SUM('Table 4.4'!C26,'Table 4.7'!C26,'Table 4.10'!C26)+SUM('Table 4.14'!C26,'Table 4.17'!C26,'Table 4.20'!C26)+SUM('Table 4.24'!C26,'Table 4.27'!C26,'Table 4.30'!C26)+SUM('Table 4.34'!C26,'Table 4.37'!C26,'Table 4.40'!C26,'Table 4.43'!C26)+SUM('Table 4.47'!C26,'Table 4.50'!C26,'Table 4.53'!C26,'Table 4.56'!C26,'Table 4.59'!C26)</f>
        <v>0</v>
      </c>
      <c r="D26" s="22">
        <f>SUM('Table 4.4'!D26,'Table 4.7'!D26,'Table 4.10'!D26)+SUM('Table 4.14'!D26,'Table 4.17'!D26,'Table 4.20'!D26)+SUM('Table 4.24'!D26,'Table 4.27'!D26,'Table 4.30'!D26)+SUM('Table 4.34'!D26,'Table 4.37'!D26,'Table 4.40'!D26,'Table 4.43'!D26)+SUM('Table 4.47'!D26,'Table 4.50'!D26,'Table 4.53'!D26,'Table 4.56'!D26,'Table 4.59'!D26)</f>
        <v>0</v>
      </c>
      <c r="E26" s="22">
        <f t="shared" si="4"/>
        <v>278530.24725567462</v>
      </c>
      <c r="F26" s="16"/>
      <c r="G26" s="62">
        <f>SUM('Table 4.4'!G26,'Table 4.7'!G26,'Table 4.10'!G26)+SUM('Table 4.14'!G26,'Table 4.17'!G26,'Table 4.20'!G26)+SUM('Table 4.24'!G26,'Table 4.27'!G26,'Table 4.30'!G26)+SUM('Table 4.34'!G26,'Table 4.37'!G26,'Table 4.40'!G26,'Table 4.43'!G26)+SUM('Table 4.47'!G26,'Table 4.50'!G26,'Table 4.53'!G26,'Table 4.56'!G26,'Table 4.59'!G26)</f>
        <v>9475.2311532105959</v>
      </c>
      <c r="H26" s="62">
        <f>SUM('Table 4.4'!H26,'Table 4.7'!H26,'Table 4.10'!H26)+SUM('Table 4.14'!H26,'Table 4.17'!H26,'Table 4.20'!H26)+SUM('Table 4.24'!H26,'Table 4.27'!H26,'Table 4.30'!H26)+SUM('Table 4.34'!H26,'Table 4.37'!H26,'Table 4.40'!H26,'Table 4.43'!H26)+SUM('Table 4.47'!H26,'Table 4.50'!H26,'Table 4.53'!H26,'Table 4.56'!H26,'Table 4.59'!H26)</f>
        <v>0</v>
      </c>
      <c r="I26" s="62">
        <f>SUM('Table 4.4'!I26,'Table 4.7'!I26,'Table 4.10'!I26)+SUM('Table 4.14'!I26,'Table 4.17'!I26,'Table 4.20'!I26)+SUM('Table 4.24'!I26,'Table 4.27'!I26,'Table 4.30'!I26)+SUM('Table 4.34'!I26,'Table 4.37'!I26,'Table 4.40'!I26,'Table 4.43'!I26)+SUM('Table 4.47'!I26,'Table 4.50'!I26,'Table 4.53'!I26,'Table 4.56'!I26,'Table 4.59'!I26)</f>
        <v>0</v>
      </c>
      <c r="J26" s="62">
        <f t="shared" si="5"/>
        <v>9475.2311532105959</v>
      </c>
      <c r="K26" s="16"/>
      <c r="L26" s="25">
        <f t="shared" si="6"/>
        <v>3.4018679287326672E-2</v>
      </c>
      <c r="M26" s="25" t="str">
        <f t="shared" si="6"/>
        <v>--</v>
      </c>
      <c r="N26" s="25" t="str">
        <f t="shared" si="6"/>
        <v>--</v>
      </c>
      <c r="O26" s="26">
        <f t="shared" si="6"/>
        <v>3.4018679287326672E-2</v>
      </c>
    </row>
    <row r="27" spans="1:15" ht="12.75" customHeight="1" x14ac:dyDescent="0.6">
      <c r="A27" s="21" t="s">
        <v>26</v>
      </c>
      <c r="B27" s="22">
        <f>SUM('Table 4.4'!B27,'Table 4.7'!B27,'Table 4.10'!B27)+SUM('Table 4.14'!B27,'Table 4.17'!B27,'Table 4.20'!B27)+SUM('Table 4.24'!B27,'Table 4.27'!B27,'Table 4.30'!B27)+SUM('Table 4.34'!B27,'Table 4.37'!B27,'Table 4.40'!B27,'Table 4.43'!B27)+SUM('Table 4.47'!B27,'Table 4.50'!B27,'Table 4.53'!B27,'Table 4.56'!B27,'Table 4.59'!B27)</f>
        <v>109546.57721549325</v>
      </c>
      <c r="C27" s="22">
        <f>SUM('Table 4.4'!C27,'Table 4.7'!C27,'Table 4.10'!C27)+SUM('Table 4.14'!C27,'Table 4.17'!C27,'Table 4.20'!C27)+SUM('Table 4.24'!C27,'Table 4.27'!C27,'Table 4.30'!C27)+SUM('Table 4.34'!C27,'Table 4.37'!C27,'Table 4.40'!C27,'Table 4.43'!C27)+SUM('Table 4.47'!C27,'Table 4.50'!C27,'Table 4.53'!C27,'Table 4.56'!C27,'Table 4.59'!C27)</f>
        <v>0</v>
      </c>
      <c r="D27" s="22">
        <f>SUM('Table 4.4'!D27,'Table 4.7'!D27,'Table 4.10'!D27)+SUM('Table 4.14'!D27,'Table 4.17'!D27,'Table 4.20'!D27)+SUM('Table 4.24'!D27,'Table 4.27'!D27,'Table 4.30'!D27)+SUM('Table 4.34'!D27,'Table 4.37'!D27,'Table 4.40'!D27,'Table 4.43'!D27)+SUM('Table 4.47'!D27,'Table 4.50'!D27,'Table 4.53'!D27,'Table 4.56'!D27,'Table 4.59'!D27)</f>
        <v>0</v>
      </c>
      <c r="E27" s="22">
        <f t="shared" si="4"/>
        <v>109546.57721549325</v>
      </c>
      <c r="F27" s="16"/>
      <c r="G27" s="62">
        <f>SUM('Table 4.4'!G27,'Table 4.7'!G27,'Table 4.10'!G27)+SUM('Table 4.14'!G27,'Table 4.17'!G27,'Table 4.20'!G27)+SUM('Table 4.24'!G27,'Table 4.27'!G27,'Table 4.30'!G27)+SUM('Table 4.34'!G27,'Table 4.37'!G27,'Table 4.40'!G27,'Table 4.43'!G27)+SUM('Table 4.47'!G27,'Table 4.50'!G27,'Table 4.53'!G27,'Table 4.56'!G27,'Table 4.59'!G27)</f>
        <v>0</v>
      </c>
      <c r="H27" s="62">
        <f>SUM('Table 4.4'!H27,'Table 4.7'!H27,'Table 4.10'!H27)+SUM('Table 4.14'!H27,'Table 4.17'!H27,'Table 4.20'!H27)+SUM('Table 4.24'!H27,'Table 4.27'!H27,'Table 4.30'!H27)+SUM('Table 4.34'!H27,'Table 4.37'!H27,'Table 4.40'!H27,'Table 4.43'!H27)+SUM('Table 4.47'!H27,'Table 4.50'!H27,'Table 4.53'!H27,'Table 4.56'!H27,'Table 4.59'!H27)</f>
        <v>0</v>
      </c>
      <c r="I27" s="62">
        <f>SUM('Table 4.4'!I27,'Table 4.7'!I27,'Table 4.10'!I27)+SUM('Table 4.14'!I27,'Table 4.17'!I27,'Table 4.20'!I27)+SUM('Table 4.24'!I27,'Table 4.27'!I27,'Table 4.30'!I27)+SUM('Table 4.34'!I27,'Table 4.37'!I27,'Table 4.40'!I27,'Table 4.43'!I27)+SUM('Table 4.47'!I27,'Table 4.50'!I27,'Table 4.53'!I27,'Table 4.56'!I27,'Table 4.59'!I27)</f>
        <v>0</v>
      </c>
      <c r="J27" s="62">
        <f t="shared" si="5"/>
        <v>0</v>
      </c>
      <c r="K27" s="16"/>
      <c r="L27" s="25">
        <f t="shared" si="6"/>
        <v>0</v>
      </c>
      <c r="M27" s="25" t="str">
        <f t="shared" si="6"/>
        <v>--</v>
      </c>
      <c r="N27" s="25" t="str">
        <f t="shared" si="6"/>
        <v>--</v>
      </c>
      <c r="O27" s="26">
        <f t="shared" si="6"/>
        <v>0</v>
      </c>
    </row>
    <row r="28" spans="1:15" ht="12.75" customHeight="1" x14ac:dyDescent="0.6">
      <c r="A28" s="30" t="s">
        <v>92</v>
      </c>
      <c r="B28" s="22">
        <f>SUM('Table 4.4'!B28,'Table 4.7'!B28,'Table 4.10'!B28)+SUM('Table 4.14'!B28,'Table 4.17'!B28,'Table 4.20'!B28)+SUM('Table 4.24'!B28,'Table 4.27'!B28,'Table 4.30'!B28)+SUM('Table 4.34'!B28,'Table 4.37'!B28,'Table 4.40'!B28,'Table 4.43'!B28)+SUM('Table 4.47'!B28,'Table 4.50'!B28,'Table 4.53'!B28,'Table 4.56'!B28,'Table 4.59'!B28)</f>
        <v>164805.71633134625</v>
      </c>
      <c r="C28" s="22">
        <f>SUM('Table 4.4'!C28,'Table 4.7'!C28,'Table 4.10'!C28)+SUM('Table 4.14'!C28,'Table 4.17'!C28,'Table 4.20'!C28)+SUM('Table 4.24'!C28,'Table 4.27'!C28,'Table 4.30'!C28)+SUM('Table 4.34'!C28,'Table 4.37'!C28,'Table 4.40'!C28,'Table 4.43'!C28)+SUM('Table 4.47'!C28,'Table 4.50'!C28,'Table 4.53'!C28,'Table 4.56'!C28,'Table 4.59'!C28)</f>
        <v>0</v>
      </c>
      <c r="D28" s="22">
        <f>SUM('Table 4.4'!D28,'Table 4.7'!D28,'Table 4.10'!D28)+SUM('Table 4.14'!D28,'Table 4.17'!D28,'Table 4.20'!D28)+SUM('Table 4.24'!D28,'Table 4.27'!D28,'Table 4.30'!D28)+SUM('Table 4.34'!D28,'Table 4.37'!D28,'Table 4.40'!D28,'Table 4.43'!D28)+SUM('Table 4.47'!D28,'Table 4.50'!D28,'Table 4.53'!D28,'Table 4.56'!D28,'Table 4.59'!D28)</f>
        <v>0</v>
      </c>
      <c r="E28" s="22">
        <f t="shared" si="4"/>
        <v>164805.71633134625</v>
      </c>
      <c r="F28" s="16"/>
      <c r="G28" s="62">
        <f>SUM('Table 4.4'!G28,'Table 4.7'!G28,'Table 4.10'!G28)+SUM('Table 4.14'!G28,'Table 4.17'!G28,'Table 4.20'!G28)+SUM('Table 4.24'!G28,'Table 4.27'!G28,'Table 4.30'!G28)+SUM('Table 4.34'!G28,'Table 4.37'!G28,'Table 4.40'!G28,'Table 4.43'!G28)+SUM('Table 4.47'!G28,'Table 4.50'!G28,'Table 4.53'!G28,'Table 4.56'!G28,'Table 4.59'!G28)</f>
        <v>6879.8095678579375</v>
      </c>
      <c r="H28" s="62">
        <f>SUM('Table 4.4'!H28,'Table 4.7'!H28,'Table 4.10'!H28)+SUM('Table 4.14'!H28,'Table 4.17'!H28,'Table 4.20'!H28)+SUM('Table 4.24'!H28,'Table 4.27'!H28,'Table 4.30'!H28)+SUM('Table 4.34'!H28,'Table 4.37'!H28,'Table 4.40'!H28,'Table 4.43'!H28)+SUM('Table 4.47'!H28,'Table 4.50'!H28,'Table 4.53'!H28,'Table 4.56'!H28,'Table 4.59'!H28)</f>
        <v>0</v>
      </c>
      <c r="I28" s="62">
        <f>SUM('Table 4.4'!I28,'Table 4.7'!I28,'Table 4.10'!I28)+SUM('Table 4.14'!I28,'Table 4.17'!I28,'Table 4.20'!I28)+SUM('Table 4.24'!I28,'Table 4.27'!I28,'Table 4.30'!I28)+SUM('Table 4.34'!I28,'Table 4.37'!I28,'Table 4.40'!I28,'Table 4.43'!I28)+SUM('Table 4.47'!I28,'Table 4.50'!I28,'Table 4.53'!I28,'Table 4.56'!I28,'Table 4.59'!I28)</f>
        <v>0</v>
      </c>
      <c r="J28" s="62">
        <f t="shared" si="5"/>
        <v>6879.8095678579375</v>
      </c>
      <c r="K28" s="16"/>
      <c r="L28" s="25">
        <f t="shared" si="6"/>
        <v>4.1744969294790109E-2</v>
      </c>
      <c r="M28" s="25" t="str">
        <f t="shared" si="6"/>
        <v>--</v>
      </c>
      <c r="N28" s="25" t="str">
        <f t="shared" si="6"/>
        <v>--</v>
      </c>
      <c r="O28" s="26">
        <f t="shared" si="6"/>
        <v>4.1744969294790109E-2</v>
      </c>
    </row>
    <row r="29" spans="1:15" ht="12.75" customHeight="1" x14ac:dyDescent="0.6">
      <c r="A29" s="30" t="s">
        <v>104</v>
      </c>
      <c r="B29" s="22">
        <f>SUM('Table 4.4'!B29,'Table 4.7'!B29,'Table 4.10'!B29)+SUM('Table 4.14'!B29,'Table 4.17'!B29,'Table 4.20'!B29)+SUM('Table 4.24'!B29,'Table 4.27'!B29,'Table 4.30'!B29)+SUM('Table 4.34'!B29,'Table 4.37'!B29,'Table 4.40'!B29,'Table 4.43'!B29)+SUM('Table 4.47'!B29,'Table 4.50'!B29,'Table 4.53'!B29,'Table 4.56'!B29,'Table 4.59'!B29)</f>
        <v>4177.953708835119</v>
      </c>
      <c r="C29" s="22">
        <f>SUM('Table 4.4'!C29,'Table 4.7'!C29,'Table 4.10'!C29)+SUM('Table 4.14'!C29,'Table 4.17'!C29,'Table 4.20'!C29)+SUM('Table 4.24'!C29,'Table 4.27'!C29,'Table 4.30'!C29)+SUM('Table 4.34'!C29,'Table 4.37'!C29,'Table 4.40'!C29,'Table 4.43'!C29)+SUM('Table 4.47'!C29,'Table 4.50'!C29,'Table 4.53'!C29,'Table 4.56'!C29,'Table 4.59'!C29)</f>
        <v>0</v>
      </c>
      <c r="D29" s="22">
        <f>SUM('Table 4.4'!D29,'Table 4.7'!D29,'Table 4.10'!D29)+SUM('Table 4.14'!D29,'Table 4.17'!D29,'Table 4.20'!D29)+SUM('Table 4.24'!D29,'Table 4.27'!D29,'Table 4.30'!D29)+SUM('Table 4.34'!D29,'Table 4.37'!D29,'Table 4.40'!D29,'Table 4.43'!D29)+SUM('Table 4.47'!D29,'Table 4.50'!D29,'Table 4.53'!D29,'Table 4.56'!D29,'Table 4.59'!D29)</f>
        <v>0</v>
      </c>
      <c r="E29" s="22">
        <f t="shared" si="4"/>
        <v>4177.953708835119</v>
      </c>
      <c r="F29" s="16"/>
      <c r="G29" s="62">
        <f>SUM('Table 4.4'!G29,'Table 4.7'!G29,'Table 4.10'!G29)+SUM('Table 4.14'!G29,'Table 4.17'!G29,'Table 4.20'!G29)+SUM('Table 4.24'!G29,'Table 4.27'!G29,'Table 4.30'!G29)+SUM('Table 4.34'!G29,'Table 4.37'!G29,'Table 4.40'!G29,'Table 4.43'!G29)+SUM('Table 4.47'!G29,'Table 4.50'!G29,'Table 4.53'!G29,'Table 4.56'!G29,'Table 4.59'!G29)</f>
        <v>95.351539052248143</v>
      </c>
      <c r="H29" s="62">
        <f>SUM('Table 4.4'!H29,'Table 4.7'!H29,'Table 4.10'!H29)+SUM('Table 4.14'!H29,'Table 4.17'!H29,'Table 4.20'!H29)+SUM('Table 4.24'!H29,'Table 4.27'!H29,'Table 4.30'!H29)+SUM('Table 4.34'!H29,'Table 4.37'!H29,'Table 4.40'!H29,'Table 4.43'!H29)+SUM('Table 4.47'!H29,'Table 4.50'!H29,'Table 4.53'!H29,'Table 4.56'!H29,'Table 4.59'!H29)</f>
        <v>0</v>
      </c>
      <c r="I29" s="62">
        <f>SUM('Table 4.4'!I29,'Table 4.7'!I29,'Table 4.10'!I29)+SUM('Table 4.14'!I29,'Table 4.17'!I29,'Table 4.20'!I29)+SUM('Table 4.24'!I29,'Table 4.27'!I29,'Table 4.30'!I29)+SUM('Table 4.34'!I29,'Table 4.37'!I29,'Table 4.40'!I29,'Table 4.43'!I29)+SUM('Table 4.47'!I29,'Table 4.50'!I29,'Table 4.53'!I29,'Table 4.56'!I29,'Table 4.59'!I29)</f>
        <v>0</v>
      </c>
      <c r="J29" s="62">
        <f t="shared" si="5"/>
        <v>95.351539052248143</v>
      </c>
      <c r="K29" s="16"/>
      <c r="L29" s="25">
        <f t="shared" si="6"/>
        <v>2.2822545604229229E-2</v>
      </c>
      <c r="M29" s="25" t="str">
        <f t="shared" si="6"/>
        <v>--</v>
      </c>
      <c r="N29" s="25" t="str">
        <f t="shared" si="6"/>
        <v>--</v>
      </c>
      <c r="O29" s="26">
        <f t="shared" si="6"/>
        <v>2.2822545604229229E-2</v>
      </c>
    </row>
    <row r="30" spans="1:15" ht="12.75" customHeight="1" x14ac:dyDescent="0.6">
      <c r="A30" s="21" t="s">
        <v>17</v>
      </c>
      <c r="B30" s="22">
        <f>B26</f>
        <v>278530.24725567462</v>
      </c>
      <c r="C30" s="22">
        <f>C26</f>
        <v>0</v>
      </c>
      <c r="D30" s="22">
        <f>D26</f>
        <v>0</v>
      </c>
      <c r="E30" s="22">
        <f>E26</f>
        <v>278530.24725567462</v>
      </c>
      <c r="F30" s="16"/>
      <c r="G30" s="62">
        <f>SUM(G24:G29)</f>
        <v>36937.925167335619</v>
      </c>
      <c r="H30" s="62">
        <f>SUM(H24:H29)</f>
        <v>0</v>
      </c>
      <c r="I30" s="62">
        <f>SUM(I24:I29)</f>
        <v>0</v>
      </c>
      <c r="J30" s="62">
        <f>SUM(J24:J29)</f>
        <v>36937.925167335619</v>
      </c>
      <c r="K30" s="16"/>
      <c r="L30" s="25">
        <f t="shared" si="6"/>
        <v>0.13261728494941069</v>
      </c>
      <c r="M30" s="25" t="str">
        <f t="shared" si="6"/>
        <v>--</v>
      </c>
      <c r="N30" s="25" t="str">
        <f t="shared" si="6"/>
        <v>--</v>
      </c>
      <c r="O30" s="26">
        <f t="shared" si="6"/>
        <v>0.13261728494941069</v>
      </c>
    </row>
    <row r="31" spans="1:15" ht="5.15" customHeight="1" x14ac:dyDescent="0.6">
      <c r="A31" s="21"/>
      <c r="B31" s="22"/>
      <c r="C31" s="22"/>
      <c r="D31" s="22"/>
      <c r="E31" s="22"/>
      <c r="F31" s="16"/>
      <c r="G31" s="62"/>
      <c r="H31" s="62"/>
      <c r="I31" s="62"/>
      <c r="J31" s="62"/>
      <c r="K31" s="16"/>
      <c r="L31" s="16"/>
      <c r="M31" s="16"/>
      <c r="N31" s="16"/>
      <c r="O31" s="20"/>
    </row>
    <row r="32" spans="1:15" ht="12.75" customHeight="1" x14ac:dyDescent="0.6">
      <c r="A32" s="21" t="s">
        <v>31</v>
      </c>
      <c r="B32" s="22">
        <f>SUM(B14,B21,B30)</f>
        <v>1177497.6199999999</v>
      </c>
      <c r="C32" s="22">
        <f>SUM(C14,C21,C30)</f>
        <v>0</v>
      </c>
      <c r="D32" s="22">
        <f>SUM(D14,D21,D30)</f>
        <v>0</v>
      </c>
      <c r="E32" s="22">
        <f>SUM(E14,E21,E30)</f>
        <v>1177497.6199999999</v>
      </c>
      <c r="F32" s="16"/>
      <c r="G32" s="62">
        <f>SUM(G14,G21,G30)</f>
        <v>134025.79470573738</v>
      </c>
      <c r="H32" s="62">
        <f>SUM(H14,H21,H30)</f>
        <v>0</v>
      </c>
      <c r="I32" s="62">
        <f>SUM(I14,I21,I30)</f>
        <v>0</v>
      </c>
      <c r="J32" s="62">
        <f>SUM(J14,J21,J30)</f>
        <v>134025.79470573738</v>
      </c>
      <c r="K32" s="16"/>
      <c r="L32" s="25">
        <f>IF(B32&lt;&gt;0,G32/B32,"--")</f>
        <v>0.11382256102202347</v>
      </c>
      <c r="M32" s="25" t="str">
        <f>IF(C32&lt;&gt;0,H32/C32,"--")</f>
        <v>--</v>
      </c>
      <c r="N32" s="25" t="str">
        <f>IF(D32&lt;&gt;0,I32/D32,"--")</f>
        <v>--</v>
      </c>
      <c r="O32" s="26">
        <f>IF(E32&lt;&gt;0,J32/E32,"--")</f>
        <v>0.11382256102202347</v>
      </c>
    </row>
    <row r="33" spans="1:15" ht="5.15" customHeight="1" x14ac:dyDescent="0.6">
      <c r="A33" s="21"/>
      <c r="B33" s="22"/>
      <c r="C33" s="22"/>
      <c r="D33" s="22"/>
      <c r="E33" s="22"/>
      <c r="F33" s="16"/>
      <c r="G33" s="62"/>
      <c r="H33" s="62"/>
      <c r="I33" s="62"/>
      <c r="J33" s="62"/>
      <c r="K33" s="16"/>
      <c r="L33" s="16"/>
      <c r="M33" s="16"/>
      <c r="N33" s="16"/>
      <c r="O33" s="20"/>
    </row>
    <row r="34" spans="1:15" ht="12.75" customHeight="1" x14ac:dyDescent="0.6">
      <c r="A34" s="95" t="s">
        <v>32</v>
      </c>
      <c r="B34" s="22"/>
      <c r="C34" s="22"/>
      <c r="D34" s="22"/>
      <c r="E34" s="22"/>
      <c r="F34" s="16"/>
      <c r="G34" s="62"/>
      <c r="H34" s="62"/>
      <c r="I34" s="62"/>
      <c r="J34" s="62"/>
      <c r="K34" s="16"/>
      <c r="L34" s="16"/>
      <c r="M34" s="16"/>
      <c r="N34" s="16"/>
      <c r="O34" s="20"/>
    </row>
    <row r="35" spans="1:15" ht="12.75" customHeight="1" x14ac:dyDescent="0.6">
      <c r="A35" s="31" t="s">
        <v>119</v>
      </c>
      <c r="B35" s="22"/>
      <c r="C35" s="22"/>
      <c r="D35" s="22"/>
      <c r="E35" s="22"/>
      <c r="F35" s="16"/>
      <c r="G35" s="62"/>
      <c r="H35" s="62"/>
      <c r="I35" s="62"/>
      <c r="J35" s="62"/>
      <c r="K35" s="16"/>
      <c r="L35" s="16"/>
      <c r="M35" s="16"/>
      <c r="N35" s="16"/>
      <c r="O35" s="20"/>
    </row>
    <row r="36" spans="1:15" ht="12.75" customHeight="1" x14ac:dyDescent="0.6">
      <c r="A36" s="21" t="s">
        <v>13</v>
      </c>
      <c r="B36" s="22">
        <f>SUM('Table 4.4'!B36,'Table 4.7'!B36,'Table 4.10'!B36)+SUM('Table 4.14'!B36,'Table 4.17'!B36,'Table 4.20'!B36)+SUM('Table 4.24'!B36,'Table 4.27'!B36,'Table 4.30'!B36)+SUM('Table 4.34'!B36,'Table 4.37'!B36,'Table 4.40'!B36,'Table 4.43'!B36)+SUM('Table 4.47'!B36,'Table 4.50'!B36,'Table 4.53'!B36,'Table 4.56'!B36,'Table 4.59'!B36)</f>
        <v>1768118.2811304159</v>
      </c>
      <c r="C36" s="22">
        <f>SUM('Table 4.4'!C36,'Table 4.7'!C36,'Table 4.10'!C36)+SUM('Table 4.14'!C36,'Table 4.17'!C36,'Table 4.20'!C36)+SUM('Table 4.24'!C36,'Table 4.27'!C36,'Table 4.30'!C36)+SUM('Table 4.34'!C36,'Table 4.37'!C36,'Table 4.40'!C36,'Table 4.43'!C36)+SUM('Table 4.47'!C36,'Table 4.50'!C36,'Table 4.53'!C36,'Table 4.56'!C36,'Table 4.59'!C36)</f>
        <v>391639.52941350202</v>
      </c>
      <c r="D36" s="22">
        <f>SUM('Table 4.4'!D36,'Table 4.7'!D36,'Table 4.10'!D36)+SUM('Table 4.14'!D36,'Table 4.17'!D36,'Table 4.20'!D36)+SUM('Table 4.24'!D36,'Table 4.27'!D36,'Table 4.30'!D36)+SUM('Table 4.34'!D36,'Table 4.37'!D36,'Table 4.40'!D36,'Table 4.43'!D36)+SUM('Table 4.47'!D36,'Table 4.50'!D36,'Table 4.53'!D36,'Table 4.56'!D36,'Table 4.59'!D36)</f>
        <v>9308.2453308171462</v>
      </c>
      <c r="E36" s="22">
        <f>SUM(B36:D36)</f>
        <v>2169066.0558747351</v>
      </c>
      <c r="F36" s="16"/>
      <c r="G36" s="62">
        <f>SUM('Table 4.4'!G36,'Table 4.7'!G36,'Table 4.10'!G36)+SUM('Table 4.14'!G36,'Table 4.17'!G36,'Table 4.20'!G36)+SUM('Table 4.24'!G36,'Table 4.27'!G36,'Table 4.30'!G36)+SUM('Table 4.34'!G36,'Table 4.37'!G36,'Table 4.40'!G36,'Table 4.43'!G36)+SUM('Table 4.47'!G36,'Table 4.50'!G36,'Table 4.53'!G36,'Table 4.56'!G36,'Table 4.59'!G36)</f>
        <v>50380.233460343377</v>
      </c>
      <c r="H36" s="62">
        <f>SUM('Table 4.4'!H36,'Table 4.7'!H36,'Table 4.10'!H36)+SUM('Table 4.14'!H36,'Table 4.17'!H36,'Table 4.20'!H36)+SUM('Table 4.24'!H36,'Table 4.27'!H36,'Table 4.30'!H36)+SUM('Table 4.34'!H36,'Table 4.37'!H36,'Table 4.40'!H36,'Table 4.43'!H36)+SUM('Table 4.47'!H36,'Table 4.50'!H36,'Table 4.53'!H36,'Table 4.56'!H36,'Table 4.59'!H36)</f>
        <v>21684.827039752236</v>
      </c>
      <c r="I36" s="62">
        <f>SUM('Table 4.4'!I36,'Table 4.7'!I36,'Table 4.10'!I36)+SUM('Table 4.14'!I36,'Table 4.17'!I36,'Table 4.20'!I36)+SUM('Table 4.24'!I36,'Table 4.27'!I36,'Table 4.30'!I36)+SUM('Table 4.34'!I36,'Table 4.37'!I36,'Table 4.40'!I36,'Table 4.43'!I36)+SUM('Table 4.47'!I36,'Table 4.50'!I36,'Table 4.53'!I36,'Table 4.56'!I36,'Table 4.59'!I36)</f>
        <v>901.95462046776288</v>
      </c>
      <c r="J36" s="62">
        <f>SUM(G36:I36)</f>
        <v>72967.015120563374</v>
      </c>
      <c r="K36" s="16"/>
      <c r="L36" s="25">
        <f t="shared" ref="L36:O38" si="7">IF(B36&lt;&gt;0,G36/B36,"--")</f>
        <v>2.8493700901126167E-2</v>
      </c>
      <c r="M36" s="25">
        <f t="shared" si="7"/>
        <v>5.5369352200545868E-2</v>
      </c>
      <c r="N36" s="25">
        <f t="shared" si="7"/>
        <v>9.6898458131698451E-2</v>
      </c>
      <c r="O36" s="26">
        <f t="shared" si="7"/>
        <v>3.3639830803187519E-2</v>
      </c>
    </row>
    <row r="37" spans="1:15" ht="12.75" customHeight="1" x14ac:dyDescent="0.6">
      <c r="A37" s="30" t="s">
        <v>120</v>
      </c>
      <c r="B37" s="22">
        <f>SUM('Table 4.4'!B37,'Table 4.7'!B37,'Table 4.10'!B37)+SUM('Table 4.14'!B37,'Table 4.17'!B37,'Table 4.20'!B37)+SUM('Table 4.24'!B37,'Table 4.27'!B37,'Table 4.30'!B37)+SUM('Table 4.34'!B37,'Table 4.37'!B37,'Table 4.40'!B37,'Table 4.43'!B37)+SUM('Table 4.47'!B37,'Table 4.50'!B37,'Table 4.53'!B37,'Table 4.56'!B37,'Table 4.59'!B37)</f>
        <v>1768118.2811304159</v>
      </c>
      <c r="C37" s="22">
        <f>SUM('Table 4.4'!C37,'Table 4.7'!C37,'Table 4.10'!C37)+SUM('Table 4.14'!C37,'Table 4.17'!C37,'Table 4.20'!C37)+SUM('Table 4.24'!C37,'Table 4.27'!C37,'Table 4.30'!C37)+SUM('Table 4.34'!C37,'Table 4.37'!C37,'Table 4.40'!C37,'Table 4.43'!C37)+SUM('Table 4.47'!C37,'Table 4.50'!C37,'Table 4.53'!C37,'Table 4.56'!C37,'Table 4.59'!C37)</f>
        <v>391639.52941350202</v>
      </c>
      <c r="D37" s="22">
        <f>SUM('Table 4.4'!D37,'Table 4.7'!D37,'Table 4.10'!D37)+SUM('Table 4.14'!D37,'Table 4.17'!D37,'Table 4.20'!D37)+SUM('Table 4.24'!D37,'Table 4.27'!D37,'Table 4.30'!D37)+SUM('Table 4.34'!D37,'Table 4.37'!D37,'Table 4.40'!D37,'Table 4.43'!D37)+SUM('Table 4.47'!D37,'Table 4.50'!D37,'Table 4.53'!D37,'Table 4.56'!D37,'Table 4.59'!D37)</f>
        <v>9308.2453308171462</v>
      </c>
      <c r="E37" s="22">
        <f>SUM(B37:D37)</f>
        <v>2169066.0558747351</v>
      </c>
      <c r="F37" s="16"/>
      <c r="G37" s="62">
        <f>SUM('Table 4.4'!G37,'Table 4.7'!G37,'Table 4.10'!G37)+SUM('Table 4.14'!G37,'Table 4.17'!G37,'Table 4.20'!G37)+SUM('Table 4.24'!G37,'Table 4.27'!G37,'Table 4.30'!G37)+SUM('Table 4.34'!G37,'Table 4.37'!G37,'Table 4.40'!G37,'Table 4.43'!G37)+SUM('Table 4.47'!G37,'Table 4.50'!G37,'Table 4.53'!G37,'Table 4.56'!G37,'Table 4.59'!G37)</f>
        <v>29125.167254436012</v>
      </c>
      <c r="H37" s="62">
        <f>SUM('Table 4.4'!H37,'Table 4.7'!H37,'Table 4.10'!H37)+SUM('Table 4.14'!H37,'Table 4.17'!H37,'Table 4.20'!H37)+SUM('Table 4.24'!H37,'Table 4.27'!H37,'Table 4.30'!H37)+SUM('Table 4.34'!H37,'Table 4.37'!H37,'Table 4.40'!H37,'Table 4.43'!H37)+SUM('Table 4.47'!H37,'Table 4.50'!H37,'Table 4.53'!H37,'Table 4.56'!H37,'Table 4.59'!H37)</f>
        <v>10549.033906929919</v>
      </c>
      <c r="I37" s="62">
        <f>SUM('Table 4.4'!I37,'Table 4.7'!I37,'Table 4.10'!I37)+SUM('Table 4.14'!I37,'Table 4.17'!I37,'Table 4.20'!I37)+SUM('Table 4.24'!I37,'Table 4.27'!I37,'Table 4.30'!I37)+SUM('Table 4.34'!I37,'Table 4.37'!I37,'Table 4.40'!I37,'Table 4.43'!I37)+SUM('Table 4.47'!I37,'Table 4.50'!I37,'Table 4.53'!I37,'Table 4.56'!I37,'Table 4.59'!I37)</f>
        <v>1096.7755574849893</v>
      </c>
      <c r="J37" s="62">
        <f>SUM(G37:I37)</f>
        <v>40770.976718850914</v>
      </c>
      <c r="K37" s="16"/>
      <c r="L37" s="25">
        <f t="shared" si="7"/>
        <v>1.6472408868379178E-2</v>
      </c>
      <c r="M37" s="25">
        <f t="shared" si="7"/>
        <v>2.6935569866319613E-2</v>
      </c>
      <c r="N37" s="25">
        <f t="shared" si="7"/>
        <v>0.11782838961644625</v>
      </c>
      <c r="O37" s="26">
        <f t="shared" si="7"/>
        <v>1.8796558365950226E-2</v>
      </c>
    </row>
    <row r="38" spans="1:15" ht="12.75" customHeight="1" x14ac:dyDescent="0.6">
      <c r="A38" s="21" t="s">
        <v>17</v>
      </c>
      <c r="B38" s="22">
        <f>B36</f>
        <v>1768118.2811304159</v>
      </c>
      <c r="C38" s="22">
        <f>C36</f>
        <v>391639.52941350202</v>
      </c>
      <c r="D38" s="22">
        <f>D36</f>
        <v>9308.2453308171462</v>
      </c>
      <c r="E38" s="22">
        <f>E36</f>
        <v>2169066.0558747351</v>
      </c>
      <c r="F38" s="16"/>
      <c r="G38" s="62">
        <f>SUM(G36:G37)</f>
        <v>79505.400714779389</v>
      </c>
      <c r="H38" s="62">
        <f>SUM(H36:H37)</f>
        <v>32233.860946682154</v>
      </c>
      <c r="I38" s="62">
        <f>SUM(I36:I37)</f>
        <v>1998.7301779527522</v>
      </c>
      <c r="J38" s="62">
        <f>SUM(J36:J37)</f>
        <v>113737.99183941429</v>
      </c>
      <c r="K38" s="16"/>
      <c r="L38" s="25">
        <f t="shared" si="7"/>
        <v>4.4966109769505345E-2</v>
      </c>
      <c r="M38" s="25">
        <f t="shared" si="7"/>
        <v>8.2304922066865474E-2</v>
      </c>
      <c r="N38" s="25">
        <f t="shared" si="7"/>
        <v>0.21472684774814471</v>
      </c>
      <c r="O38" s="26">
        <f t="shared" si="7"/>
        <v>5.2436389169137745E-2</v>
      </c>
    </row>
    <row r="39" spans="1:15" ht="5.15" customHeight="1" x14ac:dyDescent="0.6">
      <c r="A39" s="21"/>
      <c r="B39" s="22"/>
      <c r="C39" s="22"/>
      <c r="D39" s="22"/>
      <c r="E39" s="22"/>
      <c r="F39" s="16"/>
      <c r="G39" s="62"/>
      <c r="H39" s="62"/>
      <c r="I39" s="62"/>
      <c r="J39" s="62"/>
      <c r="K39" s="16"/>
      <c r="L39" s="16"/>
      <c r="M39" s="16"/>
      <c r="N39" s="16"/>
      <c r="O39" s="20"/>
    </row>
    <row r="40" spans="1:15" ht="12.75" customHeight="1" x14ac:dyDescent="0.6">
      <c r="A40" s="31" t="s">
        <v>121</v>
      </c>
      <c r="B40" s="22"/>
      <c r="C40" s="22"/>
      <c r="D40" s="22"/>
      <c r="E40" s="22"/>
      <c r="F40" s="16"/>
      <c r="G40" s="62"/>
      <c r="H40" s="62"/>
      <c r="I40" s="62"/>
      <c r="J40" s="62"/>
      <c r="K40" s="16"/>
      <c r="L40" s="16"/>
      <c r="M40" s="16"/>
      <c r="N40" s="16"/>
      <c r="O40" s="20"/>
    </row>
    <row r="41" spans="1:15" ht="12.75" customHeight="1" x14ac:dyDescent="0.6">
      <c r="A41" s="21" t="s">
        <v>13</v>
      </c>
      <c r="B41" s="22">
        <f>SUM('Table 4.4'!B41,'Table 4.7'!B41,'Table 4.10'!B41)+SUM('Table 4.14'!B41,'Table 4.17'!B41,'Table 4.20'!B41)+SUM('Table 4.24'!B41,'Table 4.27'!B41,'Table 4.30'!B41)+SUM('Table 4.34'!B41,'Table 4.37'!B41,'Table 4.40'!B41,'Table 4.43'!B41)+SUM('Table 4.47'!B41,'Table 4.50'!B41,'Table 4.53'!B41,'Table 4.56'!B41,'Table 4.59'!B41)</f>
        <v>0</v>
      </c>
      <c r="C41" s="22">
        <f>SUM('Table 4.4'!C41,'Table 4.7'!C41,'Table 4.10'!C41)+SUM('Table 4.14'!C41,'Table 4.17'!C41,'Table 4.20'!C41)+SUM('Table 4.24'!C41,'Table 4.27'!C41,'Table 4.30'!C41)+SUM('Table 4.34'!C41,'Table 4.37'!C41,'Table 4.40'!C41,'Table 4.43'!C41)+SUM('Table 4.47'!C41,'Table 4.50'!C41,'Table 4.53'!C41,'Table 4.56'!C41,'Table 4.59'!C41)</f>
        <v>77025.95193536047</v>
      </c>
      <c r="D41" s="22">
        <f>SUM('Table 4.4'!D41,'Table 4.7'!D41,'Table 4.10'!D41)+SUM('Table 4.14'!D41,'Table 4.17'!D41,'Table 4.20'!D41)+SUM('Table 4.24'!D41,'Table 4.27'!D41,'Table 4.30'!D41)+SUM('Table 4.34'!D41,'Table 4.37'!D41,'Table 4.40'!D41,'Table 4.43'!D41)+SUM('Table 4.47'!D41,'Table 4.50'!D41,'Table 4.53'!D41,'Table 4.56'!D41,'Table 4.59'!D41)</f>
        <v>1982.2571893843897</v>
      </c>
      <c r="E41" s="22">
        <f>SUM(B41:D41)</f>
        <v>79008.209124744855</v>
      </c>
      <c r="F41" s="16"/>
      <c r="G41" s="62">
        <f>SUM('Table 4.4'!G41,'Table 4.7'!G41,'Table 4.10'!G41)+SUM('Table 4.14'!G41,'Table 4.17'!G41,'Table 4.20'!G41)+SUM('Table 4.24'!G41,'Table 4.27'!G41,'Table 4.30'!G41)+SUM('Table 4.34'!G41,'Table 4.37'!G41,'Table 4.40'!G41,'Table 4.43'!G41)+SUM('Table 4.47'!G41,'Table 4.50'!G41,'Table 4.53'!G41,'Table 4.56'!G41,'Table 4.59'!G41)</f>
        <v>0</v>
      </c>
      <c r="H41" s="62">
        <f>SUM('Table 4.4'!H41,'Table 4.7'!H41,'Table 4.10'!H41)+SUM('Table 4.14'!H41,'Table 4.17'!H41,'Table 4.20'!H41)+SUM('Table 4.24'!H41,'Table 4.27'!H41,'Table 4.30'!H41)+SUM('Table 4.34'!H41,'Table 4.37'!H41,'Table 4.40'!H41,'Table 4.43'!H41)+SUM('Table 4.47'!H41,'Table 4.50'!H41,'Table 4.53'!H41,'Table 4.56'!H41,'Table 4.59'!H41)</f>
        <v>7507.2580396679341</v>
      </c>
      <c r="I41" s="62">
        <f>SUM('Table 4.4'!I41,'Table 4.7'!I41,'Table 4.10'!I41)+SUM('Table 4.14'!I41,'Table 4.17'!I41,'Table 4.20'!I41)+SUM('Table 4.24'!I41,'Table 4.27'!I41,'Table 4.30'!I41)+SUM('Table 4.34'!I41,'Table 4.37'!I41,'Table 4.40'!I41,'Table 4.43'!I41)+SUM('Table 4.47'!I41,'Table 4.50'!I41,'Table 4.53'!I41,'Table 4.56'!I41,'Table 4.59'!I41)</f>
        <v>1544.7872828802133</v>
      </c>
      <c r="J41" s="62">
        <f>SUM(G41:I41)</f>
        <v>9052.0453225481469</v>
      </c>
      <c r="K41" s="16"/>
      <c r="L41" s="25" t="str">
        <f t="shared" ref="L41:O43" si="8">IF(B41&lt;&gt;0,G41/B41,"--")</f>
        <v>--</v>
      </c>
      <c r="M41" s="25">
        <f t="shared" si="8"/>
        <v>9.7464008571655977E-2</v>
      </c>
      <c r="N41" s="25">
        <f t="shared" si="8"/>
        <v>0.77930719139425231</v>
      </c>
      <c r="O41" s="26">
        <f t="shared" si="8"/>
        <v>0.11457094677663192</v>
      </c>
    </row>
    <row r="42" spans="1:15" ht="12.75" customHeight="1" x14ac:dyDescent="0.6">
      <c r="A42" s="30" t="s">
        <v>97</v>
      </c>
      <c r="B42" s="22">
        <f>SUM('Table 4.4'!B42,'Table 4.7'!B42,'Table 4.10'!B42)+SUM('Table 4.14'!B42,'Table 4.17'!B42,'Table 4.20'!B42)+SUM('Table 4.24'!B42,'Table 4.27'!B42,'Table 4.30'!B42)+SUM('Table 4.34'!B42,'Table 4.37'!B42,'Table 4.40'!B42,'Table 4.43'!B42)+SUM('Table 4.47'!B42,'Table 4.50'!B42,'Table 4.53'!B42,'Table 4.56'!B42,'Table 4.59'!B42)</f>
        <v>0</v>
      </c>
      <c r="C42" s="22">
        <f>SUM('Table 4.4'!C42,'Table 4.7'!C42,'Table 4.10'!C42)+SUM('Table 4.14'!C42,'Table 4.17'!C42,'Table 4.20'!C42)+SUM('Table 4.24'!C42,'Table 4.27'!C42,'Table 4.30'!C42)+SUM('Table 4.34'!C42,'Table 4.37'!C42,'Table 4.40'!C42,'Table 4.43'!C42)+SUM('Table 4.47'!C42,'Table 4.50'!C42,'Table 4.53'!C42,'Table 4.56'!C42,'Table 4.59'!C42)</f>
        <v>77025.95193536047</v>
      </c>
      <c r="D42" s="22">
        <f>SUM('Table 4.4'!D42,'Table 4.7'!D42,'Table 4.10'!D42)+SUM('Table 4.14'!D42,'Table 4.17'!D42,'Table 4.20'!D42)+SUM('Table 4.24'!D42,'Table 4.27'!D42,'Table 4.30'!D42)+SUM('Table 4.34'!D42,'Table 4.37'!D42,'Table 4.40'!D42,'Table 4.43'!D42)+SUM('Table 4.47'!D42,'Table 4.50'!D42,'Table 4.53'!D42,'Table 4.56'!D42,'Table 4.59'!D42)</f>
        <v>1982.2571893843897</v>
      </c>
      <c r="E42" s="22">
        <f>SUM(B42:D42)</f>
        <v>79008.209124744855</v>
      </c>
      <c r="F42" s="16"/>
      <c r="G42" s="62">
        <f>SUM('Table 4.4'!G42,'Table 4.7'!G42,'Table 4.10'!G42)+SUM('Table 4.14'!G42,'Table 4.17'!G42,'Table 4.20'!G42)+SUM('Table 4.24'!G42,'Table 4.27'!G42,'Table 4.30'!G42)+SUM('Table 4.34'!G42,'Table 4.37'!G42,'Table 4.40'!G42,'Table 4.43'!G42)+SUM('Table 4.47'!G42,'Table 4.50'!G42,'Table 4.53'!G42,'Table 4.56'!G42,'Table 4.59'!G42)</f>
        <v>0</v>
      </c>
      <c r="H42" s="62">
        <f>SUM('Table 4.4'!H42,'Table 4.7'!H42,'Table 4.10'!H42)+SUM('Table 4.14'!H42,'Table 4.17'!H42,'Table 4.20'!H42)+SUM('Table 4.24'!H42,'Table 4.27'!H42,'Table 4.30'!H42)+SUM('Table 4.34'!H42,'Table 4.37'!H42,'Table 4.40'!H42,'Table 4.43'!H42)+SUM('Table 4.47'!H42,'Table 4.50'!H42,'Table 4.53'!H42,'Table 4.56'!H42,'Table 4.59'!H42)</f>
        <v>13621.953400704453</v>
      </c>
      <c r="I42" s="62">
        <f>SUM('Table 4.4'!I42,'Table 4.7'!I42,'Table 4.10'!I42)+SUM('Table 4.14'!I42,'Table 4.17'!I42,'Table 4.20'!I42)+SUM('Table 4.24'!I42,'Table 4.27'!I42,'Table 4.30'!I42)+SUM('Table 4.34'!I42,'Table 4.37'!I42,'Table 4.40'!I42,'Table 4.43'!I42)+SUM('Table 4.47'!I42,'Table 4.50'!I42,'Table 4.53'!I42,'Table 4.56'!I42,'Table 4.59'!I42)</f>
        <v>461.91239917113529</v>
      </c>
      <c r="J42" s="62">
        <f>SUM(G42:I42)</f>
        <v>14083.865799875588</v>
      </c>
      <c r="K42" s="16"/>
      <c r="L42" s="25" t="str">
        <f t="shared" si="8"/>
        <v>--</v>
      </c>
      <c r="M42" s="25">
        <f t="shared" si="8"/>
        <v>0.17684888090881215</v>
      </c>
      <c r="N42" s="25">
        <f t="shared" si="8"/>
        <v>0.23302344501249453</v>
      </c>
      <c r="O42" s="26">
        <f t="shared" si="8"/>
        <v>0.17825825893153441</v>
      </c>
    </row>
    <row r="43" spans="1:15" ht="12.75" customHeight="1" x14ac:dyDescent="0.6">
      <c r="A43" s="21" t="s">
        <v>17</v>
      </c>
      <c r="B43" s="22">
        <f>B41</f>
        <v>0</v>
      </c>
      <c r="C43" s="22">
        <f>C41</f>
        <v>77025.95193536047</v>
      </c>
      <c r="D43" s="22">
        <f>D41</f>
        <v>1982.2571893843897</v>
      </c>
      <c r="E43" s="22">
        <f>E41</f>
        <v>79008.209124744855</v>
      </c>
      <c r="F43" s="16"/>
      <c r="G43" s="62">
        <f>SUM(G41:G42)</f>
        <v>0</v>
      </c>
      <c r="H43" s="62">
        <f>SUM(H41:H42)</f>
        <v>21129.211440372386</v>
      </c>
      <c r="I43" s="62">
        <f>SUM(I41:I42)</f>
        <v>2006.6996820513486</v>
      </c>
      <c r="J43" s="62">
        <f>SUM(J41:J42)</f>
        <v>23135.911122423735</v>
      </c>
      <c r="K43" s="16"/>
      <c r="L43" s="25" t="str">
        <f t="shared" si="8"/>
        <v>--</v>
      </c>
      <c r="M43" s="25">
        <f t="shared" si="8"/>
        <v>0.27431288948046811</v>
      </c>
      <c r="N43" s="25">
        <f t="shared" si="8"/>
        <v>1.0123306364067468</v>
      </c>
      <c r="O43" s="26">
        <f t="shared" si="8"/>
        <v>0.29282920570816634</v>
      </c>
    </row>
    <row r="44" spans="1:15" ht="5.15" customHeight="1" x14ac:dyDescent="0.6">
      <c r="A44" s="21"/>
      <c r="B44" s="22"/>
      <c r="C44" s="22"/>
      <c r="D44" s="22"/>
      <c r="E44" s="22"/>
      <c r="F44" s="16"/>
      <c r="G44" s="62"/>
      <c r="H44" s="62"/>
      <c r="I44" s="62"/>
      <c r="J44" s="62"/>
      <c r="K44" s="16"/>
      <c r="L44" s="16"/>
      <c r="M44" s="16"/>
      <c r="N44" s="16"/>
      <c r="O44" s="20"/>
    </row>
    <row r="45" spans="1:15" ht="12.75" customHeight="1" x14ac:dyDescent="0.6">
      <c r="A45" s="103" t="s">
        <v>33</v>
      </c>
      <c r="B45" s="32">
        <f>SUM(B38,B43)</f>
        <v>1768118.2811304159</v>
      </c>
      <c r="C45" s="32">
        <f>SUM(C38,C43)</f>
        <v>468665.48134886252</v>
      </c>
      <c r="D45" s="32">
        <f>SUM(D38,D43)</f>
        <v>11290.502520201535</v>
      </c>
      <c r="E45" s="32">
        <f>SUM(E38,E43)</f>
        <v>2248074.26499948</v>
      </c>
      <c r="F45" s="33"/>
      <c r="G45" s="84">
        <f>SUM(G38,G43)</f>
        <v>79505.400714779389</v>
      </c>
      <c r="H45" s="84">
        <f>SUM(H38,H43)</f>
        <v>53363.072387054541</v>
      </c>
      <c r="I45" s="84">
        <f>SUM(I38,I43)</f>
        <v>4005.4298600041011</v>
      </c>
      <c r="J45" s="84">
        <f>SUM(J38,J43)</f>
        <v>136873.90296183803</v>
      </c>
      <c r="K45" s="33"/>
      <c r="L45" s="35">
        <f t="shared" ref="L45:O46" si="9">IF(B45&lt;&gt;0,G45/B45,"--")</f>
        <v>4.4966109769505345E-2</v>
      </c>
      <c r="M45" s="35">
        <f t="shared" si="9"/>
        <v>0.11386175110117069</v>
      </c>
      <c r="N45" s="35">
        <f t="shared" si="9"/>
        <v>0.3547609907386659</v>
      </c>
      <c r="O45" s="36">
        <f t="shared" si="9"/>
        <v>6.0884956112368327E-2</v>
      </c>
    </row>
    <row r="46" spans="1:15" ht="12.75" customHeight="1" x14ac:dyDescent="0.6">
      <c r="A46" s="104" t="s">
        <v>17</v>
      </c>
      <c r="B46" s="22">
        <f>SUM(B32,B45)</f>
        <v>2945615.9011304155</v>
      </c>
      <c r="C46" s="22">
        <f>SUM(C32,C45)</f>
        <v>468665.48134886252</v>
      </c>
      <c r="D46" s="22">
        <f>SUM(D32,D45)</f>
        <v>11290.502520201535</v>
      </c>
      <c r="E46" s="22">
        <f>SUM(E32,E45)</f>
        <v>3425571.8849994801</v>
      </c>
      <c r="F46" s="16"/>
      <c r="G46" s="62">
        <f>SUM(G32,G45)</f>
        <v>213531.19542051677</v>
      </c>
      <c r="H46" s="62">
        <f>SUM(H32,H45)</f>
        <v>53363.072387054541</v>
      </c>
      <c r="I46" s="62">
        <f>SUM(I32,I45)</f>
        <v>4005.4298600041011</v>
      </c>
      <c r="J46" s="62">
        <f>SUM(J32,J45)</f>
        <v>270899.69766757544</v>
      </c>
      <c r="K46" s="16"/>
      <c r="L46" s="25">
        <f t="shared" si="9"/>
        <v>7.2491187781330083E-2</v>
      </c>
      <c r="M46" s="25">
        <f t="shared" si="9"/>
        <v>0.11386175110117069</v>
      </c>
      <c r="N46" s="25">
        <f t="shared" si="9"/>
        <v>0.3547609907386659</v>
      </c>
      <c r="O46" s="26">
        <f t="shared" si="9"/>
        <v>7.9081597689962521E-2</v>
      </c>
    </row>
    <row r="47" spans="1:15" ht="5.15" customHeight="1" thickBot="1" x14ac:dyDescent="0.75">
      <c r="A47" s="105"/>
      <c r="B47" s="101"/>
      <c r="C47" s="101"/>
      <c r="D47" s="101"/>
      <c r="E47" s="101"/>
      <c r="F47" s="102"/>
      <c r="G47" s="98"/>
      <c r="H47" s="98"/>
      <c r="I47" s="98"/>
      <c r="J47" s="98"/>
      <c r="K47" s="102"/>
      <c r="L47" s="102"/>
      <c r="M47" s="102"/>
      <c r="N47" s="102"/>
      <c r="O47" s="106"/>
    </row>
    <row r="48" spans="1:15" ht="15.5" x14ac:dyDescent="0.7">
      <c r="A48" s="4" t="s">
        <v>18</v>
      </c>
      <c r="B48" s="9" t="s">
        <v>1</v>
      </c>
      <c r="C48" s="10"/>
      <c r="D48" s="10"/>
      <c r="E48" s="10"/>
      <c r="F48" s="11"/>
      <c r="G48" s="9" t="s">
        <v>2</v>
      </c>
      <c r="H48" s="12"/>
      <c r="I48" s="12"/>
      <c r="J48" s="12"/>
      <c r="K48" s="11"/>
      <c r="L48" s="9" t="s">
        <v>3</v>
      </c>
      <c r="M48" s="12"/>
      <c r="N48" s="12"/>
      <c r="O48" s="13"/>
    </row>
    <row r="49" spans="1:15" ht="12.75" customHeight="1" x14ac:dyDescent="0.6">
      <c r="A49" s="94" t="s">
        <v>23</v>
      </c>
      <c r="B49" s="15" t="s">
        <v>4</v>
      </c>
      <c r="C49" s="15" t="s">
        <v>5</v>
      </c>
      <c r="D49" s="15" t="s">
        <v>6</v>
      </c>
      <c r="E49" s="15" t="s">
        <v>173</v>
      </c>
      <c r="F49" s="16"/>
      <c r="G49" s="15" t="s">
        <v>4</v>
      </c>
      <c r="H49" s="15" t="s">
        <v>5</v>
      </c>
      <c r="I49" s="15" t="s">
        <v>6</v>
      </c>
      <c r="J49" s="15" t="s">
        <v>173</v>
      </c>
      <c r="K49" s="16"/>
      <c r="L49" s="15" t="s">
        <v>4</v>
      </c>
      <c r="M49" s="15" t="s">
        <v>5</v>
      </c>
      <c r="N49" s="15" t="s">
        <v>6</v>
      </c>
      <c r="O49" s="17" t="s">
        <v>173</v>
      </c>
    </row>
    <row r="50" spans="1:15" x14ac:dyDescent="0.6">
      <c r="A50" s="21" t="s">
        <v>19</v>
      </c>
      <c r="B50" s="22">
        <f>SUM('Table 4.4'!B50,'Table 4.7'!B50,'Table 4.10'!B50)+SUM('Table 4.14'!B50,'Table 4.17'!B50,'Table 4.20'!B50)+SUM('Table 4.24'!B50,'Table 4.27'!B50,'Table 4.30'!B50)+SUM('Table 4.34'!B50,'Table 4.37'!B50,'Table 4.40'!B50,'Table 4.43'!B50)+SUM('Table 4.47'!B50,'Table 4.50'!B50,'Table 4.53'!B50,'Table 4.56'!B50,'Table 4.59'!B50)</f>
        <v>420110.841818852</v>
      </c>
      <c r="C50" s="22">
        <f>SUM('Table 4.4'!C50,'Table 4.7'!C50,'Table 4.10'!C50)+SUM('Table 4.14'!C50,'Table 4.17'!C50,'Table 4.20'!C50)+SUM('Table 4.24'!C50,'Table 4.27'!C50,'Table 4.30'!C50)+SUM('Table 4.34'!C50,'Table 4.37'!C50,'Table 4.40'!C50,'Table 4.43'!C50)+SUM('Table 4.47'!C50,'Table 4.50'!C50,'Table 4.53'!C50,'Table 4.56'!C50,'Table 4.59'!C50)</f>
        <v>0</v>
      </c>
      <c r="D50" s="22">
        <f>SUM('Table 4.4'!D50,'Table 4.7'!D50,'Table 4.10'!D50)+SUM('Table 4.14'!D50,'Table 4.17'!D50,'Table 4.20'!D50)+SUM('Table 4.24'!D50,'Table 4.27'!D50,'Table 4.30'!D50)+SUM('Table 4.34'!D50,'Table 4.37'!D50,'Table 4.40'!D50,'Table 4.43'!D50)+SUM('Table 4.47'!D50,'Table 4.50'!D50,'Table 4.53'!D50,'Table 4.56'!D50,'Table 4.59'!D50)</f>
        <v>0</v>
      </c>
      <c r="E50" s="22">
        <f>SUM(B50:D50)</f>
        <v>420110.841818852</v>
      </c>
      <c r="F50" s="16"/>
      <c r="G50" s="62">
        <f>SUM('Table 4.4'!G50,'Table 4.7'!G50,'Table 4.10'!G50)+SUM('Table 4.14'!G50,'Table 4.17'!G50,'Table 4.20'!G50)+SUM('Table 4.24'!G50,'Table 4.27'!G50,'Table 4.30'!G50)+SUM('Table 4.34'!G50,'Table 4.37'!G50,'Table 4.40'!G50,'Table 4.43'!G50)+SUM('Table 4.47'!G50,'Table 4.50'!G50,'Table 4.53'!G50,'Table 4.56'!G50,'Table 4.59'!G50)</f>
        <v>22471.15774396903</v>
      </c>
      <c r="H50" s="62">
        <f>SUM('Table 4.4'!H50,'Table 4.7'!H50,'Table 4.10'!H50)+SUM('Table 4.14'!H50,'Table 4.17'!H50,'Table 4.20'!H50)+SUM('Table 4.24'!H50,'Table 4.27'!H50,'Table 4.30'!H50)+SUM('Table 4.34'!H50,'Table 4.37'!H50,'Table 4.40'!H50,'Table 4.43'!H50)+SUM('Table 4.47'!H50,'Table 4.50'!H50,'Table 4.53'!H50,'Table 4.56'!H50,'Table 4.59'!H50)</f>
        <v>0</v>
      </c>
      <c r="I50" s="62">
        <f>SUM('Table 4.4'!I50,'Table 4.7'!I50,'Table 4.10'!I50)+SUM('Table 4.14'!I50,'Table 4.17'!I50,'Table 4.20'!I50)+SUM('Table 4.24'!I50,'Table 4.27'!I50,'Table 4.30'!I50)+SUM('Table 4.34'!I50,'Table 4.37'!I50,'Table 4.40'!I50,'Table 4.43'!I50)+SUM('Table 4.47'!I50,'Table 4.50'!I50,'Table 4.53'!I50,'Table 4.56'!I50,'Table 4.59'!I50)</f>
        <v>0</v>
      </c>
      <c r="J50" s="62">
        <f>SUM(G50:I50)</f>
        <v>22471.15774396903</v>
      </c>
      <c r="K50" s="16"/>
      <c r="L50" s="25">
        <f t="shared" ref="L50:O52" si="10">IF(B50&lt;&gt;0,G50/B50,"--")</f>
        <v>5.348864039471371E-2</v>
      </c>
      <c r="M50" s="25" t="str">
        <f t="shared" si="10"/>
        <v>--</v>
      </c>
      <c r="N50" s="25" t="str">
        <f t="shared" si="10"/>
        <v>--</v>
      </c>
      <c r="O50" s="26">
        <f t="shared" si="10"/>
        <v>5.348864039471371E-2</v>
      </c>
    </row>
    <row r="51" spans="1:15" x14ac:dyDescent="0.6">
      <c r="A51" s="21" t="s">
        <v>20</v>
      </c>
      <c r="B51" s="22">
        <f>SUM('Table 4.4'!B51,'Table 4.7'!B51,'Table 4.10'!B51)+SUM('Table 4.14'!B51,'Table 4.17'!B51,'Table 4.20'!B51)+SUM('Table 4.24'!B51,'Table 4.27'!B51,'Table 4.30'!B51)+SUM('Table 4.34'!B51,'Table 4.37'!B51,'Table 4.40'!B51,'Table 4.43'!B51)+SUM('Table 4.47'!B51,'Table 4.50'!B51,'Table 4.53'!B51,'Table 4.56'!B51,'Table 4.59'!B51)</f>
        <v>964.33964800070612</v>
      </c>
      <c r="C51" s="22">
        <f>SUM('Table 4.4'!C51,'Table 4.7'!C51,'Table 4.10'!C51)+SUM('Table 4.14'!C51,'Table 4.17'!C51,'Table 4.20'!C51)+SUM('Table 4.24'!C51,'Table 4.27'!C51,'Table 4.30'!C51)+SUM('Table 4.34'!C51,'Table 4.37'!C51,'Table 4.40'!C51,'Table 4.43'!C51)+SUM('Table 4.47'!C51,'Table 4.50'!C51,'Table 4.53'!C51,'Table 4.56'!C51,'Table 4.59'!C51)</f>
        <v>0</v>
      </c>
      <c r="D51" s="22">
        <f>SUM('Table 4.4'!D51,'Table 4.7'!D51,'Table 4.10'!D51)+SUM('Table 4.14'!D51,'Table 4.17'!D51,'Table 4.20'!D51)+SUM('Table 4.24'!D51,'Table 4.27'!D51,'Table 4.30'!D51)+SUM('Table 4.34'!D51,'Table 4.37'!D51,'Table 4.40'!D51,'Table 4.43'!D51)+SUM('Table 4.47'!D51,'Table 4.50'!D51,'Table 4.53'!D51,'Table 4.56'!D51,'Table 4.59'!D51)</f>
        <v>0</v>
      </c>
      <c r="E51" s="22">
        <f>SUM(B51:D51)</f>
        <v>964.33964800070612</v>
      </c>
      <c r="F51" s="16"/>
      <c r="G51" s="62">
        <f>SUM('Table 4.4'!G51,'Table 4.7'!G51,'Table 4.10'!G51)+SUM('Table 4.14'!G51,'Table 4.17'!G51,'Table 4.20'!G51)+SUM('Table 4.24'!G51,'Table 4.27'!G51,'Table 4.30'!G51)+SUM('Table 4.34'!G51,'Table 4.37'!G51,'Table 4.40'!G51,'Table 4.43'!G51)+SUM('Table 4.47'!G51,'Table 4.50'!G51,'Table 4.53'!G51,'Table 4.56'!G51,'Table 4.59'!G51)</f>
        <v>646.93419550959493</v>
      </c>
      <c r="H51" s="62">
        <f>SUM('Table 4.4'!H51,'Table 4.7'!H51,'Table 4.10'!H51)+SUM('Table 4.14'!H51,'Table 4.17'!H51,'Table 4.20'!H51)+SUM('Table 4.24'!H51,'Table 4.27'!H51,'Table 4.30'!H51)+SUM('Table 4.34'!H51,'Table 4.37'!H51,'Table 4.40'!H51,'Table 4.43'!H51)+SUM('Table 4.47'!H51,'Table 4.50'!H51,'Table 4.53'!H51,'Table 4.56'!H51,'Table 4.59'!H51)</f>
        <v>0</v>
      </c>
      <c r="I51" s="62">
        <f>SUM('Table 4.4'!I51,'Table 4.7'!I51,'Table 4.10'!I51)+SUM('Table 4.14'!I51,'Table 4.17'!I51,'Table 4.20'!I51)+SUM('Table 4.24'!I51,'Table 4.27'!I51,'Table 4.30'!I51)+SUM('Table 4.34'!I51,'Table 4.37'!I51,'Table 4.40'!I51,'Table 4.43'!I51)+SUM('Table 4.47'!I51,'Table 4.50'!I51,'Table 4.53'!I51,'Table 4.56'!I51,'Table 4.59'!I51)</f>
        <v>0</v>
      </c>
      <c r="J51" s="62">
        <f>SUM(G51:I51)</f>
        <v>646.93419550959493</v>
      </c>
      <c r="K51" s="16"/>
      <c r="L51" s="25">
        <f t="shared" si="10"/>
        <v>0.67085719938077382</v>
      </c>
      <c r="M51" s="25" t="str">
        <f t="shared" si="10"/>
        <v>--</v>
      </c>
      <c r="N51" s="25" t="str">
        <f t="shared" si="10"/>
        <v>--</v>
      </c>
      <c r="O51" s="26">
        <f t="shared" si="10"/>
        <v>0.67085719938077382</v>
      </c>
    </row>
    <row r="52" spans="1:15" x14ac:dyDescent="0.6">
      <c r="A52" s="21" t="s">
        <v>31</v>
      </c>
      <c r="B52" s="22">
        <f>SUM(B50:B51)</f>
        <v>421075.18146685272</v>
      </c>
      <c r="C52" s="22">
        <f>SUM(C50:C51)</f>
        <v>0</v>
      </c>
      <c r="D52" s="22">
        <f>SUM(D50:D51)</f>
        <v>0</v>
      </c>
      <c r="E52" s="22">
        <f>SUM(E50:E51)</f>
        <v>421075.18146685272</v>
      </c>
      <c r="F52" s="16"/>
      <c r="G52" s="62">
        <f>SUM(G50:G51)</f>
        <v>23118.091939478625</v>
      </c>
      <c r="H52" s="62">
        <f>SUM(H50:H51)</f>
        <v>0</v>
      </c>
      <c r="I52" s="62">
        <f>SUM(I50:I51)</f>
        <v>0</v>
      </c>
      <c r="J52" s="62">
        <f>SUM(J50:J51)</f>
        <v>23118.091939478625</v>
      </c>
      <c r="K52" s="16"/>
      <c r="L52" s="25">
        <f t="shared" si="10"/>
        <v>5.4902527997363088E-2</v>
      </c>
      <c r="M52" s="25" t="str">
        <f t="shared" si="10"/>
        <v>--</v>
      </c>
      <c r="N52" s="25" t="str">
        <f t="shared" si="10"/>
        <v>--</v>
      </c>
      <c r="O52" s="26">
        <f t="shared" si="10"/>
        <v>5.4902527997363088E-2</v>
      </c>
    </row>
    <row r="53" spans="1:15" x14ac:dyDescent="0.6">
      <c r="A53" s="95" t="s">
        <v>32</v>
      </c>
      <c r="B53" s="22"/>
      <c r="C53" s="22"/>
      <c r="D53" s="22"/>
      <c r="E53" s="22"/>
      <c r="F53" s="16"/>
      <c r="G53" s="62"/>
      <c r="H53" s="62"/>
      <c r="I53" s="62"/>
      <c r="J53" s="62"/>
      <c r="K53" s="16"/>
      <c r="L53" s="16"/>
      <c r="M53" s="16"/>
      <c r="N53" s="16"/>
      <c r="O53" s="20"/>
    </row>
    <row r="54" spans="1:15" x14ac:dyDescent="0.6">
      <c r="A54" s="21" t="s">
        <v>19</v>
      </c>
      <c r="B54" s="22">
        <f>SUM('Table 4.4'!B54,'Table 4.7'!B54,'Table 4.10'!B54)+SUM('Table 4.14'!B54,'Table 4.17'!B54,'Table 4.20'!B54)+SUM('Table 4.24'!B54,'Table 4.27'!B54,'Table 4.30'!B54)+SUM('Table 4.34'!B54,'Table 4.37'!B54,'Table 4.40'!B54,'Table 4.43'!B54)+SUM('Table 4.47'!B54,'Table 4.50'!B54,'Table 4.53'!B54,'Table 4.56'!B54,'Table 4.59'!B54)</f>
        <v>0</v>
      </c>
      <c r="C54" s="22">
        <f>SUM('Table 4.4'!C54,'Table 4.7'!C54,'Table 4.10'!C54)+SUM('Table 4.14'!C54,'Table 4.17'!C54,'Table 4.20'!C54)+SUM('Table 4.24'!C54,'Table 4.27'!C54,'Table 4.30'!C54)+SUM('Table 4.34'!C54,'Table 4.37'!C54,'Table 4.40'!C54,'Table 4.43'!C54)+SUM('Table 4.47'!C54,'Table 4.50'!C54,'Table 4.53'!C54,'Table 4.56'!C54,'Table 4.59'!C54)</f>
        <v>63475.402957215367</v>
      </c>
      <c r="D54" s="22">
        <f>SUM('Table 4.4'!D54,'Table 4.7'!D54,'Table 4.10'!D54)+SUM('Table 4.14'!D54,'Table 4.17'!D54,'Table 4.20'!D54)+SUM('Table 4.24'!D54,'Table 4.27'!D54,'Table 4.30'!D54)+SUM('Table 4.34'!D54,'Table 4.37'!D54,'Table 4.40'!D54,'Table 4.43'!D54)+SUM('Table 4.47'!D54,'Table 4.50'!D54,'Table 4.53'!D54,'Table 4.56'!D54,'Table 4.59'!D54)</f>
        <v>1759.3724301186821</v>
      </c>
      <c r="E54" s="22">
        <f>SUM(B54:D54)</f>
        <v>65234.775387334048</v>
      </c>
      <c r="F54" s="16"/>
      <c r="G54" s="62">
        <f>SUM('Table 4.4'!G54,'Table 4.7'!G54,'Table 4.10'!G54)+SUM('Table 4.14'!G54,'Table 4.17'!G54,'Table 4.20'!G54)+SUM('Table 4.24'!G54,'Table 4.27'!G54,'Table 4.30'!G54)+SUM('Table 4.34'!G54,'Table 4.37'!G54,'Table 4.40'!G54,'Table 4.43'!G54)+SUM('Table 4.47'!G54,'Table 4.50'!G54,'Table 4.53'!G54,'Table 4.56'!G54,'Table 4.59'!G54)</f>
        <v>0</v>
      </c>
      <c r="H54" s="62">
        <f>SUM('Table 4.4'!H54,'Table 4.7'!H54,'Table 4.10'!H54)+SUM('Table 4.14'!H54,'Table 4.17'!H54,'Table 4.20'!H54)+SUM('Table 4.24'!H54,'Table 4.27'!H54,'Table 4.30'!H54)+SUM('Table 4.34'!H54,'Table 4.37'!H54,'Table 4.40'!H54,'Table 4.43'!H54)+SUM('Table 4.47'!H54,'Table 4.50'!H54,'Table 4.53'!H54,'Table 4.56'!H54,'Table 4.59'!H54)</f>
        <v>40182.426463643933</v>
      </c>
      <c r="I54" s="62">
        <f>SUM('Table 4.4'!I54,'Table 4.7'!I54,'Table 4.10'!I54)+SUM('Table 4.14'!I54,'Table 4.17'!I54,'Table 4.20'!I54)+SUM('Table 4.24'!I54,'Table 4.27'!I54,'Table 4.30'!I54)+SUM('Table 4.34'!I54,'Table 4.37'!I54,'Table 4.40'!I54,'Table 4.43'!I54)+SUM('Table 4.47'!I54,'Table 4.50'!I54,'Table 4.53'!I54,'Table 4.56'!I54,'Table 4.59'!I54)</f>
        <v>1137.8625620198166</v>
      </c>
      <c r="J54" s="62">
        <f>SUM(G54:I54)</f>
        <v>41320.289025663747</v>
      </c>
      <c r="K54" s="16"/>
      <c r="L54" s="25" t="str">
        <f t="shared" ref="L54:O57" si="11">IF(B54&lt;&gt;0,G54/B54,"--")</f>
        <v>--</v>
      </c>
      <c r="M54" s="25">
        <f t="shared" si="11"/>
        <v>0.63303932848962441</v>
      </c>
      <c r="N54" s="25">
        <f t="shared" si="11"/>
        <v>0.64674343108983445</v>
      </c>
      <c r="O54" s="26">
        <f t="shared" si="11"/>
        <v>0.63340892614901956</v>
      </c>
    </row>
    <row r="55" spans="1:15" x14ac:dyDescent="0.6">
      <c r="A55" s="21" t="s">
        <v>20</v>
      </c>
      <c r="B55" s="22">
        <f>SUM('Table 4.4'!B55,'Table 4.7'!B55,'Table 4.10'!B55)+SUM('Table 4.14'!B55,'Table 4.17'!B55,'Table 4.20'!B55)+SUM('Table 4.24'!B55,'Table 4.27'!B55,'Table 4.30'!B55)+SUM('Table 4.34'!B55,'Table 4.37'!B55,'Table 4.40'!B55,'Table 4.43'!B55)+SUM('Table 4.47'!B55,'Table 4.50'!B55,'Table 4.53'!B55,'Table 4.56'!B55,'Table 4.59'!B55)</f>
        <v>6873.4342716766305</v>
      </c>
      <c r="C55" s="22">
        <f>SUM('Table 4.4'!C55,'Table 4.7'!C55,'Table 4.10'!C55)+SUM('Table 4.14'!C55,'Table 4.17'!C55,'Table 4.20'!C55)+SUM('Table 4.24'!C55,'Table 4.27'!C55,'Table 4.30'!C55)+SUM('Table 4.34'!C55,'Table 4.37'!C55,'Table 4.40'!C55,'Table 4.43'!C55)+SUM('Table 4.47'!C55,'Table 4.50'!C55,'Table 4.53'!C55,'Table 4.56'!C55,'Table 4.59'!C55)</f>
        <v>9490.2080867945515</v>
      </c>
      <c r="D55" s="22">
        <f>SUM('Table 4.4'!D55,'Table 4.7'!D55,'Table 4.10'!D55)+SUM('Table 4.14'!D55,'Table 4.17'!D55,'Table 4.20'!D55)+SUM('Table 4.24'!D55,'Table 4.27'!D55,'Table 4.30'!D55)+SUM('Table 4.34'!D55,'Table 4.37'!D55,'Table 4.40'!D55,'Table 4.43'!D55)+SUM('Table 4.47'!D55,'Table 4.50'!D55,'Table 4.53'!D55,'Table 4.56'!D55,'Table 4.59'!D55)</f>
        <v>292.22134183075389</v>
      </c>
      <c r="E55" s="22">
        <f>SUM(B55:D55)</f>
        <v>16655.863700301936</v>
      </c>
      <c r="F55" s="16"/>
      <c r="G55" s="62">
        <f>SUM('Table 4.4'!G55,'Table 4.7'!G55,'Table 4.10'!G55)+SUM('Table 4.14'!G55,'Table 4.17'!G55,'Table 4.20'!G55)+SUM('Table 4.24'!G55,'Table 4.27'!G55,'Table 4.30'!G55)+SUM('Table 4.34'!G55,'Table 4.37'!G55,'Table 4.40'!G55,'Table 4.43'!G55)+SUM('Table 4.47'!G55,'Table 4.50'!G55,'Table 4.53'!G55,'Table 4.56'!G55,'Table 4.59'!G55)</f>
        <v>7836.7116378232549</v>
      </c>
      <c r="H55" s="62">
        <f>SUM('Table 4.4'!H55,'Table 4.7'!H55,'Table 4.10'!H55)+SUM('Table 4.14'!H55,'Table 4.17'!H55,'Table 4.20'!H55)+SUM('Table 4.24'!H55,'Table 4.27'!H55,'Table 4.30'!H55)+SUM('Table 4.34'!H55,'Table 4.37'!H55,'Table 4.40'!H55,'Table 4.43'!H55)+SUM('Table 4.47'!H55,'Table 4.50'!H55,'Table 4.53'!H55,'Table 4.56'!H55,'Table 4.59'!H55)</f>
        <v>12284.655397373737</v>
      </c>
      <c r="I55" s="62">
        <f>SUM('Table 4.4'!I55,'Table 4.7'!I55,'Table 4.10'!I55)+SUM('Table 4.14'!I55,'Table 4.17'!I55,'Table 4.20'!I55)+SUM('Table 4.24'!I55,'Table 4.27'!I55,'Table 4.30'!I55)+SUM('Table 4.34'!I55,'Table 4.37'!I55,'Table 4.40'!I55,'Table 4.43'!I55)+SUM('Table 4.47'!I55,'Table 4.50'!I55,'Table 4.53'!I55,'Table 4.56'!I55,'Table 4.59'!I55)</f>
        <v>328.27571357607832</v>
      </c>
      <c r="J55" s="62">
        <f>SUM(G55:I55)</f>
        <v>20449.642748773069</v>
      </c>
      <c r="K55" s="16"/>
      <c r="L55" s="25">
        <f t="shared" si="11"/>
        <v>1.1401449883817181</v>
      </c>
      <c r="M55" s="25">
        <f t="shared" si="11"/>
        <v>1.2944558522871177</v>
      </c>
      <c r="N55" s="25">
        <f t="shared" si="11"/>
        <v>1.1233803510703406</v>
      </c>
      <c r="O55" s="26">
        <f t="shared" si="11"/>
        <v>1.2277743812470294</v>
      </c>
    </row>
    <row r="56" spans="1:15" x14ac:dyDescent="0.6">
      <c r="A56" s="96" t="s">
        <v>33</v>
      </c>
      <c r="B56" s="32">
        <f>SUM(B54:B55)</f>
        <v>6873.4342716766305</v>
      </c>
      <c r="C56" s="32">
        <f>SUM(C54:C55)</f>
        <v>72965.611044009915</v>
      </c>
      <c r="D56" s="32">
        <f>SUM(D54:D55)</f>
        <v>2051.5937719494359</v>
      </c>
      <c r="E56" s="32">
        <f>SUM(E54:E55)</f>
        <v>81890.63908763598</v>
      </c>
      <c r="F56" s="33"/>
      <c r="G56" s="84">
        <f>SUM(G54:G55)</f>
        <v>7836.7116378232549</v>
      </c>
      <c r="H56" s="84">
        <f>SUM(H54:H55)</f>
        <v>52467.081861017672</v>
      </c>
      <c r="I56" s="84">
        <f>SUM(I54:I55)</f>
        <v>1466.1382755958948</v>
      </c>
      <c r="J56" s="84">
        <f>SUM(J54:J55)</f>
        <v>61769.931774436816</v>
      </c>
      <c r="K56" s="33"/>
      <c r="L56" s="35">
        <f t="shared" si="11"/>
        <v>1.1401449883817181</v>
      </c>
      <c r="M56" s="35">
        <f t="shared" si="11"/>
        <v>0.71906588748186651</v>
      </c>
      <c r="N56" s="35">
        <f t="shared" si="11"/>
        <v>0.71463381086537514</v>
      </c>
      <c r="O56" s="36">
        <f t="shared" si="11"/>
        <v>0.75429783504721692</v>
      </c>
    </row>
    <row r="57" spans="1:15" ht="13.75" thickBot="1" x14ac:dyDescent="0.75">
      <c r="A57" s="43" t="s">
        <v>17</v>
      </c>
      <c r="B57" s="127">
        <f>SUM(B52,B56)</f>
        <v>427948.61573852936</v>
      </c>
      <c r="C57" s="127">
        <f>SUM(C52,C56)</f>
        <v>72965.611044009915</v>
      </c>
      <c r="D57" s="127">
        <f>SUM(D52,D56)</f>
        <v>2051.5937719494359</v>
      </c>
      <c r="E57" s="127">
        <f>SUM(E52,E56)</f>
        <v>502965.82055448869</v>
      </c>
      <c r="F57" s="102"/>
      <c r="G57" s="98">
        <f>SUM(G52,G56)</f>
        <v>30954.803577301878</v>
      </c>
      <c r="H57" s="98">
        <f>SUM(H52,H56)</f>
        <v>52467.081861017672</v>
      </c>
      <c r="I57" s="98">
        <f>SUM(I52,I56)</f>
        <v>1466.1382755958948</v>
      </c>
      <c r="J57" s="98">
        <f>SUM(J52,J56)</f>
        <v>84888.023713915434</v>
      </c>
      <c r="K57" s="102"/>
      <c r="L57" s="47">
        <f t="shared" si="11"/>
        <v>7.2332991482825196E-2</v>
      </c>
      <c r="M57" s="47">
        <f t="shared" si="11"/>
        <v>0.71906588748186651</v>
      </c>
      <c r="N57" s="47">
        <f t="shared" si="11"/>
        <v>0.71463381086537514</v>
      </c>
      <c r="O57" s="48">
        <f t="shared" si="11"/>
        <v>0.16877493508471736</v>
      </c>
    </row>
    <row r="58" spans="1:15" ht="5.15" customHeight="1" x14ac:dyDescent="0.6">
      <c r="A58" s="49"/>
      <c r="B58" s="50"/>
      <c r="C58" s="50"/>
      <c r="D58" s="50"/>
      <c r="E58" s="50"/>
      <c r="G58" s="62"/>
      <c r="H58" s="62"/>
      <c r="I58" s="62"/>
      <c r="J58" s="62"/>
    </row>
    <row r="59" spans="1:15" x14ac:dyDescent="0.6">
      <c r="A59" s="49" t="s">
        <v>21</v>
      </c>
      <c r="B59" s="50">
        <f>B46</f>
        <v>2945615.9011304155</v>
      </c>
      <c r="C59" s="50">
        <f>C46</f>
        <v>468665.48134886252</v>
      </c>
      <c r="D59" s="50">
        <f>D46</f>
        <v>11290.502520201535</v>
      </c>
      <c r="E59" s="50">
        <f>E46</f>
        <v>3425571.8849994801</v>
      </c>
      <c r="G59" s="62">
        <f>SUM(G46,G57)</f>
        <v>244485.99899781865</v>
      </c>
      <c r="H59" s="62">
        <f>SUM(H46,H57)</f>
        <v>105830.15424807221</v>
      </c>
      <c r="I59" s="62">
        <f>SUM(I46,I57)</f>
        <v>5471.5681355999959</v>
      </c>
      <c r="J59" s="62">
        <f>SUM(J46,J57)</f>
        <v>355787.72138149088</v>
      </c>
      <c r="L59" s="25">
        <f>IF(B59&lt;&gt;0,G59/B59,"--")</f>
        <v>8.2999958991256881E-2</v>
      </c>
      <c r="M59" s="25">
        <f>IF(C59&lt;&gt;0,H59/C59,"--")</f>
        <v>0.22581171103850717</v>
      </c>
      <c r="N59" s="25">
        <f>IF(D59&lt;&gt;0,I59/D59,"--")</f>
        <v>0.48461688271270398</v>
      </c>
      <c r="O59" s="25">
        <f>IF(E59&lt;&gt;0,J59/E59,"--")</f>
        <v>0.10386228440847473</v>
      </c>
    </row>
    <row r="60" spans="1:15" hidden="1" x14ac:dyDescent="0.6">
      <c r="A60" s="16"/>
      <c r="B60" s="50"/>
      <c r="C60" s="50"/>
      <c r="D60" s="50"/>
      <c r="E60" s="50"/>
      <c r="G60" s="62"/>
      <c r="H60" s="62"/>
      <c r="I60" s="62"/>
      <c r="J60" s="62"/>
    </row>
    <row r="61" spans="1:15" hidden="1" x14ac:dyDescent="0.6">
      <c r="A61" s="107"/>
      <c r="B61" s="86"/>
      <c r="C61" s="86"/>
      <c r="D61" s="86"/>
      <c r="E61" s="248"/>
      <c r="F61" s="108"/>
      <c r="G61" s="86"/>
      <c r="H61" s="86"/>
      <c r="I61" s="86"/>
      <c r="J61" s="108"/>
      <c r="K61" s="108"/>
      <c r="L61" s="86"/>
      <c r="M61" s="86"/>
      <c r="N61" s="107" t="s">
        <v>115</v>
      </c>
      <c r="O61" s="188">
        <v>0</v>
      </c>
    </row>
    <row r="62" spans="1:15" hidden="1" x14ac:dyDescent="0.6">
      <c r="A62" s="41"/>
      <c r="B62" s="86"/>
      <c r="C62" s="86"/>
      <c r="D62" s="86"/>
      <c r="E62" s="248"/>
      <c r="F62" s="108"/>
      <c r="G62" s="86"/>
      <c r="H62" s="86"/>
      <c r="I62" s="86"/>
      <c r="J62" s="108"/>
      <c r="K62" s="108"/>
      <c r="L62" s="86"/>
      <c r="M62" s="86"/>
      <c r="N62" s="86"/>
      <c r="O62" s="188">
        <v>0</v>
      </c>
    </row>
    <row r="63" spans="1:15" hidden="1" x14ac:dyDescent="0.6">
      <c r="A63" s="41"/>
      <c r="B63" s="86"/>
      <c r="C63" s="86"/>
      <c r="D63" s="86"/>
      <c r="E63" s="248"/>
      <c r="F63" s="108"/>
      <c r="G63" s="86"/>
      <c r="H63" s="86"/>
      <c r="I63" s="86"/>
      <c r="J63" s="108"/>
      <c r="K63" s="108"/>
      <c r="L63" s="86"/>
      <c r="M63" s="86"/>
      <c r="N63" s="86"/>
      <c r="O63" s="188">
        <v>0</v>
      </c>
    </row>
    <row r="64" spans="1:15" x14ac:dyDescent="0.6">
      <c r="A64" s="33"/>
      <c r="B64" s="33"/>
      <c r="C64" s="33"/>
      <c r="D64" s="33"/>
      <c r="E64" s="33"/>
    </row>
    <row r="65" spans="1:5" x14ac:dyDescent="0.6">
      <c r="A65" s="54" t="s">
        <v>22</v>
      </c>
    </row>
    <row r="66" spans="1:5" x14ac:dyDescent="0.6">
      <c r="A66" s="109" t="s">
        <v>264</v>
      </c>
    </row>
    <row r="67" spans="1:5" x14ac:dyDescent="0.6">
      <c r="A67" s="56" t="s">
        <v>122</v>
      </c>
    </row>
    <row r="68" spans="1:5" x14ac:dyDescent="0.6">
      <c r="A68" s="55" t="s">
        <v>98</v>
      </c>
    </row>
    <row r="69" spans="1:5" x14ac:dyDescent="0.6">
      <c r="A69" s="55" t="s">
        <v>123</v>
      </c>
    </row>
    <row r="70" spans="1:5" x14ac:dyDescent="0.6">
      <c r="A70" s="56" t="s">
        <v>124</v>
      </c>
    </row>
    <row r="71" spans="1:5" x14ac:dyDescent="0.6">
      <c r="A71" s="55" t="s">
        <v>125</v>
      </c>
      <c r="B71" s="41"/>
      <c r="C71" s="41"/>
      <c r="D71" s="41"/>
      <c r="E71" s="41"/>
    </row>
    <row r="72" spans="1:5" x14ac:dyDescent="0.6">
      <c r="A72" s="55" t="s">
        <v>126</v>
      </c>
      <c r="B72" s="50"/>
      <c r="C72" s="50"/>
      <c r="D72" s="50"/>
      <c r="E72" s="50"/>
    </row>
    <row r="73" spans="1:5" x14ac:dyDescent="0.6">
      <c r="A73" s="55" t="s">
        <v>127</v>
      </c>
      <c r="B73" s="50"/>
      <c r="C73" s="50"/>
      <c r="D73" s="50"/>
      <c r="E73" s="50"/>
    </row>
    <row r="74" spans="1:5" x14ac:dyDescent="0.6">
      <c r="A74" s="55"/>
      <c r="B74" s="50"/>
      <c r="C74" s="50"/>
      <c r="D74" s="50"/>
      <c r="E74" s="50"/>
    </row>
    <row r="75" spans="1:5" x14ac:dyDescent="0.6">
      <c r="A75" s="55"/>
      <c r="B75" s="50"/>
      <c r="C75" s="50"/>
      <c r="D75" s="50"/>
      <c r="E75" s="50"/>
    </row>
    <row r="76" spans="1:5" x14ac:dyDescent="0.6">
      <c r="A76" s="55"/>
      <c r="B76" s="50"/>
      <c r="C76" s="50"/>
      <c r="D76" s="50"/>
      <c r="E76" s="50"/>
    </row>
    <row r="77" spans="1:5" x14ac:dyDescent="0.6">
      <c r="A77" s="55"/>
      <c r="B77" s="50"/>
      <c r="C77" s="50"/>
      <c r="D77" s="50"/>
      <c r="E77" s="50"/>
    </row>
    <row r="78" spans="1:5" x14ac:dyDescent="0.6">
      <c r="A78" s="16"/>
      <c r="B78" s="50"/>
      <c r="C78" s="50"/>
      <c r="D78" s="50"/>
      <c r="E78" s="50"/>
    </row>
    <row r="79" spans="1:5" x14ac:dyDescent="0.6">
      <c r="A79" s="16"/>
      <c r="B79" s="50"/>
      <c r="C79" s="50"/>
      <c r="D79" s="50"/>
      <c r="E79" s="50"/>
    </row>
    <row r="80" spans="1:5" x14ac:dyDescent="0.6">
      <c r="A80" s="16"/>
      <c r="B80" s="50"/>
      <c r="C80" s="50"/>
      <c r="D80" s="50"/>
      <c r="E80" s="50"/>
    </row>
    <row r="81" spans="2:5" x14ac:dyDescent="0.6">
      <c r="B81" s="50"/>
      <c r="C81" s="50"/>
      <c r="D81" s="50"/>
      <c r="E81" s="50"/>
    </row>
    <row r="82" spans="2:5" x14ac:dyDescent="0.6">
      <c r="B82" s="50"/>
      <c r="C82" s="50"/>
      <c r="D82" s="50"/>
      <c r="E82" s="50"/>
    </row>
    <row r="83" spans="2:5" x14ac:dyDescent="0.6">
      <c r="B83" s="50"/>
      <c r="C83" s="50"/>
      <c r="D83" s="50"/>
      <c r="E83" s="50"/>
    </row>
    <row r="84" spans="2:5" x14ac:dyDescent="0.6">
      <c r="B84" s="50"/>
      <c r="C84" s="50"/>
      <c r="D84" s="50"/>
      <c r="E84" s="50"/>
    </row>
    <row r="85" spans="2:5" x14ac:dyDescent="0.6">
      <c r="B85" s="50"/>
      <c r="C85" s="50"/>
      <c r="D85" s="50"/>
      <c r="E85" s="50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47" max="14" man="1"/>
  </rowBreaks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67"/>
  <dimension ref="B3:D12"/>
  <sheetViews>
    <sheetView tabSelected="1" zoomScale="70" workbookViewId="0"/>
  </sheetViews>
  <sheetFormatPr defaultRowHeight="13" x14ac:dyDescent="0.6"/>
  <cols>
    <col min="2" max="2" width="16.86328125" bestFit="1" customWidth="1"/>
    <col min="3" max="3" width="10" bestFit="1" customWidth="1"/>
    <col min="4" max="4" width="10.54296875" bestFit="1" customWidth="1"/>
  </cols>
  <sheetData>
    <row r="3" spans="2:4" x14ac:dyDescent="0.6">
      <c r="B3" s="33" t="s">
        <v>203</v>
      </c>
      <c r="C3" s="33" t="s">
        <v>204</v>
      </c>
      <c r="D3" s="89" t="s">
        <v>205</v>
      </c>
    </row>
    <row r="4" spans="2:4" x14ac:dyDescent="0.6">
      <c r="B4" t="s">
        <v>206</v>
      </c>
      <c r="C4" t="s">
        <v>207</v>
      </c>
      <c r="D4" s="272">
        <f>'Table 4.11'!C58</f>
        <v>1.8041124150158794E-16</v>
      </c>
    </row>
    <row r="5" spans="2:4" x14ac:dyDescent="0.6">
      <c r="B5" t="s">
        <v>55</v>
      </c>
      <c r="C5" t="s">
        <v>208</v>
      </c>
      <c r="D5" s="272">
        <f>'Table 4.21'!C58</f>
        <v>-1.9428902930940239E-15</v>
      </c>
    </row>
    <row r="6" spans="2:4" x14ac:dyDescent="0.6">
      <c r="B6" s="56" t="s">
        <v>60</v>
      </c>
      <c r="C6" t="s">
        <v>209</v>
      </c>
      <c r="D6" s="272">
        <f>'Table 4.31'!C58</f>
        <v>-1.6591172879998339E-12</v>
      </c>
    </row>
    <row r="7" spans="2:4" x14ac:dyDescent="0.6">
      <c r="B7" t="s">
        <v>69</v>
      </c>
      <c r="C7" s="56" t="s">
        <v>210</v>
      </c>
      <c r="D7" s="272">
        <f>'Table 4.44'!C58</f>
        <v>-2.248201624865942E-15</v>
      </c>
    </row>
    <row r="8" spans="2:4" x14ac:dyDescent="0.6">
      <c r="B8" t="s">
        <v>211</v>
      </c>
      <c r="C8" s="56" t="s">
        <v>212</v>
      </c>
      <c r="D8" s="272">
        <f>'Table 4.60'!C58</f>
        <v>5.5511151231257827E-17</v>
      </c>
    </row>
    <row r="9" spans="2:4" x14ac:dyDescent="0.6">
      <c r="B9" t="s">
        <v>15</v>
      </c>
      <c r="C9" s="56" t="s">
        <v>213</v>
      </c>
      <c r="D9" s="272">
        <f>'Table 4.61'!C58</f>
        <v>1.9099388737231493E-11</v>
      </c>
    </row>
    <row r="10" spans="2:4" x14ac:dyDescent="0.6">
      <c r="B10" t="s">
        <v>214</v>
      </c>
      <c r="C10" s="56" t="s">
        <v>215</v>
      </c>
      <c r="D10" s="272">
        <f>SUM('Table 4.62'!O57:O59)</f>
        <v>0</v>
      </c>
    </row>
    <row r="11" spans="2:4" x14ac:dyDescent="0.6">
      <c r="B11" s="56" t="s">
        <v>216</v>
      </c>
      <c r="C11" s="56" t="s">
        <v>217</v>
      </c>
      <c r="D11" s="272">
        <f>SUM('Table 4.63'!O66:O68)</f>
        <v>0</v>
      </c>
    </row>
    <row r="12" spans="2:4" x14ac:dyDescent="0.6">
      <c r="B12" s="56" t="s">
        <v>218</v>
      </c>
      <c r="C12" s="56" t="s">
        <v>219</v>
      </c>
      <c r="D12" s="272">
        <f>SUM('Table 4.64'!O61:O63)</f>
        <v>0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Y75"/>
  <sheetViews>
    <sheetView zoomScale="70" zoomScaleNormal="70" workbookViewId="0"/>
  </sheetViews>
  <sheetFormatPr defaultRowHeight="13" x14ac:dyDescent="0.6"/>
  <cols>
    <col min="1" max="1" width="36.86328125" customWidth="1"/>
    <col min="2" max="5" width="10.6796875" customWidth="1"/>
    <col min="6" max="6" width="2.6796875" customWidth="1"/>
    <col min="7" max="10" width="10.6796875" customWidth="1"/>
    <col min="11" max="11" width="2.6796875" customWidth="1"/>
    <col min="12" max="15" width="8.6796875" customWidth="1"/>
    <col min="17" max="23" width="0" hidden="1" customWidth="1"/>
    <col min="24" max="24" width="3.6796875" hidden="1" customWidth="1"/>
    <col min="25" max="25" width="0" hidden="1" customWidth="1"/>
  </cols>
  <sheetData>
    <row r="1" spans="1:25" s="3" customFormat="1" ht="15.5" x14ac:dyDescent="0.7">
      <c r="A1" s="1" t="str">
        <f>VLOOKUP(Y6,TabName,5,FALSE)</f>
        <v>Table 4.5 - Cost of Forwarded UAA Mail -- First-Class Mail, Presorted (1), PARS Environment, FY 21</v>
      </c>
      <c r="B1" s="2"/>
      <c r="C1" s="2"/>
      <c r="D1" s="2"/>
      <c r="E1" s="2"/>
    </row>
    <row r="2" spans="1:25" s="3" customFormat="1" ht="8.15" customHeight="1" thickBot="1" x14ac:dyDescent="0.85">
      <c r="A2" s="1"/>
      <c r="B2" s="2"/>
      <c r="C2" s="2"/>
      <c r="D2" s="2"/>
      <c r="E2" s="2"/>
    </row>
    <row r="3" spans="1:25" s="3" customFormat="1" ht="15.5" x14ac:dyDescent="0.7">
      <c r="A3" s="4" t="s">
        <v>0</v>
      </c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7"/>
    </row>
    <row r="4" spans="1:25" s="3" customFormat="1" ht="12.75" customHeight="1" x14ac:dyDescent="0.6">
      <c r="A4" s="8"/>
      <c r="B4" s="9" t="s">
        <v>1</v>
      </c>
      <c r="C4" s="10"/>
      <c r="D4" s="10"/>
      <c r="E4" s="10"/>
      <c r="F4" s="11"/>
      <c r="G4" s="9" t="s">
        <v>2</v>
      </c>
      <c r="H4" s="12"/>
      <c r="I4" s="12"/>
      <c r="J4" s="12"/>
      <c r="K4" s="11"/>
      <c r="L4" s="9" t="s">
        <v>3</v>
      </c>
      <c r="M4" s="12"/>
      <c r="N4" s="12"/>
      <c r="O4" s="13"/>
      <c r="Q4"/>
      <c r="R4"/>
      <c r="S4" t="s">
        <v>37</v>
      </c>
      <c r="T4" t="s">
        <v>37</v>
      </c>
      <c r="U4" s="18" t="s">
        <v>8</v>
      </c>
      <c r="V4" s="18" t="s">
        <v>9</v>
      </c>
      <c r="W4" s="18" t="s">
        <v>10</v>
      </c>
      <c r="X4"/>
    </row>
    <row r="5" spans="1:25" ht="25.5" customHeight="1" x14ac:dyDescent="0.6">
      <c r="A5" s="14"/>
      <c r="B5" s="15" t="s">
        <v>4</v>
      </c>
      <c r="C5" s="15" t="s">
        <v>5</v>
      </c>
      <c r="D5" s="15" t="s">
        <v>6</v>
      </c>
      <c r="E5" s="15" t="s">
        <v>7</v>
      </c>
      <c r="F5" s="16"/>
      <c r="G5" s="15" t="s">
        <v>4</v>
      </c>
      <c r="H5" s="15" t="s">
        <v>5</v>
      </c>
      <c r="I5" s="15" t="s">
        <v>6</v>
      </c>
      <c r="J5" s="15" t="s">
        <v>7</v>
      </c>
      <c r="K5" s="16"/>
      <c r="L5" s="15" t="s">
        <v>4</v>
      </c>
      <c r="M5" s="15" t="s">
        <v>5</v>
      </c>
      <c r="N5" s="15" t="s">
        <v>6</v>
      </c>
      <c r="O5" s="17" t="s">
        <v>7</v>
      </c>
      <c r="Q5" s="56" t="s">
        <v>35</v>
      </c>
      <c r="R5" s="56" t="s">
        <v>36</v>
      </c>
      <c r="S5" s="56" t="s">
        <v>35</v>
      </c>
      <c r="T5" s="56" t="s">
        <v>36</v>
      </c>
      <c r="U5" t="s">
        <v>12</v>
      </c>
      <c r="V5" t="s">
        <v>12</v>
      </c>
      <c r="W5" t="s">
        <v>12</v>
      </c>
      <c r="Y5" s="18" t="s">
        <v>11</v>
      </c>
    </row>
    <row r="6" spans="1:25" x14ac:dyDescent="0.6">
      <c r="A6" s="94" t="s">
        <v>23</v>
      </c>
      <c r="B6" s="15"/>
      <c r="C6" s="15"/>
      <c r="D6" s="15"/>
      <c r="E6" s="15"/>
      <c r="F6" s="16"/>
      <c r="G6" s="15"/>
      <c r="H6" s="15"/>
      <c r="I6" s="15"/>
      <c r="J6" s="15"/>
      <c r="K6" s="16"/>
      <c r="L6" s="15"/>
      <c r="M6" s="15"/>
      <c r="N6" s="15"/>
      <c r="O6" s="17"/>
      <c r="Y6">
        <v>5</v>
      </c>
    </row>
    <row r="7" spans="1:25" x14ac:dyDescent="0.6">
      <c r="A7" s="31" t="s">
        <v>102</v>
      </c>
      <c r="B7" s="15"/>
      <c r="C7" s="15"/>
      <c r="D7" s="15"/>
      <c r="E7" s="15"/>
      <c r="F7" s="16"/>
      <c r="G7" s="15"/>
      <c r="H7" s="15"/>
      <c r="I7" s="15"/>
      <c r="J7" s="15"/>
      <c r="K7" s="16"/>
      <c r="L7" s="15"/>
      <c r="M7" s="15"/>
      <c r="N7" s="15"/>
      <c r="O7" s="17"/>
    </row>
    <row r="8" spans="1:25" x14ac:dyDescent="0.6">
      <c r="A8" s="21" t="s">
        <v>13</v>
      </c>
      <c r="B8" s="76">
        <v>1378.0311017882359</v>
      </c>
      <c r="C8" s="76">
        <v>0</v>
      </c>
      <c r="D8" s="76">
        <v>0</v>
      </c>
      <c r="E8" s="65">
        <f t="shared" ref="E8:E13" si="0">SUM(B8:D8)</f>
        <v>1378.0311017882359</v>
      </c>
      <c r="F8" s="61"/>
      <c r="G8" s="62">
        <v>99.853053092804771</v>
      </c>
      <c r="H8" s="62">
        <v>0</v>
      </c>
      <c r="I8" s="62">
        <v>0</v>
      </c>
      <c r="J8" s="62">
        <f t="shared" ref="J8:J13" si="1">SUM(G8:I8)</f>
        <v>99.853053092804771</v>
      </c>
      <c r="K8" s="61"/>
      <c r="L8" s="25">
        <f t="shared" ref="L8:O14" si="2">IF(B8&lt;&gt;0,G8/B8,"--")</f>
        <v>7.2460667225310083E-2</v>
      </c>
      <c r="M8" s="25" t="str">
        <f t="shared" si="2"/>
        <v>--</v>
      </c>
      <c r="N8" s="25" t="str">
        <f t="shared" si="2"/>
        <v>--</v>
      </c>
      <c r="O8" s="26">
        <f t="shared" si="2"/>
        <v>7.2460667225310083E-2</v>
      </c>
      <c r="Q8">
        <v>28</v>
      </c>
      <c r="U8" s="27">
        <f>VLOOKUP($Y$6,FMap,5,FALSE)</f>
        <v>1</v>
      </c>
      <c r="V8" s="28">
        <f>VLOOKUP($Y$6,FMap,6,FALSE)</f>
        <v>23</v>
      </c>
      <c r="W8" s="29">
        <f>VLOOKUP($Y$6,FMap,7,FALSE)</f>
        <v>45</v>
      </c>
    </row>
    <row r="9" spans="1:25" x14ac:dyDescent="0.6">
      <c r="A9" s="30" t="s">
        <v>24</v>
      </c>
      <c r="B9" s="76">
        <v>1378.0311017882359</v>
      </c>
      <c r="C9" s="76">
        <v>0</v>
      </c>
      <c r="D9" s="76">
        <v>0</v>
      </c>
      <c r="E9" s="65">
        <f t="shared" si="0"/>
        <v>1378.0311017882359</v>
      </c>
      <c r="F9" s="61"/>
      <c r="G9" s="62">
        <v>9.1330826802375782</v>
      </c>
      <c r="H9" s="62">
        <v>0</v>
      </c>
      <c r="I9" s="62">
        <v>0</v>
      </c>
      <c r="J9" s="62">
        <f t="shared" si="1"/>
        <v>9.1330826802375782</v>
      </c>
      <c r="K9" s="61"/>
      <c r="L9" s="25">
        <f t="shared" si="2"/>
        <v>6.6276317482136717E-3</v>
      </c>
      <c r="M9" s="25" t="str">
        <f t="shared" si="2"/>
        <v>--</v>
      </c>
      <c r="N9" s="25" t="str">
        <f t="shared" si="2"/>
        <v>--</v>
      </c>
      <c r="O9" s="26">
        <f t="shared" si="2"/>
        <v>6.6276317482136717E-3</v>
      </c>
      <c r="Q9">
        <v>29</v>
      </c>
      <c r="U9">
        <f>$U$8</f>
        <v>1</v>
      </c>
      <c r="V9">
        <f>$V$8</f>
        <v>23</v>
      </c>
      <c r="W9">
        <f>$W$8</f>
        <v>45</v>
      </c>
    </row>
    <row r="10" spans="1:25" x14ac:dyDescent="0.6">
      <c r="A10" s="21" t="s">
        <v>25</v>
      </c>
      <c r="B10" s="65">
        <v>27560.622035764689</v>
      </c>
      <c r="C10" s="65">
        <v>0</v>
      </c>
      <c r="D10" s="65">
        <v>0</v>
      </c>
      <c r="E10" s="65">
        <f t="shared" si="0"/>
        <v>27560.622035764689</v>
      </c>
      <c r="F10" s="61"/>
      <c r="G10" s="62">
        <v>1684.9807477064758</v>
      </c>
      <c r="H10" s="62">
        <v>0</v>
      </c>
      <c r="I10" s="62">
        <v>0</v>
      </c>
      <c r="J10" s="62">
        <f t="shared" si="1"/>
        <v>1684.9807477064758</v>
      </c>
      <c r="K10" s="61"/>
      <c r="L10" s="25">
        <f t="shared" si="2"/>
        <v>6.1137253924092166E-2</v>
      </c>
      <c r="M10" s="25" t="str">
        <f t="shared" si="2"/>
        <v>--</v>
      </c>
      <c r="N10" s="25" t="str">
        <f t="shared" si="2"/>
        <v>--</v>
      </c>
      <c r="O10" s="26">
        <f t="shared" si="2"/>
        <v>6.1137253924092166E-2</v>
      </c>
      <c r="Q10">
        <v>30</v>
      </c>
      <c r="S10">
        <v>10</v>
      </c>
      <c r="U10">
        <f>$U$8</f>
        <v>1</v>
      </c>
      <c r="V10">
        <f>$V$8</f>
        <v>23</v>
      </c>
      <c r="W10">
        <f>$W$8</f>
        <v>45</v>
      </c>
    </row>
    <row r="11" spans="1:25" x14ac:dyDescent="0.6">
      <c r="A11" s="21" t="s">
        <v>26</v>
      </c>
      <c r="B11" s="65">
        <v>10285.993628175716</v>
      </c>
      <c r="C11" s="65">
        <v>0</v>
      </c>
      <c r="D11" s="65">
        <v>0</v>
      </c>
      <c r="E11" s="65">
        <f t="shared" si="0"/>
        <v>10285.993628175716</v>
      </c>
      <c r="F11" s="61"/>
      <c r="G11" s="62">
        <v>0</v>
      </c>
      <c r="H11" s="62">
        <v>0</v>
      </c>
      <c r="I11" s="62">
        <v>0</v>
      </c>
      <c r="J11" s="62">
        <f t="shared" si="1"/>
        <v>0</v>
      </c>
      <c r="K11" s="61"/>
      <c r="L11" s="25">
        <f t="shared" si="2"/>
        <v>0</v>
      </c>
      <c r="M11" s="25" t="str">
        <f t="shared" si="2"/>
        <v>--</v>
      </c>
      <c r="N11" s="25" t="str">
        <f t="shared" si="2"/>
        <v>--</v>
      </c>
      <c r="O11" s="26">
        <f t="shared" si="2"/>
        <v>0</v>
      </c>
      <c r="Q11">
        <v>31</v>
      </c>
      <c r="S11">
        <v>10</v>
      </c>
      <c r="U11">
        <f>$U$8</f>
        <v>1</v>
      </c>
      <c r="V11">
        <f>$V$8</f>
        <v>23</v>
      </c>
      <c r="W11">
        <f>$W$8</f>
        <v>45</v>
      </c>
    </row>
    <row r="12" spans="1:25" x14ac:dyDescent="0.6">
      <c r="A12" s="30" t="s">
        <v>92</v>
      </c>
      <c r="B12" s="65">
        <v>15987.297886960218</v>
      </c>
      <c r="C12" s="65">
        <v>0</v>
      </c>
      <c r="D12" s="65">
        <v>0</v>
      </c>
      <c r="E12" s="65">
        <f t="shared" si="0"/>
        <v>15987.297886960218</v>
      </c>
      <c r="F12" s="61"/>
      <c r="G12" s="62">
        <v>1269.9385220393178</v>
      </c>
      <c r="H12" s="62">
        <v>0</v>
      </c>
      <c r="I12" s="62">
        <v>0</v>
      </c>
      <c r="J12" s="62">
        <f t="shared" si="1"/>
        <v>1269.9385220393178</v>
      </c>
      <c r="K12" s="61"/>
      <c r="L12" s="25">
        <f t="shared" si="2"/>
        <v>7.9434219029290917E-2</v>
      </c>
      <c r="M12" s="25" t="str">
        <f t="shared" si="2"/>
        <v>--</v>
      </c>
      <c r="N12" s="25" t="str">
        <f t="shared" si="2"/>
        <v>--</v>
      </c>
      <c r="O12" s="26">
        <f t="shared" si="2"/>
        <v>7.9434219029290917E-2</v>
      </c>
      <c r="Q12">
        <f>Q11+1</f>
        <v>32</v>
      </c>
      <c r="R12">
        <v>33</v>
      </c>
      <c r="S12">
        <v>10</v>
      </c>
      <c r="U12">
        <f>$U$8</f>
        <v>1</v>
      </c>
      <c r="V12">
        <f>$V$8</f>
        <v>23</v>
      </c>
      <c r="W12">
        <f>$W$8</f>
        <v>45</v>
      </c>
    </row>
    <row r="13" spans="1:25" x14ac:dyDescent="0.6">
      <c r="A13" s="30" t="s">
        <v>93</v>
      </c>
      <c r="B13" s="65">
        <v>1287.3305206287562</v>
      </c>
      <c r="C13" s="65">
        <v>0</v>
      </c>
      <c r="D13" s="65">
        <v>0</v>
      </c>
      <c r="E13" s="65">
        <f t="shared" si="0"/>
        <v>1287.3305206287562</v>
      </c>
      <c r="F13" s="61"/>
      <c r="G13" s="62">
        <v>364.77355421193414</v>
      </c>
      <c r="H13" s="62">
        <v>0</v>
      </c>
      <c r="I13" s="62">
        <v>0</v>
      </c>
      <c r="J13" s="62">
        <f t="shared" si="1"/>
        <v>364.77355421193414</v>
      </c>
      <c r="K13" s="61"/>
      <c r="L13" s="25">
        <f t="shared" si="2"/>
        <v>0.28335656489661409</v>
      </c>
      <c r="M13" s="25" t="str">
        <f t="shared" si="2"/>
        <v>--</v>
      </c>
      <c r="N13" s="25" t="str">
        <f t="shared" si="2"/>
        <v>--</v>
      </c>
      <c r="O13" s="26">
        <f t="shared" si="2"/>
        <v>0.28335656489661409</v>
      </c>
      <c r="Q13">
        <v>35</v>
      </c>
      <c r="S13">
        <v>10</v>
      </c>
      <c r="U13">
        <f>$U$8</f>
        <v>1</v>
      </c>
      <c r="V13">
        <f>$V$8</f>
        <v>23</v>
      </c>
      <c r="W13">
        <f>$W$8</f>
        <v>45</v>
      </c>
    </row>
    <row r="14" spans="1:25" x14ac:dyDescent="0.6">
      <c r="A14" s="21" t="s">
        <v>17</v>
      </c>
      <c r="B14" s="65">
        <f>B10</f>
        <v>27560.622035764689</v>
      </c>
      <c r="C14" s="65">
        <f>C10</f>
        <v>0</v>
      </c>
      <c r="D14" s="65">
        <f>D10</f>
        <v>0</v>
      </c>
      <c r="E14" s="65">
        <f>E10</f>
        <v>27560.622035764689</v>
      </c>
      <c r="F14" s="61"/>
      <c r="G14" s="62">
        <f>SUM(G8:G13)</f>
        <v>3428.6789597307702</v>
      </c>
      <c r="H14" s="62">
        <f>SUM(H8:H13)</f>
        <v>0</v>
      </c>
      <c r="I14" s="62">
        <f>SUM(I8:I13)</f>
        <v>0</v>
      </c>
      <c r="J14" s="62">
        <f>SUM(J8:J13)</f>
        <v>3428.6789597307702</v>
      </c>
      <c r="K14" s="61"/>
      <c r="L14" s="25">
        <f t="shared" si="2"/>
        <v>0.12440499184965653</v>
      </c>
      <c r="M14" s="25" t="str">
        <f t="shared" si="2"/>
        <v>--</v>
      </c>
      <c r="N14" s="25" t="str">
        <f t="shared" si="2"/>
        <v>--</v>
      </c>
      <c r="O14" s="26">
        <f t="shared" si="2"/>
        <v>0.12440499184965653</v>
      </c>
    </row>
    <row r="15" spans="1:25" ht="5.15" customHeight="1" x14ac:dyDescent="0.6">
      <c r="A15" s="21"/>
      <c r="B15" s="65"/>
      <c r="C15" s="65"/>
      <c r="D15" s="65"/>
      <c r="E15" s="65"/>
      <c r="F15" s="61"/>
      <c r="G15" s="62"/>
      <c r="H15" s="62"/>
      <c r="I15" s="62"/>
      <c r="J15" s="62"/>
      <c r="K15" s="61"/>
      <c r="L15" s="60"/>
      <c r="M15" s="60"/>
      <c r="N15" s="60"/>
      <c r="O15" s="63"/>
    </row>
    <row r="16" spans="1:25" x14ac:dyDescent="0.6">
      <c r="A16" s="31" t="s">
        <v>28</v>
      </c>
      <c r="B16" s="65"/>
      <c r="C16" s="65"/>
      <c r="D16" s="65"/>
      <c r="E16" s="65"/>
      <c r="F16" s="61"/>
      <c r="G16" s="62"/>
      <c r="H16" s="62"/>
      <c r="I16" s="62"/>
      <c r="J16" s="62"/>
      <c r="K16" s="61"/>
      <c r="L16" s="60"/>
      <c r="M16" s="60"/>
      <c r="N16" s="60"/>
      <c r="O16" s="63"/>
    </row>
    <row r="17" spans="1:23" x14ac:dyDescent="0.6">
      <c r="A17" s="30" t="s">
        <v>29</v>
      </c>
      <c r="B17" s="65">
        <f>B14</f>
        <v>27560.622035764689</v>
      </c>
      <c r="C17" s="65">
        <f>C14</f>
        <v>0</v>
      </c>
      <c r="D17" s="65">
        <f>D14</f>
        <v>0</v>
      </c>
      <c r="E17" s="65">
        <f>SUM(B17:D17)</f>
        <v>27560.622035764689</v>
      </c>
      <c r="F17" s="61"/>
      <c r="G17" s="62">
        <v>3008.4573237270115</v>
      </c>
      <c r="H17" s="62">
        <v>0</v>
      </c>
      <c r="I17" s="62">
        <v>0</v>
      </c>
      <c r="J17" s="62">
        <f>SUM(G17:I17)</f>
        <v>3008.4573237270115</v>
      </c>
      <c r="K17" s="61"/>
      <c r="L17" s="25">
        <f t="shared" ref="L17:O19" si="3">IF(B17&lt;&gt;0,G17/B17,"--")</f>
        <v>0.1091578165334228</v>
      </c>
      <c r="M17" s="25" t="str">
        <f t="shared" si="3"/>
        <v>--</v>
      </c>
      <c r="N17" s="25" t="str">
        <f t="shared" si="3"/>
        <v>--</v>
      </c>
      <c r="O17" s="26">
        <f t="shared" si="3"/>
        <v>0.1091578165334228</v>
      </c>
      <c r="Q17">
        <v>38</v>
      </c>
      <c r="U17">
        <f>$U$8</f>
        <v>1</v>
      </c>
      <c r="V17">
        <f>$V$8</f>
        <v>23</v>
      </c>
      <c r="W17">
        <f>$W$8</f>
        <v>45</v>
      </c>
    </row>
    <row r="18" spans="1:23" x14ac:dyDescent="0.6">
      <c r="A18" s="30" t="s">
        <v>30</v>
      </c>
      <c r="B18" s="76">
        <v>0</v>
      </c>
      <c r="C18" s="76">
        <v>0</v>
      </c>
      <c r="D18" s="76">
        <v>0</v>
      </c>
      <c r="E18" s="65">
        <f>SUM(B18:D18)</f>
        <v>0</v>
      </c>
      <c r="F18" s="61"/>
      <c r="G18" s="62">
        <v>0</v>
      </c>
      <c r="H18" s="62">
        <v>0</v>
      </c>
      <c r="I18" s="62">
        <v>0</v>
      </c>
      <c r="J18" s="62">
        <f>SUM(G18:I18)</f>
        <v>0</v>
      </c>
      <c r="K18" s="61"/>
      <c r="L18" s="25" t="str">
        <f t="shared" si="3"/>
        <v>--</v>
      </c>
      <c r="M18" s="25" t="str">
        <f t="shared" si="3"/>
        <v>--</v>
      </c>
      <c r="N18" s="25" t="str">
        <f t="shared" si="3"/>
        <v>--</v>
      </c>
      <c r="O18" s="26" t="str">
        <f t="shared" si="3"/>
        <v>--</v>
      </c>
      <c r="Q18">
        <v>39</v>
      </c>
      <c r="U18">
        <f>$U$8</f>
        <v>1</v>
      </c>
      <c r="V18">
        <f>$V$8</f>
        <v>23</v>
      </c>
      <c r="W18">
        <f>$W$8</f>
        <v>45</v>
      </c>
    </row>
    <row r="19" spans="1:23" x14ac:dyDescent="0.6">
      <c r="A19" s="21" t="s">
        <v>17</v>
      </c>
      <c r="B19" s="65">
        <f>B17</f>
        <v>27560.622035764689</v>
      </c>
      <c r="C19" s="65">
        <f>C17</f>
        <v>0</v>
      </c>
      <c r="D19" s="65">
        <f>D17</f>
        <v>0</v>
      </c>
      <c r="E19" s="65">
        <f>E17</f>
        <v>27560.622035764689</v>
      </c>
      <c r="F19" s="61"/>
      <c r="G19" s="62">
        <f>SUM(G17:G18)</f>
        <v>3008.4573237270115</v>
      </c>
      <c r="H19" s="62">
        <f>SUM(H17:H18)</f>
        <v>0</v>
      </c>
      <c r="I19" s="62">
        <f>SUM(I17:I18)</f>
        <v>0</v>
      </c>
      <c r="J19" s="62">
        <f>SUM(J17:J18)</f>
        <v>3008.4573237270115</v>
      </c>
      <c r="K19" s="61"/>
      <c r="L19" s="25">
        <f t="shared" si="3"/>
        <v>0.1091578165334228</v>
      </c>
      <c r="M19" s="25" t="str">
        <f t="shared" si="3"/>
        <v>--</v>
      </c>
      <c r="N19" s="25" t="str">
        <f t="shared" si="3"/>
        <v>--</v>
      </c>
      <c r="O19" s="26">
        <f t="shared" si="3"/>
        <v>0.1091578165334228</v>
      </c>
    </row>
    <row r="20" spans="1:23" ht="5.15" customHeight="1" x14ac:dyDescent="0.6">
      <c r="A20" s="21"/>
      <c r="B20" s="65"/>
      <c r="C20" s="65"/>
      <c r="D20" s="65"/>
      <c r="E20" s="65"/>
      <c r="F20" s="61"/>
      <c r="G20" s="62"/>
      <c r="H20" s="62"/>
      <c r="I20" s="62"/>
      <c r="J20" s="62"/>
      <c r="K20" s="61"/>
      <c r="L20" s="60"/>
      <c r="M20" s="60"/>
      <c r="N20" s="60"/>
      <c r="O20" s="63"/>
    </row>
    <row r="21" spans="1:23" x14ac:dyDescent="0.6">
      <c r="A21" s="21" t="s">
        <v>31</v>
      </c>
      <c r="B21" s="65">
        <f>B19</f>
        <v>27560.622035764689</v>
      </c>
      <c r="C21" s="65">
        <f>C19</f>
        <v>0</v>
      </c>
      <c r="D21" s="65">
        <f>D19</f>
        <v>0</v>
      </c>
      <c r="E21" s="65">
        <f>E19</f>
        <v>27560.622035764689</v>
      </c>
      <c r="F21" s="61"/>
      <c r="G21" s="62">
        <f>SUM(G14,G19)</f>
        <v>6437.1362834577812</v>
      </c>
      <c r="H21" s="62">
        <f>SUM(H14,H19)</f>
        <v>0</v>
      </c>
      <c r="I21" s="62">
        <f>SUM(I14,I19)</f>
        <v>0</v>
      </c>
      <c r="J21" s="62">
        <f>SUM(J14,J19)</f>
        <v>6437.1362834577812</v>
      </c>
      <c r="K21" s="61"/>
      <c r="L21" s="25">
        <f>IF(B21&lt;&gt;0,G21/B21,"--")</f>
        <v>0.2335628083830793</v>
      </c>
      <c r="M21" s="25" t="str">
        <f>IF(C21&lt;&gt;0,H21/C21,"--")</f>
        <v>--</v>
      </c>
      <c r="N21" s="25" t="str">
        <f>IF(D21&lt;&gt;0,I21/D21,"--")</f>
        <v>--</v>
      </c>
      <c r="O21" s="26">
        <f>IF(E21&lt;&gt;0,J21/E21,"--")</f>
        <v>0.2335628083830793</v>
      </c>
    </row>
    <row r="22" spans="1:23" ht="5.15" customHeight="1" x14ac:dyDescent="0.6">
      <c r="A22" s="14"/>
      <c r="B22" s="65"/>
      <c r="C22" s="65"/>
      <c r="D22" s="65"/>
      <c r="E22" s="65"/>
      <c r="F22" s="61"/>
      <c r="G22" s="62"/>
      <c r="H22" s="62"/>
      <c r="I22" s="62"/>
      <c r="J22" s="62"/>
      <c r="K22" s="61"/>
      <c r="L22" s="60"/>
      <c r="M22" s="60"/>
      <c r="N22" s="60"/>
      <c r="O22" s="63"/>
    </row>
    <row r="23" spans="1:23" x14ac:dyDescent="0.6">
      <c r="A23" s="95" t="s">
        <v>32</v>
      </c>
      <c r="B23" s="65"/>
      <c r="C23" s="65"/>
      <c r="D23" s="65"/>
      <c r="E23" s="65"/>
      <c r="F23" s="61"/>
      <c r="G23" s="62"/>
      <c r="H23" s="62"/>
      <c r="I23" s="62"/>
      <c r="J23" s="62"/>
      <c r="K23" s="61"/>
      <c r="L23" s="60"/>
      <c r="M23" s="60"/>
      <c r="N23" s="60"/>
      <c r="O23" s="63"/>
    </row>
    <row r="24" spans="1:23" x14ac:dyDescent="0.6">
      <c r="A24" s="19" t="s">
        <v>94</v>
      </c>
      <c r="B24" s="76"/>
      <c r="C24" s="76"/>
      <c r="D24" s="76"/>
      <c r="E24" s="76"/>
      <c r="F24" s="61"/>
      <c r="G24" s="62"/>
      <c r="H24" s="62"/>
      <c r="I24" s="62"/>
      <c r="J24" s="62"/>
      <c r="K24" s="61"/>
      <c r="L24" s="61"/>
      <c r="M24" s="61"/>
      <c r="N24" s="61"/>
      <c r="O24" s="64"/>
    </row>
    <row r="25" spans="1:23" x14ac:dyDescent="0.6">
      <c r="A25" s="21" t="s">
        <v>13</v>
      </c>
      <c r="B25" s="76">
        <v>2060.0190413962737</v>
      </c>
      <c r="C25" s="76">
        <v>141.36507670385396</v>
      </c>
      <c r="D25" s="76">
        <v>0</v>
      </c>
      <c r="E25" s="65">
        <f>SUM(B25:D25)</f>
        <v>2201.3841181001276</v>
      </c>
      <c r="F25" s="61"/>
      <c r="G25" s="62">
        <v>137.49437330212604</v>
      </c>
      <c r="H25" s="62">
        <v>13.595173877768801</v>
      </c>
      <c r="I25" s="62">
        <v>0</v>
      </c>
      <c r="J25" s="62">
        <f>SUM(G25:I25)</f>
        <v>151.08954717989485</v>
      </c>
      <c r="K25" s="61"/>
      <c r="L25" s="25">
        <f t="shared" ref="L25:O28" si="4">IF(B25&lt;&gt;0,G25/B25,"--")</f>
        <v>6.6744224465484961E-2</v>
      </c>
      <c r="M25" s="25">
        <f t="shared" si="4"/>
        <v>9.617066813644054E-2</v>
      </c>
      <c r="N25" s="25" t="str">
        <f t="shared" si="4"/>
        <v>--</v>
      </c>
      <c r="O25" s="26">
        <f t="shared" si="4"/>
        <v>6.8633886261653634E-2</v>
      </c>
      <c r="Q25">
        <v>1</v>
      </c>
      <c r="U25">
        <f>$U$8</f>
        <v>1</v>
      </c>
      <c r="V25">
        <f>$V$8</f>
        <v>23</v>
      </c>
      <c r="W25">
        <f>$W$8</f>
        <v>45</v>
      </c>
    </row>
    <row r="26" spans="1:23" x14ac:dyDescent="0.6">
      <c r="A26" s="30" t="s">
        <v>95</v>
      </c>
      <c r="B26" s="76">
        <v>2060.0190413962741</v>
      </c>
      <c r="C26" s="76">
        <v>141.36507670385396</v>
      </c>
      <c r="D26" s="76">
        <v>0</v>
      </c>
      <c r="E26" s="65">
        <f>SUM(B26:D26)</f>
        <v>2201.384118100128</v>
      </c>
      <c r="F26" s="61"/>
      <c r="G26" s="62">
        <v>208.27590837937598</v>
      </c>
      <c r="H26" s="62">
        <v>49.863464612122911</v>
      </c>
      <c r="I26" s="62">
        <v>0</v>
      </c>
      <c r="J26" s="62">
        <f>SUM(G26:I26)</f>
        <v>258.13937299149887</v>
      </c>
      <c r="K26" s="61"/>
      <c r="L26" s="25">
        <f t="shared" si="4"/>
        <v>0.10110387534971874</v>
      </c>
      <c r="M26" s="25">
        <f t="shared" si="4"/>
        <v>0.35272831009445144</v>
      </c>
      <c r="N26" s="25" t="str">
        <f t="shared" si="4"/>
        <v>--</v>
      </c>
      <c r="O26" s="26">
        <f t="shared" si="4"/>
        <v>0.11726230368840956</v>
      </c>
      <c r="Q26">
        <v>2</v>
      </c>
      <c r="U26">
        <f>$U$8</f>
        <v>1</v>
      </c>
      <c r="V26">
        <f>$V$8</f>
        <v>23</v>
      </c>
      <c r="W26">
        <f>$W$8</f>
        <v>45</v>
      </c>
    </row>
    <row r="27" spans="1:23" x14ac:dyDescent="0.6">
      <c r="A27" s="21" t="s">
        <v>14</v>
      </c>
      <c r="B27" s="76">
        <v>0</v>
      </c>
      <c r="C27" s="76">
        <v>0</v>
      </c>
      <c r="D27" s="76">
        <v>0</v>
      </c>
      <c r="E27" s="65">
        <f>SUM(B27:D27)</f>
        <v>0</v>
      </c>
      <c r="F27" s="61"/>
      <c r="G27" s="62">
        <v>0</v>
      </c>
      <c r="H27" s="62">
        <v>0</v>
      </c>
      <c r="I27" s="62">
        <v>0</v>
      </c>
      <c r="J27" s="62">
        <f>SUM(G27:I27)</f>
        <v>0</v>
      </c>
      <c r="K27" s="61"/>
      <c r="L27" s="25" t="str">
        <f t="shared" si="4"/>
        <v>--</v>
      </c>
      <c r="M27" s="25" t="str">
        <f t="shared" si="4"/>
        <v>--</v>
      </c>
      <c r="N27" s="25" t="str">
        <f t="shared" si="4"/>
        <v>--</v>
      </c>
      <c r="O27" s="26" t="str">
        <f t="shared" si="4"/>
        <v>--</v>
      </c>
      <c r="Q27">
        <v>5</v>
      </c>
      <c r="U27">
        <f>$U$8</f>
        <v>1</v>
      </c>
      <c r="V27">
        <f>$V$8</f>
        <v>23</v>
      </c>
      <c r="W27">
        <f>$W$8</f>
        <v>45</v>
      </c>
    </row>
    <row r="28" spans="1:23" x14ac:dyDescent="0.6">
      <c r="A28" s="21" t="s">
        <v>15</v>
      </c>
      <c r="B28" s="76">
        <f>B25</f>
        <v>2060.0190413962737</v>
      </c>
      <c r="C28" s="76">
        <f>C25</f>
        <v>141.36507670385396</v>
      </c>
      <c r="D28" s="76">
        <f>D25</f>
        <v>0</v>
      </c>
      <c r="E28" s="76">
        <f>E25</f>
        <v>2201.3841181001276</v>
      </c>
      <c r="F28" s="61"/>
      <c r="G28" s="62">
        <f>SUM(G25:G27)</f>
        <v>345.77028168150201</v>
      </c>
      <c r="H28" s="62">
        <f>SUM(H25:H27)</f>
        <v>63.458638489891712</v>
      </c>
      <c r="I28" s="62">
        <f>SUM(I25:I27)</f>
        <v>0</v>
      </c>
      <c r="J28" s="62">
        <f>SUM(J25:J27)</f>
        <v>409.22892017139372</v>
      </c>
      <c r="K28" s="61"/>
      <c r="L28" s="25">
        <f t="shared" si="4"/>
        <v>0.16784809981520371</v>
      </c>
      <c r="M28" s="25">
        <f t="shared" si="4"/>
        <v>0.44889897823089198</v>
      </c>
      <c r="N28" s="25" t="str">
        <f t="shared" si="4"/>
        <v>--</v>
      </c>
      <c r="O28" s="26">
        <f t="shared" si="4"/>
        <v>0.18589618995006321</v>
      </c>
    </row>
    <row r="29" spans="1:23" ht="5.15" customHeight="1" x14ac:dyDescent="0.6">
      <c r="A29" s="14"/>
      <c r="B29" s="76"/>
      <c r="C29" s="76"/>
      <c r="D29" s="76"/>
      <c r="E29" s="76"/>
      <c r="F29" s="61"/>
      <c r="G29" s="62"/>
      <c r="H29" s="62"/>
      <c r="I29" s="62"/>
      <c r="J29" s="62"/>
      <c r="K29" s="61"/>
      <c r="L29" s="68"/>
      <c r="M29" s="68"/>
      <c r="N29" s="68"/>
      <c r="O29" s="69"/>
    </row>
    <row r="30" spans="1:23" x14ac:dyDescent="0.6">
      <c r="A30" s="31" t="s">
        <v>96</v>
      </c>
      <c r="B30" s="76"/>
      <c r="C30" s="76"/>
      <c r="D30" s="76"/>
      <c r="E30" s="76"/>
      <c r="F30" s="61"/>
      <c r="G30" s="62"/>
      <c r="H30" s="62"/>
      <c r="I30" s="62"/>
      <c r="J30" s="62"/>
      <c r="K30" s="61"/>
      <c r="L30" s="68"/>
      <c r="M30" s="68"/>
      <c r="N30" s="68"/>
      <c r="O30" s="69"/>
    </row>
    <row r="31" spans="1:23" x14ac:dyDescent="0.6">
      <c r="A31" s="21" t="s">
        <v>13</v>
      </c>
      <c r="B31" s="76">
        <v>0</v>
      </c>
      <c r="C31" s="76">
        <v>469.30558918598092</v>
      </c>
      <c r="D31" s="76">
        <v>18.522440726398479</v>
      </c>
      <c r="E31" s="65">
        <f>SUM(B31:D31)</f>
        <v>487.82802991237941</v>
      </c>
      <c r="F31" s="61"/>
      <c r="G31" s="62">
        <v>0</v>
      </c>
      <c r="H31" s="62">
        <v>33.581570939018938</v>
      </c>
      <c r="I31" s="62">
        <v>1.9296627329938423</v>
      </c>
      <c r="J31" s="62">
        <f>SUM(G31:I31)</f>
        <v>35.511233672012779</v>
      </c>
      <c r="K31" s="61"/>
      <c r="L31" s="25" t="str">
        <f t="shared" ref="L31:O34" si="5">IF(B31&lt;&gt;0,G31/B31,"--")</f>
        <v>--</v>
      </c>
      <c r="M31" s="25">
        <f t="shared" si="5"/>
        <v>7.155587257604748E-2</v>
      </c>
      <c r="N31" s="25">
        <f t="shared" si="5"/>
        <v>0.10417972239714911</v>
      </c>
      <c r="O31" s="26">
        <f t="shared" si="5"/>
        <v>7.2794574101023024E-2</v>
      </c>
      <c r="Q31">
        <v>0</v>
      </c>
      <c r="U31">
        <f>$U$8</f>
        <v>1</v>
      </c>
      <c r="V31">
        <f>$V$8</f>
        <v>23</v>
      </c>
      <c r="W31">
        <f>$W$8</f>
        <v>45</v>
      </c>
    </row>
    <row r="32" spans="1:23" x14ac:dyDescent="0.6">
      <c r="A32" s="30" t="s">
        <v>97</v>
      </c>
      <c r="B32" s="76">
        <v>0</v>
      </c>
      <c r="C32" s="76">
        <v>469.30558918598081</v>
      </c>
      <c r="D32" s="76">
        <v>18.522440726398479</v>
      </c>
      <c r="E32" s="65">
        <f>SUM(B32:D32)</f>
        <v>487.82802991237929</v>
      </c>
      <c r="F32" s="61"/>
      <c r="G32" s="62">
        <v>0</v>
      </c>
      <c r="H32" s="62">
        <v>132.98081963852104</v>
      </c>
      <c r="I32" s="62">
        <v>5.2484551777334163</v>
      </c>
      <c r="J32" s="62">
        <f>SUM(G32:I32)</f>
        <v>138.22927481625445</v>
      </c>
      <c r="K32" s="61"/>
      <c r="L32" s="25" t="str">
        <f t="shared" si="5"/>
        <v>--</v>
      </c>
      <c r="M32" s="25">
        <f t="shared" si="5"/>
        <v>0.28335656489661398</v>
      </c>
      <c r="N32" s="25">
        <f t="shared" si="5"/>
        <v>0.28335656489661398</v>
      </c>
      <c r="O32" s="26">
        <f t="shared" si="5"/>
        <v>0.28335656489661398</v>
      </c>
      <c r="Q32">
        <v>3</v>
      </c>
      <c r="U32">
        <f>$U$8</f>
        <v>1</v>
      </c>
      <c r="V32">
        <f>$V$8</f>
        <v>23</v>
      </c>
      <c r="W32">
        <f>$W$8</f>
        <v>45</v>
      </c>
    </row>
    <row r="33" spans="1:23" x14ac:dyDescent="0.6">
      <c r="A33" s="30" t="s">
        <v>16</v>
      </c>
      <c r="B33" s="76">
        <v>0</v>
      </c>
      <c r="C33" s="76">
        <v>0</v>
      </c>
      <c r="D33" s="76">
        <v>0</v>
      </c>
      <c r="E33" s="65">
        <f>SUM(B33:D33)</f>
        <v>0</v>
      </c>
      <c r="F33" s="61"/>
      <c r="G33" s="62">
        <v>0</v>
      </c>
      <c r="H33" s="62">
        <v>0</v>
      </c>
      <c r="I33" s="62">
        <v>0</v>
      </c>
      <c r="J33" s="62">
        <f>SUM(G33:I33)</f>
        <v>0</v>
      </c>
      <c r="K33" s="61"/>
      <c r="L33" s="25" t="str">
        <f t="shared" si="5"/>
        <v>--</v>
      </c>
      <c r="M33" s="25" t="str">
        <f t="shared" si="5"/>
        <v>--</v>
      </c>
      <c r="N33" s="25" t="str">
        <f t="shared" si="5"/>
        <v>--</v>
      </c>
      <c r="O33" s="26" t="str">
        <f t="shared" si="5"/>
        <v>--</v>
      </c>
      <c r="Q33">
        <v>6</v>
      </c>
      <c r="U33">
        <f>$U$8</f>
        <v>1</v>
      </c>
      <c r="V33">
        <f>$V$8</f>
        <v>23</v>
      </c>
      <c r="W33">
        <f>$W$8</f>
        <v>45</v>
      </c>
    </row>
    <row r="34" spans="1:23" x14ac:dyDescent="0.6">
      <c r="A34" s="21" t="s">
        <v>15</v>
      </c>
      <c r="B34" s="76">
        <f>B31</f>
        <v>0</v>
      </c>
      <c r="C34" s="76">
        <f>C31</f>
        <v>469.30558918598092</v>
      </c>
      <c r="D34" s="76">
        <f>D31</f>
        <v>18.522440726398479</v>
      </c>
      <c r="E34" s="76">
        <f>E31</f>
        <v>487.82802991237941</v>
      </c>
      <c r="F34" s="61"/>
      <c r="G34" s="62">
        <f>SUM(G31:G33)</f>
        <v>0</v>
      </c>
      <c r="H34" s="62">
        <f>SUM(H31:H33)</f>
        <v>166.56239057753999</v>
      </c>
      <c r="I34" s="62">
        <f>SUM(I31:I33)</f>
        <v>7.1781179107272584</v>
      </c>
      <c r="J34" s="62">
        <f>SUM(J31:J33)</f>
        <v>173.74050848826721</v>
      </c>
      <c r="K34" s="61"/>
      <c r="L34" s="25" t="str">
        <f t="shared" si="5"/>
        <v>--</v>
      </c>
      <c r="M34" s="25">
        <f t="shared" si="5"/>
        <v>0.35491243747266144</v>
      </c>
      <c r="N34" s="25">
        <f t="shared" si="5"/>
        <v>0.38753628729376305</v>
      </c>
      <c r="O34" s="26">
        <f t="shared" si="5"/>
        <v>0.3561511389976369</v>
      </c>
    </row>
    <row r="35" spans="1:23" ht="5.15" customHeight="1" x14ac:dyDescent="0.6">
      <c r="A35" s="14"/>
      <c r="B35" s="76"/>
      <c r="C35" s="76"/>
      <c r="D35" s="76"/>
      <c r="E35" s="76"/>
      <c r="F35" s="61"/>
      <c r="G35" s="62"/>
      <c r="H35" s="62"/>
      <c r="I35" s="62"/>
      <c r="J35" s="62"/>
      <c r="K35" s="61"/>
      <c r="L35" s="68"/>
      <c r="M35" s="68"/>
      <c r="N35" s="68"/>
      <c r="O35" s="69"/>
    </row>
    <row r="36" spans="1:23" x14ac:dyDescent="0.6">
      <c r="A36" s="31" t="s">
        <v>28</v>
      </c>
      <c r="B36" s="76"/>
      <c r="C36" s="76"/>
      <c r="D36" s="76"/>
      <c r="E36" s="76"/>
      <c r="F36" s="61"/>
      <c r="G36" s="62"/>
      <c r="H36" s="62"/>
      <c r="I36" s="62"/>
      <c r="J36" s="62"/>
      <c r="K36" s="61"/>
      <c r="L36" s="66"/>
      <c r="M36" s="66"/>
      <c r="N36" s="66"/>
      <c r="O36" s="67"/>
    </row>
    <row r="37" spans="1:23" ht="12.75" customHeight="1" x14ac:dyDescent="0.6">
      <c r="A37" s="30" t="s">
        <v>29</v>
      </c>
      <c r="B37" s="76">
        <f>B28+B34</f>
        <v>2060.0190413962737</v>
      </c>
      <c r="C37" s="76">
        <f>C28+C34</f>
        <v>610.67066588983494</v>
      </c>
      <c r="D37" s="76">
        <f>D28+D34</f>
        <v>18.522440726398479</v>
      </c>
      <c r="E37" s="65">
        <f>SUM(B37:D37)</f>
        <v>2689.212148012507</v>
      </c>
      <c r="F37" s="61"/>
      <c r="G37" s="62">
        <v>393.43461570829464</v>
      </c>
      <c r="H37" s="62">
        <v>226.14384389660134</v>
      </c>
      <c r="I37" s="62">
        <v>56.910766095807148</v>
      </c>
      <c r="J37" s="62">
        <f>SUM(G37:I37)</f>
        <v>676.48922570070317</v>
      </c>
      <c r="K37" s="61"/>
      <c r="L37" s="25">
        <f t="shared" ref="L37:O39" si="6">IF(B37&lt;&gt;0,G37/B37,"--")</f>
        <v>0.19098591216983413</v>
      </c>
      <c r="M37" s="25">
        <f t="shared" si="6"/>
        <v>0.37032046326816315</v>
      </c>
      <c r="N37" s="25">
        <f t="shared" si="6"/>
        <v>3.0725306095700993</v>
      </c>
      <c r="O37" s="26">
        <f t="shared" si="6"/>
        <v>0.25155665989411446</v>
      </c>
      <c r="Q37">
        <v>7</v>
      </c>
      <c r="U37">
        <f>$U$8</f>
        <v>1</v>
      </c>
      <c r="V37">
        <f>$V$8</f>
        <v>23</v>
      </c>
      <c r="W37">
        <f>$W$8</f>
        <v>45</v>
      </c>
    </row>
    <row r="38" spans="1:23" ht="12.75" customHeight="1" x14ac:dyDescent="0.6">
      <c r="A38" s="30" t="s">
        <v>30</v>
      </c>
      <c r="B38" s="76">
        <v>0</v>
      </c>
      <c r="C38" s="76">
        <v>0</v>
      </c>
      <c r="D38" s="76">
        <v>0</v>
      </c>
      <c r="E38" s="65">
        <f>SUM(B38:D38)</f>
        <v>0</v>
      </c>
      <c r="F38" s="61"/>
      <c r="G38" s="62">
        <v>0</v>
      </c>
      <c r="H38" s="62">
        <v>0</v>
      </c>
      <c r="I38" s="62">
        <v>0</v>
      </c>
      <c r="J38" s="62">
        <f>SUM(G38:I38)</f>
        <v>0</v>
      </c>
      <c r="K38" s="61"/>
      <c r="L38" s="25" t="str">
        <f t="shared" si="6"/>
        <v>--</v>
      </c>
      <c r="M38" s="25" t="str">
        <f t="shared" si="6"/>
        <v>--</v>
      </c>
      <c r="N38" s="25" t="str">
        <f t="shared" si="6"/>
        <v>--</v>
      </c>
      <c r="O38" s="26" t="str">
        <f t="shared" si="6"/>
        <v>--</v>
      </c>
      <c r="Q38">
        <v>8</v>
      </c>
      <c r="U38">
        <f>$U$8</f>
        <v>1</v>
      </c>
      <c r="V38">
        <f>$V$8</f>
        <v>23</v>
      </c>
      <c r="W38">
        <f>$W$8</f>
        <v>45</v>
      </c>
    </row>
    <row r="39" spans="1:23" x14ac:dyDescent="0.6">
      <c r="A39" s="21" t="s">
        <v>17</v>
      </c>
      <c r="B39" s="76">
        <f>B37</f>
        <v>2060.0190413962737</v>
      </c>
      <c r="C39" s="76">
        <f>C37</f>
        <v>610.67066588983494</v>
      </c>
      <c r="D39" s="76">
        <f>D37</f>
        <v>18.522440726398479</v>
      </c>
      <c r="E39" s="76">
        <f>E37</f>
        <v>2689.212148012507</v>
      </c>
      <c r="F39" s="61"/>
      <c r="G39" s="62">
        <f>SUM(G37:G38)</f>
        <v>393.43461570829464</v>
      </c>
      <c r="H39" s="62">
        <f>SUM(H37:H38)</f>
        <v>226.14384389660134</v>
      </c>
      <c r="I39" s="62">
        <f>SUM(I37:I38)</f>
        <v>56.910766095807148</v>
      </c>
      <c r="J39" s="62">
        <f>SUM(J37:J38)</f>
        <v>676.48922570070317</v>
      </c>
      <c r="K39" s="61"/>
      <c r="L39" s="25">
        <f t="shared" si="6"/>
        <v>0.19098591216983413</v>
      </c>
      <c r="M39" s="25">
        <f t="shared" si="6"/>
        <v>0.37032046326816315</v>
      </c>
      <c r="N39" s="25">
        <f t="shared" si="6"/>
        <v>3.0725306095700993</v>
      </c>
      <c r="O39" s="26">
        <f t="shared" si="6"/>
        <v>0.25155665989411446</v>
      </c>
    </row>
    <row r="40" spans="1:23" ht="5.15" customHeight="1" x14ac:dyDescent="0.6">
      <c r="A40" s="21"/>
      <c r="B40" s="76"/>
      <c r="C40" s="76"/>
      <c r="D40" s="76"/>
      <c r="E40" s="65"/>
      <c r="F40" s="61"/>
      <c r="G40" s="62"/>
      <c r="H40" s="62"/>
      <c r="I40" s="62"/>
      <c r="J40" s="62"/>
      <c r="K40" s="61"/>
      <c r="L40" s="66"/>
      <c r="M40" s="66"/>
      <c r="N40" s="66"/>
      <c r="O40" s="67"/>
    </row>
    <row r="41" spans="1:23" x14ac:dyDescent="0.6">
      <c r="A41" s="96" t="s">
        <v>33</v>
      </c>
      <c r="B41" s="83">
        <f>B39</f>
        <v>2060.0190413962737</v>
      </c>
      <c r="C41" s="83">
        <f>C39</f>
        <v>610.67066588983494</v>
      </c>
      <c r="D41" s="83">
        <f>D39</f>
        <v>18.522440726398479</v>
      </c>
      <c r="E41" s="70">
        <f>SUM(B41:D41)</f>
        <v>2689.212148012507</v>
      </c>
      <c r="F41" s="71"/>
      <c r="G41" s="84">
        <f>SUM(G28,G34,G39)</f>
        <v>739.20489738979666</v>
      </c>
      <c r="H41" s="84">
        <f>SUM(H28,H34,H39)</f>
        <v>456.16487296403307</v>
      </c>
      <c r="I41" s="84">
        <f>SUM(I28,I34,I39)</f>
        <v>64.0888840065344</v>
      </c>
      <c r="J41" s="84">
        <f>SUM(J28,J34,J39)</f>
        <v>1259.4586543603641</v>
      </c>
      <c r="K41" s="71"/>
      <c r="L41" s="35">
        <f t="shared" ref="L41:O42" si="7">IF(B41&lt;&gt;0,G41/B41,"--")</f>
        <v>0.35883401198503784</v>
      </c>
      <c r="M41" s="35">
        <f t="shared" si="7"/>
        <v>0.74698998731064847</v>
      </c>
      <c r="N41" s="35">
        <f t="shared" si="7"/>
        <v>3.4600668968638617</v>
      </c>
      <c r="O41" s="36">
        <f t="shared" si="7"/>
        <v>0.4683374107510192</v>
      </c>
    </row>
    <row r="42" spans="1:23" ht="13.75" thickBot="1" x14ac:dyDescent="0.75">
      <c r="A42" s="37" t="s">
        <v>17</v>
      </c>
      <c r="B42" s="97">
        <f>B21+B41</f>
        <v>29620.641077160963</v>
      </c>
      <c r="C42" s="97">
        <f>C21+C41</f>
        <v>610.67066588983494</v>
      </c>
      <c r="D42" s="97">
        <f>D21+D41</f>
        <v>18.522440726398479</v>
      </c>
      <c r="E42" s="97">
        <f>E21+E41</f>
        <v>30249.834183777195</v>
      </c>
      <c r="F42" s="38"/>
      <c r="G42" s="98">
        <f>SUM(G21,G41)</f>
        <v>7176.3411808475776</v>
      </c>
      <c r="H42" s="98">
        <f>SUM(H21,H41)</f>
        <v>456.16487296403307</v>
      </c>
      <c r="I42" s="98">
        <f>SUM(I21,I41)</f>
        <v>64.0888840065344</v>
      </c>
      <c r="J42" s="98">
        <f>SUM(J21,J41)</f>
        <v>7696.5949378181449</v>
      </c>
      <c r="K42" s="38"/>
      <c r="L42" s="47">
        <f t="shared" si="7"/>
        <v>0.24227501228462289</v>
      </c>
      <c r="M42" s="47">
        <f t="shared" si="7"/>
        <v>0.74698998731064847</v>
      </c>
      <c r="N42" s="47">
        <f t="shared" si="7"/>
        <v>3.4600668968638617</v>
      </c>
      <c r="O42" s="48">
        <f t="shared" si="7"/>
        <v>0.25443428519505018</v>
      </c>
    </row>
    <row r="43" spans="1:23" ht="5.15" customHeight="1" thickBot="1" x14ac:dyDescent="0.75">
      <c r="A43" s="16"/>
      <c r="B43" s="77"/>
      <c r="C43" s="77"/>
      <c r="D43" s="77"/>
      <c r="E43" s="77"/>
      <c r="F43" s="16"/>
      <c r="G43" s="62"/>
      <c r="H43" s="62"/>
      <c r="I43" s="62"/>
      <c r="J43" s="62"/>
      <c r="K43" s="16"/>
      <c r="L43" s="16"/>
      <c r="M43" s="16"/>
      <c r="N43" s="16"/>
      <c r="O43" s="16"/>
    </row>
    <row r="44" spans="1:23" ht="15.5" x14ac:dyDescent="0.7">
      <c r="A44" s="4" t="s">
        <v>18</v>
      </c>
      <c r="B44" s="121" t="s">
        <v>1</v>
      </c>
      <c r="C44" s="128"/>
      <c r="D44" s="128"/>
      <c r="E44" s="128"/>
      <c r="F44" s="6"/>
      <c r="G44" s="121" t="s">
        <v>2</v>
      </c>
      <c r="H44" s="122"/>
      <c r="I44" s="122"/>
      <c r="J44" s="122"/>
      <c r="K44" s="6"/>
      <c r="L44" s="121" t="s">
        <v>3</v>
      </c>
      <c r="M44" s="122"/>
      <c r="N44" s="122"/>
      <c r="O44" s="123"/>
    </row>
    <row r="45" spans="1:23" ht="12.75" customHeight="1" x14ac:dyDescent="0.6">
      <c r="A45" s="94" t="s">
        <v>23</v>
      </c>
      <c r="B45" s="15" t="s">
        <v>4</v>
      </c>
      <c r="C45" s="15" t="s">
        <v>5</v>
      </c>
      <c r="D45" s="15" t="s">
        <v>6</v>
      </c>
      <c r="E45" s="15" t="s">
        <v>173</v>
      </c>
      <c r="F45" s="16"/>
      <c r="G45" s="15" t="s">
        <v>4</v>
      </c>
      <c r="H45" s="15" t="s">
        <v>5</v>
      </c>
      <c r="I45" s="15" t="s">
        <v>6</v>
      </c>
      <c r="J45" s="15" t="s">
        <v>173</v>
      </c>
      <c r="K45" s="16"/>
      <c r="L45" s="15" t="s">
        <v>4</v>
      </c>
      <c r="M45" s="15" t="s">
        <v>5</v>
      </c>
      <c r="N45" s="15" t="s">
        <v>6</v>
      </c>
      <c r="O45" s="17" t="s">
        <v>173</v>
      </c>
    </row>
    <row r="46" spans="1:23" ht="12.75" customHeight="1" x14ac:dyDescent="0.6">
      <c r="A46" s="21" t="s">
        <v>19</v>
      </c>
      <c r="B46" s="78">
        <v>2591.4451759850999</v>
      </c>
      <c r="C46" s="78">
        <v>0</v>
      </c>
      <c r="D46" s="78">
        <v>0</v>
      </c>
      <c r="E46" s="65">
        <f>SUM(B46:D46)</f>
        <v>2591.4451759850999</v>
      </c>
      <c r="F46" s="40"/>
      <c r="G46" s="62">
        <v>142.29879669952192</v>
      </c>
      <c r="H46" s="62">
        <v>0</v>
      </c>
      <c r="I46" s="62">
        <v>0</v>
      </c>
      <c r="J46" s="62">
        <f>SUM(G46:I46)</f>
        <v>142.29879669952192</v>
      </c>
      <c r="K46" s="42"/>
      <c r="L46" s="25">
        <f t="shared" ref="L46:O48" si="8">IF(B46&lt;&gt;0,G46/B46,"--")</f>
        <v>5.4910980953100472E-2</v>
      </c>
      <c r="M46" s="25" t="str">
        <f t="shared" si="8"/>
        <v>--</v>
      </c>
      <c r="N46" s="25" t="str">
        <f t="shared" si="8"/>
        <v>--</v>
      </c>
      <c r="O46" s="26">
        <f t="shared" si="8"/>
        <v>5.4910980953100472E-2</v>
      </c>
      <c r="Q46">
        <v>118</v>
      </c>
      <c r="U46">
        <f>$U$8</f>
        <v>1</v>
      </c>
      <c r="V46">
        <f>$V$8</f>
        <v>23</v>
      </c>
      <c r="W46">
        <f>$W$8</f>
        <v>45</v>
      </c>
    </row>
    <row r="47" spans="1:23" ht="12.75" customHeight="1" x14ac:dyDescent="0.6">
      <c r="A47" s="21" t="s">
        <v>20</v>
      </c>
      <c r="B47" s="78">
        <v>2363.7982330188725</v>
      </c>
      <c r="C47" s="78">
        <v>0</v>
      </c>
      <c r="D47" s="78">
        <v>0</v>
      </c>
      <c r="E47" s="65">
        <f>SUM(B47:D47)</f>
        <v>2363.7982330188725</v>
      </c>
      <c r="F47" s="40"/>
      <c r="G47" s="62">
        <v>1585.7710625042625</v>
      </c>
      <c r="H47" s="62">
        <v>0</v>
      </c>
      <c r="I47" s="62">
        <v>0</v>
      </c>
      <c r="J47" s="62">
        <f>SUM(G47:I47)</f>
        <v>1585.7710625042625</v>
      </c>
      <c r="K47" s="42"/>
      <c r="L47" s="25">
        <f t="shared" si="8"/>
        <v>0.67085719938077382</v>
      </c>
      <c r="M47" s="25" t="str">
        <f t="shared" si="8"/>
        <v>--</v>
      </c>
      <c r="N47" s="25" t="str">
        <f t="shared" si="8"/>
        <v>--</v>
      </c>
      <c r="O47" s="26">
        <f t="shared" si="8"/>
        <v>0.67085719938077382</v>
      </c>
      <c r="Q47">
        <v>120</v>
      </c>
      <c r="U47">
        <f>$U$8</f>
        <v>1</v>
      </c>
      <c r="V47">
        <f>$V$8</f>
        <v>23</v>
      </c>
      <c r="W47">
        <f>$W$8</f>
        <v>45</v>
      </c>
    </row>
    <row r="48" spans="1:23" ht="12.75" customHeight="1" x14ac:dyDescent="0.6">
      <c r="A48" s="21" t="s">
        <v>31</v>
      </c>
      <c r="B48" s="78">
        <f>SUM(B46:B47)</f>
        <v>4955.2434090039724</v>
      </c>
      <c r="C48" s="78">
        <f>SUM(C46:C47)</f>
        <v>0</v>
      </c>
      <c r="D48" s="78">
        <f>SUM(D46:D47)</f>
        <v>0</v>
      </c>
      <c r="E48" s="78">
        <f>SUM(E46:E47)</f>
        <v>4955.2434090039724</v>
      </c>
      <c r="F48" s="40"/>
      <c r="G48" s="62">
        <f>SUM(G46:G47)</f>
        <v>1728.0698592037845</v>
      </c>
      <c r="H48" s="62">
        <f>SUM(H46:H47)</f>
        <v>0</v>
      </c>
      <c r="I48" s="62">
        <f>SUM(I46:I47)</f>
        <v>0</v>
      </c>
      <c r="J48" s="62">
        <f>SUM(J46:J47)</f>
        <v>1728.0698592037845</v>
      </c>
      <c r="K48" s="42"/>
      <c r="L48" s="25">
        <f t="shared" si="8"/>
        <v>0.34873561530070929</v>
      </c>
      <c r="M48" s="25" t="str">
        <f t="shared" si="8"/>
        <v>--</v>
      </c>
      <c r="N48" s="25" t="str">
        <f t="shared" si="8"/>
        <v>--</v>
      </c>
      <c r="O48" s="26">
        <f t="shared" si="8"/>
        <v>0.34873561530070929</v>
      </c>
    </row>
    <row r="49" spans="1:23" ht="12.75" customHeight="1" x14ac:dyDescent="0.6">
      <c r="A49" s="95" t="s">
        <v>32</v>
      </c>
      <c r="B49" s="78"/>
      <c r="C49" s="78"/>
      <c r="D49" s="78"/>
      <c r="E49" s="80"/>
      <c r="F49" s="40"/>
      <c r="G49" s="62"/>
      <c r="H49" s="62"/>
      <c r="I49" s="62"/>
      <c r="J49" s="62"/>
      <c r="K49" s="42"/>
      <c r="L49" s="42"/>
      <c r="M49" s="40"/>
      <c r="N49" s="41"/>
      <c r="O49" s="20"/>
    </row>
    <row r="50" spans="1:23" ht="12.75" customHeight="1" x14ac:dyDescent="0.6">
      <c r="A50" s="21" t="s">
        <v>19</v>
      </c>
      <c r="B50" s="76">
        <v>0</v>
      </c>
      <c r="C50" s="76">
        <v>33.138951461387279</v>
      </c>
      <c r="D50" s="76">
        <v>0</v>
      </c>
      <c r="E50" s="23">
        <f>SUM(B50:D50)</f>
        <v>33.138951461387279</v>
      </c>
      <c r="F50" s="40"/>
      <c r="G50" s="62">
        <v>0</v>
      </c>
      <c r="H50" s="62">
        <v>17.267648438740952</v>
      </c>
      <c r="I50" s="62">
        <v>0</v>
      </c>
      <c r="J50" s="62">
        <f>SUM(G50:I50)</f>
        <v>17.267648438740952</v>
      </c>
      <c r="K50" s="42"/>
      <c r="L50" s="25" t="str">
        <f t="shared" ref="L50:O53" si="9">IF(B50&lt;&gt;0,G50/B50,"--")</f>
        <v>--</v>
      </c>
      <c r="M50" s="25">
        <f t="shared" si="9"/>
        <v>0.52106803858476958</v>
      </c>
      <c r="N50" s="25" t="str">
        <f t="shared" si="9"/>
        <v>--</v>
      </c>
      <c r="O50" s="26">
        <f t="shared" si="9"/>
        <v>0.52106803858476958</v>
      </c>
      <c r="Q50">
        <v>95</v>
      </c>
      <c r="U50">
        <f>$U$8</f>
        <v>1</v>
      </c>
      <c r="V50">
        <f>$V$8</f>
        <v>23</v>
      </c>
      <c r="W50">
        <f>$W$8</f>
        <v>45</v>
      </c>
    </row>
    <row r="51" spans="1:23" ht="12.75" customHeight="1" x14ac:dyDescent="0.6">
      <c r="A51" s="21" t="s">
        <v>20</v>
      </c>
      <c r="B51" s="76">
        <v>0</v>
      </c>
      <c r="C51" s="76">
        <v>104.3304205457694</v>
      </c>
      <c r="D51" s="76">
        <v>0</v>
      </c>
      <c r="E51" s="23">
        <f>SUM(B51:D51)</f>
        <v>104.3304205457694</v>
      </c>
      <c r="F51" s="40"/>
      <c r="G51" s="62">
        <v>0</v>
      </c>
      <c r="H51" s="62">
        <v>159.93614477253877</v>
      </c>
      <c r="I51" s="62">
        <v>0</v>
      </c>
      <c r="J51" s="62">
        <f>SUM(G51:I51)</f>
        <v>159.93614477253877</v>
      </c>
      <c r="K51" s="42"/>
      <c r="L51" s="25" t="str">
        <f t="shared" si="9"/>
        <v>--</v>
      </c>
      <c r="M51" s="25">
        <f t="shared" si="9"/>
        <v>1.5329770927394597</v>
      </c>
      <c r="N51" s="25" t="str">
        <f t="shared" si="9"/>
        <v>--</v>
      </c>
      <c r="O51" s="26">
        <f t="shared" si="9"/>
        <v>1.5329770927394597</v>
      </c>
      <c r="Q51">
        <v>97</v>
      </c>
      <c r="U51">
        <f>$U$8</f>
        <v>1</v>
      </c>
      <c r="V51">
        <f>$V$8</f>
        <v>23</v>
      </c>
      <c r="W51">
        <f>$W$8</f>
        <v>45</v>
      </c>
    </row>
    <row r="52" spans="1:23" ht="12.75" customHeight="1" x14ac:dyDescent="0.6">
      <c r="A52" s="96" t="s">
        <v>33</v>
      </c>
      <c r="B52" s="126">
        <f>SUM(B50:B51)</f>
        <v>0</v>
      </c>
      <c r="C52" s="126">
        <f>SUM(C50:C51)</f>
        <v>137.46937200715666</v>
      </c>
      <c r="D52" s="126">
        <f>SUM(D50:D51)</f>
        <v>0</v>
      </c>
      <c r="E52" s="126">
        <f>SUM(E50:E51)</f>
        <v>137.46937200715666</v>
      </c>
      <c r="F52" s="124"/>
      <c r="G52" s="84">
        <f>SUM(G50:G51)</f>
        <v>0</v>
      </c>
      <c r="H52" s="84">
        <f>SUM(H50:H51)</f>
        <v>177.20379321127973</v>
      </c>
      <c r="I52" s="84">
        <f>SUM(I50:I51)</f>
        <v>0</v>
      </c>
      <c r="J52" s="84">
        <f>SUM(J50:J51)</f>
        <v>177.20379321127973</v>
      </c>
      <c r="K52" s="125"/>
      <c r="L52" s="35" t="str">
        <f t="shared" si="9"/>
        <v>--</v>
      </c>
      <c r="M52" s="35">
        <f t="shared" si="9"/>
        <v>1.289041992583297</v>
      </c>
      <c r="N52" s="35" t="str">
        <f t="shared" si="9"/>
        <v>--</v>
      </c>
      <c r="O52" s="36">
        <f t="shared" si="9"/>
        <v>1.289041992583297</v>
      </c>
    </row>
    <row r="53" spans="1:23" ht="13.75" thickBot="1" x14ac:dyDescent="0.75">
      <c r="A53" s="43" t="s">
        <v>17</v>
      </c>
      <c r="B53" s="99">
        <f>SUM(B48,B52)</f>
        <v>4955.2434090039724</v>
      </c>
      <c r="C53" s="99">
        <f>SUM(C48,C52)</f>
        <v>137.46937200715666</v>
      </c>
      <c r="D53" s="99">
        <f>SUM(D48,D52)</f>
        <v>0</v>
      </c>
      <c r="E53" s="99">
        <f>SUM(E48,E52)</f>
        <v>5092.7127810111288</v>
      </c>
      <c r="F53" s="45"/>
      <c r="G53" s="98">
        <f>SUM(G48,G52)</f>
        <v>1728.0698592037845</v>
      </c>
      <c r="H53" s="98">
        <f>SUM(H48,H52)</f>
        <v>177.20379321127973</v>
      </c>
      <c r="I53" s="98">
        <f>SUM(I48,I52)</f>
        <v>0</v>
      </c>
      <c r="J53" s="98">
        <f>SUM(J48,J52)</f>
        <v>1905.2736524150641</v>
      </c>
      <c r="K53" s="44"/>
      <c r="L53" s="47">
        <f t="shared" si="9"/>
        <v>0.34873561530070929</v>
      </c>
      <c r="M53" s="47">
        <f t="shared" si="9"/>
        <v>1.289041992583297</v>
      </c>
      <c r="N53" s="47" t="str">
        <f t="shared" si="9"/>
        <v>--</v>
      </c>
      <c r="O53" s="48">
        <f t="shared" si="9"/>
        <v>0.37411763324237246</v>
      </c>
    </row>
    <row r="54" spans="1:23" ht="5.15" customHeight="1" x14ac:dyDescent="0.6">
      <c r="A54" s="49"/>
      <c r="B54" s="78"/>
      <c r="C54" s="78"/>
      <c r="D54" s="78"/>
      <c r="E54" s="81"/>
      <c r="F54" s="40"/>
      <c r="G54" s="62"/>
      <c r="H54" s="62"/>
      <c r="I54" s="62"/>
      <c r="J54" s="62"/>
      <c r="K54" s="42"/>
      <c r="L54" s="42"/>
      <c r="M54" s="40"/>
      <c r="N54" s="41"/>
    </row>
    <row r="55" spans="1:23" x14ac:dyDescent="0.6">
      <c r="A55" s="49" t="s">
        <v>21</v>
      </c>
      <c r="B55" s="78">
        <f>B42</f>
        <v>29620.641077160963</v>
      </c>
      <c r="C55" s="78">
        <f>C42</f>
        <v>610.67066588983494</v>
      </c>
      <c r="D55" s="78">
        <f>D42</f>
        <v>18.522440726398479</v>
      </c>
      <c r="E55" s="78">
        <f>E42</f>
        <v>30249.834183777195</v>
      </c>
      <c r="F55" s="49"/>
      <c r="G55" s="62">
        <f>G42+G53</f>
        <v>8904.4110400513619</v>
      </c>
      <c r="H55" s="62">
        <f>H42+H53</f>
        <v>633.3686661753128</v>
      </c>
      <c r="I55" s="62">
        <f>I42+I53</f>
        <v>64.0888840065344</v>
      </c>
      <c r="J55" s="62">
        <f>J42+J53</f>
        <v>9601.868590233209</v>
      </c>
      <c r="K55" s="42"/>
      <c r="L55" s="25">
        <f>IF(B55&lt;&gt;0,G55/B55,"--")</f>
        <v>0.30061506828483603</v>
      </c>
      <c r="M55" s="25">
        <f>IF(C55&lt;&gt;0,H55/C55,"--")</f>
        <v>1.0371689710236918</v>
      </c>
      <c r="N55" s="25">
        <f>IF(D55&lt;&gt;0,I55/D55,"--")</f>
        <v>3.4600668968638617</v>
      </c>
      <c r="O55" s="25">
        <f>IF(E55&lt;&gt;0,J55/E55,"--")</f>
        <v>0.31741888341928942</v>
      </c>
    </row>
    <row r="56" spans="1:23" hidden="1" x14ac:dyDescent="0.6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</row>
    <row r="57" spans="1:23" hidden="1" x14ac:dyDescent="0.6">
      <c r="A57" s="107" t="s">
        <v>115</v>
      </c>
      <c r="B57" s="72">
        <f>B10-SUM(B11:B13)</f>
        <v>0</v>
      </c>
      <c r="C57" s="72">
        <f>C10-SUM(C11:C13)</f>
        <v>0</v>
      </c>
      <c r="D57" s="72">
        <f>D10-SUM(D11:D13)</f>
        <v>0</v>
      </c>
      <c r="E57" s="87"/>
      <c r="G57" s="72">
        <v>0</v>
      </c>
      <c r="H57" s="72">
        <v>0</v>
      </c>
      <c r="I57" s="72">
        <v>0</v>
      </c>
      <c r="K57" s="53"/>
      <c r="L57" s="72">
        <v>0</v>
      </c>
      <c r="M57" s="72">
        <v>0</v>
      </c>
      <c r="N57" s="72">
        <v>0</v>
      </c>
      <c r="Q57">
        <v>117</v>
      </c>
      <c r="U57">
        <f>$U$8</f>
        <v>1</v>
      </c>
      <c r="V57">
        <f>$V$8</f>
        <v>23</v>
      </c>
      <c r="W57">
        <f>$W$8</f>
        <v>45</v>
      </c>
    </row>
    <row r="58" spans="1:23" hidden="1" x14ac:dyDescent="0.6">
      <c r="G58" s="72">
        <v>0</v>
      </c>
      <c r="H58" s="72">
        <v>0</v>
      </c>
      <c r="I58" s="72">
        <v>0</v>
      </c>
      <c r="K58" s="53"/>
      <c r="L58" s="72">
        <v>0</v>
      </c>
      <c r="M58" s="72">
        <v>0</v>
      </c>
      <c r="N58" s="72">
        <v>0</v>
      </c>
      <c r="Q58">
        <v>94</v>
      </c>
      <c r="U58">
        <f>$U$8</f>
        <v>1</v>
      </c>
      <c r="V58">
        <f>$V$8</f>
        <v>23</v>
      </c>
      <c r="W58">
        <f>$W$8</f>
        <v>45</v>
      </c>
    </row>
    <row r="59" spans="1:23" hidden="1" x14ac:dyDescent="0.6">
      <c r="B59" s="50"/>
      <c r="G59" s="72">
        <v>0</v>
      </c>
      <c r="H59" s="72">
        <v>0</v>
      </c>
      <c r="I59" s="72">
        <v>0</v>
      </c>
      <c r="L59" s="72">
        <v>-5.5511151231257827E-17</v>
      </c>
      <c r="M59" s="72">
        <v>2.2204460492503131E-16</v>
      </c>
      <c r="N59" s="72">
        <v>0</v>
      </c>
      <c r="Q59">
        <v>47</v>
      </c>
      <c r="S59">
        <v>31</v>
      </c>
      <c r="U59">
        <f>$U$8</f>
        <v>1</v>
      </c>
      <c r="V59">
        <f>$V$8</f>
        <v>23</v>
      </c>
      <c r="W59">
        <f>$W$8</f>
        <v>45</v>
      </c>
    </row>
    <row r="60" spans="1:23" x14ac:dyDescent="0.6">
      <c r="A60" s="33"/>
      <c r="B60" s="33"/>
      <c r="C60" s="33"/>
      <c r="D60" s="33"/>
      <c r="E60" s="33"/>
    </row>
    <row r="61" spans="1:23" x14ac:dyDescent="0.6">
      <c r="A61" s="54" t="s">
        <v>22</v>
      </c>
      <c r="K61" s="53"/>
      <c r="L61" s="52"/>
      <c r="M61" s="52"/>
      <c r="N61" s="52"/>
    </row>
    <row r="62" spans="1:23" x14ac:dyDescent="0.6">
      <c r="A62" s="109" t="s">
        <v>264</v>
      </c>
      <c r="K62" s="53"/>
      <c r="L62" s="52"/>
      <c r="M62" s="52"/>
      <c r="N62" s="52"/>
    </row>
    <row r="63" spans="1:23" x14ac:dyDescent="0.6">
      <c r="A63" s="56" t="s">
        <v>107</v>
      </c>
      <c r="K63" s="53"/>
      <c r="L63" s="52"/>
      <c r="M63" s="52"/>
      <c r="N63" s="52"/>
    </row>
    <row r="64" spans="1:23" x14ac:dyDescent="0.6">
      <c r="A64" s="55" t="s">
        <v>98</v>
      </c>
    </row>
    <row r="65" spans="1:6" x14ac:dyDescent="0.6">
      <c r="A65" s="55" t="s">
        <v>99</v>
      </c>
    </row>
    <row r="66" spans="1:6" x14ac:dyDescent="0.6">
      <c r="A66" s="56" t="s">
        <v>100</v>
      </c>
    </row>
    <row r="67" spans="1:6" x14ac:dyDescent="0.6">
      <c r="A67" s="55" t="s">
        <v>101</v>
      </c>
    </row>
    <row r="68" spans="1:6" x14ac:dyDescent="0.6">
      <c r="A68" s="55"/>
    </row>
    <row r="69" spans="1:6" x14ac:dyDescent="0.6">
      <c r="A69" s="56"/>
    </row>
    <row r="70" spans="1:6" x14ac:dyDescent="0.6">
      <c r="A70" s="55"/>
    </row>
    <row r="71" spans="1:6" x14ac:dyDescent="0.6">
      <c r="A71" s="55"/>
      <c r="B71" s="41"/>
      <c r="C71" s="41"/>
      <c r="D71" s="41"/>
      <c r="E71" s="41"/>
      <c r="F71" s="41"/>
    </row>
    <row r="72" spans="1:6" x14ac:dyDescent="0.6">
      <c r="A72" s="56"/>
      <c r="B72" s="41"/>
      <c r="C72" s="41"/>
      <c r="D72" s="41"/>
      <c r="E72" s="41"/>
      <c r="F72" s="41"/>
    </row>
    <row r="73" spans="1:6" x14ac:dyDescent="0.6">
      <c r="A73" s="56"/>
    </row>
    <row r="75" spans="1:6" x14ac:dyDescent="0.6">
      <c r="A75" s="16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43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D87"/>
  <sheetViews>
    <sheetView zoomScale="70" zoomScaleNormal="70" workbookViewId="0"/>
  </sheetViews>
  <sheetFormatPr defaultRowHeight="13" x14ac:dyDescent="0.6"/>
  <cols>
    <col min="1" max="1" width="36.86328125" customWidth="1"/>
    <col min="2" max="5" width="10.6796875" customWidth="1"/>
    <col min="6" max="6" width="2.6796875" customWidth="1"/>
    <col min="7" max="10" width="10.6796875" customWidth="1"/>
    <col min="11" max="11" width="2.6796875" customWidth="1"/>
    <col min="12" max="15" width="8.6796875" customWidth="1"/>
    <col min="17" max="32" width="0" hidden="1" customWidth="1"/>
  </cols>
  <sheetData>
    <row r="1" spans="1:25" s="3" customFormat="1" ht="15.5" x14ac:dyDescent="0.7">
      <c r="A1" s="1" t="str">
        <f>VLOOKUP(Y6,TabName,5,FALSE)</f>
        <v>Table 4.6 - Cost of Returned-to-Sender UAA Mail -- First-Class Mail, Presorted (1), PARS Environment, FY 21</v>
      </c>
    </row>
    <row r="2" spans="1:25" ht="8.15" customHeight="1" thickBot="1" x14ac:dyDescent="0.75"/>
    <row r="3" spans="1:25" ht="15.5" x14ac:dyDescent="0.7">
      <c r="A3" s="4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39"/>
    </row>
    <row r="4" spans="1:25" ht="12.75" customHeight="1" x14ac:dyDescent="0.6">
      <c r="A4" s="14"/>
      <c r="B4" s="9" t="s">
        <v>1</v>
      </c>
      <c r="C4" s="10"/>
      <c r="D4" s="10"/>
      <c r="E4" s="10"/>
      <c r="F4" s="11"/>
      <c r="G4" s="9" t="s">
        <v>2</v>
      </c>
      <c r="H4" s="12"/>
      <c r="I4" s="12"/>
      <c r="J4" s="12"/>
      <c r="K4" s="11"/>
      <c r="L4" s="9" t="s">
        <v>3</v>
      </c>
      <c r="M4" s="12"/>
      <c r="N4" s="12"/>
      <c r="O4" s="13"/>
      <c r="S4" t="s">
        <v>37</v>
      </c>
      <c r="T4" t="s">
        <v>37</v>
      </c>
      <c r="U4" s="18" t="s">
        <v>8</v>
      </c>
      <c r="V4" s="18" t="s">
        <v>9</v>
      </c>
      <c r="W4" s="18" t="s">
        <v>10</v>
      </c>
      <c r="Y4" s="3"/>
    </row>
    <row r="5" spans="1:25" ht="25.5" customHeight="1" x14ac:dyDescent="0.6">
      <c r="A5" s="14"/>
      <c r="B5" s="15" t="s">
        <v>4</v>
      </c>
      <c r="C5" s="15" t="s">
        <v>5</v>
      </c>
      <c r="D5" s="15" t="s">
        <v>6</v>
      </c>
      <c r="E5" s="15" t="s">
        <v>7</v>
      </c>
      <c r="F5" s="16"/>
      <c r="G5" s="15" t="s">
        <v>4</v>
      </c>
      <c r="H5" s="15" t="s">
        <v>5</v>
      </c>
      <c r="I5" s="15" t="s">
        <v>6</v>
      </c>
      <c r="J5" s="15" t="s">
        <v>7</v>
      </c>
      <c r="K5" s="16"/>
      <c r="L5" s="15" t="s">
        <v>4</v>
      </c>
      <c r="M5" s="15" t="s">
        <v>5</v>
      </c>
      <c r="N5" s="15" t="s">
        <v>6</v>
      </c>
      <c r="O5" s="17" t="s">
        <v>7</v>
      </c>
      <c r="Q5" s="56" t="s">
        <v>35</v>
      </c>
      <c r="R5" s="56" t="s">
        <v>36</v>
      </c>
      <c r="S5" s="56" t="s">
        <v>35</v>
      </c>
      <c r="T5" s="56" t="s">
        <v>36</v>
      </c>
      <c r="U5" t="s">
        <v>12</v>
      </c>
      <c r="V5" t="s">
        <v>12</v>
      </c>
      <c r="W5" t="s">
        <v>12</v>
      </c>
      <c r="Y5" s="18" t="s">
        <v>11</v>
      </c>
    </row>
    <row r="6" spans="1:25" ht="12.75" customHeight="1" x14ac:dyDescent="0.6">
      <c r="A6" s="94" t="s">
        <v>23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20"/>
      <c r="Y6">
        <v>6</v>
      </c>
    </row>
    <row r="7" spans="1:25" ht="12.75" customHeight="1" x14ac:dyDescent="0.6">
      <c r="A7" s="31" t="s">
        <v>103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20"/>
    </row>
    <row r="8" spans="1:25" ht="12.75" customHeight="1" x14ac:dyDescent="0.6">
      <c r="A8" s="21" t="s">
        <v>13</v>
      </c>
      <c r="B8" s="22">
        <v>500.45556813399304</v>
      </c>
      <c r="C8" s="22">
        <v>0</v>
      </c>
      <c r="D8" s="22">
        <v>0</v>
      </c>
      <c r="E8" s="22">
        <f t="shared" ref="E8:E13" si="0">SUM(B8:D8)</f>
        <v>500.45556813399304</v>
      </c>
      <c r="F8" s="16"/>
      <c r="G8" s="62">
        <v>37.051130300749875</v>
      </c>
      <c r="H8" s="62">
        <v>0</v>
      </c>
      <c r="I8" s="62">
        <v>0</v>
      </c>
      <c r="J8" s="24">
        <f t="shared" ref="J8:J13" si="1">SUM(G8:I8)</f>
        <v>37.051130300749875</v>
      </c>
      <c r="K8" s="16"/>
      <c r="L8" s="25">
        <f t="shared" ref="L8:O14" si="2">IF(B8&lt;&gt;0,G8/B8,"--")</f>
        <v>7.4034804805747964E-2</v>
      </c>
      <c r="M8" s="25" t="str">
        <f t="shared" si="2"/>
        <v>--</v>
      </c>
      <c r="N8" s="25" t="str">
        <f t="shared" si="2"/>
        <v>--</v>
      </c>
      <c r="O8" s="26">
        <f t="shared" si="2"/>
        <v>7.4034804805747964E-2</v>
      </c>
      <c r="Q8">
        <v>38</v>
      </c>
      <c r="U8" s="27">
        <f>VLOOKUP($Y$6,RMap,4,FALSE)</f>
        <v>1</v>
      </c>
      <c r="V8" s="28">
        <f>VLOOKUP($Y$6,RMap,5,FALSE)</f>
        <v>23</v>
      </c>
      <c r="W8" s="29">
        <f>VLOOKUP($Y$6,RMap,6,FALSE)</f>
        <v>45</v>
      </c>
    </row>
    <row r="9" spans="1:25" ht="12.75" customHeight="1" x14ac:dyDescent="0.6">
      <c r="A9" s="30" t="s">
        <v>24</v>
      </c>
      <c r="B9" s="22">
        <v>500.45556813399304</v>
      </c>
      <c r="C9" s="22">
        <v>0</v>
      </c>
      <c r="D9" s="22">
        <v>0</v>
      </c>
      <c r="E9" s="22">
        <f t="shared" si="0"/>
        <v>500.45556813399304</v>
      </c>
      <c r="F9" s="16"/>
      <c r="G9" s="62">
        <v>3.3168352119351625</v>
      </c>
      <c r="H9" s="62">
        <v>0</v>
      </c>
      <c r="I9" s="62">
        <v>0</v>
      </c>
      <c r="J9" s="24">
        <f t="shared" si="1"/>
        <v>3.3168352119351625</v>
      </c>
      <c r="K9" s="16"/>
      <c r="L9" s="25">
        <f t="shared" si="2"/>
        <v>6.6276317482136717E-3</v>
      </c>
      <c r="M9" s="25" t="str">
        <f t="shared" si="2"/>
        <v>--</v>
      </c>
      <c r="N9" s="25" t="str">
        <f t="shared" si="2"/>
        <v>--</v>
      </c>
      <c r="O9" s="26">
        <f t="shared" si="2"/>
        <v>6.6276317482136717E-3</v>
      </c>
      <c r="Q9">
        <v>39</v>
      </c>
      <c r="U9">
        <f>$U$8</f>
        <v>1</v>
      </c>
      <c r="V9">
        <f>$V$8</f>
        <v>23</v>
      </c>
      <c r="W9">
        <f>$W$8</f>
        <v>45</v>
      </c>
    </row>
    <row r="10" spans="1:25" ht="12.75" customHeight="1" x14ac:dyDescent="0.6">
      <c r="A10" s="21" t="s">
        <v>25</v>
      </c>
      <c r="B10" s="22">
        <v>10009.111362679852</v>
      </c>
      <c r="C10" s="22">
        <v>0</v>
      </c>
      <c r="D10" s="22">
        <v>0</v>
      </c>
      <c r="E10" s="22">
        <f t="shared" si="0"/>
        <v>10009.111362679852</v>
      </c>
      <c r="F10" s="16"/>
      <c r="G10" s="62">
        <v>611.92958293467416</v>
      </c>
      <c r="H10" s="62">
        <v>0</v>
      </c>
      <c r="I10" s="62">
        <v>0</v>
      </c>
      <c r="J10" s="24">
        <f t="shared" si="1"/>
        <v>611.92958293467416</v>
      </c>
      <c r="K10" s="16"/>
      <c r="L10" s="25">
        <f t="shared" si="2"/>
        <v>6.1137253924092153E-2</v>
      </c>
      <c r="M10" s="25" t="str">
        <f t="shared" si="2"/>
        <v>--</v>
      </c>
      <c r="N10" s="25" t="str">
        <f t="shared" si="2"/>
        <v>--</v>
      </c>
      <c r="O10" s="26">
        <f t="shared" si="2"/>
        <v>6.1137253924092153E-2</v>
      </c>
      <c r="Q10">
        <v>40</v>
      </c>
      <c r="S10">
        <v>10</v>
      </c>
      <c r="U10">
        <f>$U$8</f>
        <v>1</v>
      </c>
      <c r="V10">
        <f>$V$8</f>
        <v>23</v>
      </c>
      <c r="W10">
        <f>$W$8</f>
        <v>45</v>
      </c>
    </row>
    <row r="11" spans="1:25" ht="12.75" customHeight="1" x14ac:dyDescent="0.6">
      <c r="A11" s="21" t="s">
        <v>26</v>
      </c>
      <c r="B11" s="22">
        <v>3723.9249178535656</v>
      </c>
      <c r="C11" s="22">
        <v>0</v>
      </c>
      <c r="D11" s="22">
        <v>0</v>
      </c>
      <c r="E11" s="22">
        <f t="shared" si="0"/>
        <v>3723.9249178535656</v>
      </c>
      <c r="F11" s="16"/>
      <c r="G11" s="62">
        <v>0</v>
      </c>
      <c r="H11" s="62">
        <v>0</v>
      </c>
      <c r="I11" s="62">
        <v>0</v>
      </c>
      <c r="J11" s="24">
        <f t="shared" si="1"/>
        <v>0</v>
      </c>
      <c r="K11" s="16"/>
      <c r="L11" s="25">
        <f t="shared" si="2"/>
        <v>0</v>
      </c>
      <c r="M11" s="25" t="str">
        <f t="shared" si="2"/>
        <v>--</v>
      </c>
      <c r="N11" s="25" t="str">
        <f t="shared" si="2"/>
        <v>--</v>
      </c>
      <c r="O11" s="26">
        <f t="shared" si="2"/>
        <v>0</v>
      </c>
      <c r="Q11">
        <v>41</v>
      </c>
      <c r="S11">
        <v>10</v>
      </c>
      <c r="U11">
        <f>$U$8</f>
        <v>1</v>
      </c>
      <c r="V11">
        <f>$V$8</f>
        <v>23</v>
      </c>
      <c r="W11">
        <f>$W$8</f>
        <v>45</v>
      </c>
    </row>
    <row r="12" spans="1:25" ht="12.75" customHeight="1" x14ac:dyDescent="0.6">
      <c r="A12" s="30" t="s">
        <v>92</v>
      </c>
      <c r="B12" s="22">
        <v>5788.0161239179943</v>
      </c>
      <c r="C12" s="22">
        <v>0</v>
      </c>
      <c r="D12" s="22">
        <v>0</v>
      </c>
      <c r="E12" s="22">
        <f t="shared" si="0"/>
        <v>5788.0161239179943</v>
      </c>
      <c r="F12" s="16"/>
      <c r="G12" s="62">
        <v>480.89255446167448</v>
      </c>
      <c r="H12" s="62">
        <v>0</v>
      </c>
      <c r="I12" s="62">
        <v>0</v>
      </c>
      <c r="J12" s="24">
        <f t="shared" si="1"/>
        <v>480.89255446167448</v>
      </c>
      <c r="K12" s="16"/>
      <c r="L12" s="25">
        <f t="shared" si="2"/>
        <v>8.308417671375648E-2</v>
      </c>
      <c r="M12" s="25" t="str">
        <f t="shared" si="2"/>
        <v>--</v>
      </c>
      <c r="N12" s="25" t="str">
        <f t="shared" si="2"/>
        <v>--</v>
      </c>
      <c r="O12" s="26">
        <f t="shared" si="2"/>
        <v>8.308417671375648E-2</v>
      </c>
      <c r="Q12">
        <v>42</v>
      </c>
      <c r="R12">
        <v>43</v>
      </c>
      <c r="S12">
        <v>10</v>
      </c>
      <c r="U12">
        <f>$U$8</f>
        <v>1</v>
      </c>
      <c r="V12">
        <f>$V$8</f>
        <v>23</v>
      </c>
      <c r="W12">
        <f>$W$8</f>
        <v>45</v>
      </c>
    </row>
    <row r="13" spans="1:25" ht="12.75" customHeight="1" x14ac:dyDescent="0.6">
      <c r="A13" s="30" t="s">
        <v>104</v>
      </c>
      <c r="B13" s="22">
        <v>497.17032090829281</v>
      </c>
      <c r="C13" s="22">
        <v>0</v>
      </c>
      <c r="D13" s="22">
        <v>0</v>
      </c>
      <c r="E13" s="22">
        <f t="shared" si="0"/>
        <v>497.17032090829281</v>
      </c>
      <c r="F13" s="16"/>
      <c r="G13" s="62">
        <v>140.87647430112108</v>
      </c>
      <c r="H13" s="62">
        <v>0</v>
      </c>
      <c r="I13" s="62">
        <v>0</v>
      </c>
      <c r="J13" s="24">
        <f t="shared" si="1"/>
        <v>140.87647430112108</v>
      </c>
      <c r="K13" s="16"/>
      <c r="L13" s="25">
        <f t="shared" si="2"/>
        <v>0.28335656489661398</v>
      </c>
      <c r="M13" s="25" t="str">
        <f t="shared" si="2"/>
        <v>--</v>
      </c>
      <c r="N13" s="25" t="str">
        <f t="shared" si="2"/>
        <v>--</v>
      </c>
      <c r="O13" s="26">
        <f t="shared" si="2"/>
        <v>0.28335656489661398</v>
      </c>
      <c r="Q13">
        <v>45</v>
      </c>
      <c r="S13">
        <v>10</v>
      </c>
      <c r="U13">
        <f>$U$8</f>
        <v>1</v>
      </c>
      <c r="V13">
        <f>$V$8</f>
        <v>23</v>
      </c>
      <c r="W13">
        <f>$W$8</f>
        <v>45</v>
      </c>
    </row>
    <row r="14" spans="1:25" ht="12.75" customHeight="1" x14ac:dyDescent="0.6">
      <c r="A14" s="21" t="s">
        <v>17</v>
      </c>
      <c r="B14" s="22">
        <f>B10</f>
        <v>10009.111362679852</v>
      </c>
      <c r="C14" s="22">
        <f>C10</f>
        <v>0</v>
      </c>
      <c r="D14" s="22">
        <f>D10</f>
        <v>0</v>
      </c>
      <c r="E14" s="22">
        <f>E10</f>
        <v>10009.111362679852</v>
      </c>
      <c r="F14" s="16"/>
      <c r="G14" s="24">
        <f>SUM(G8:G13)</f>
        <v>1274.0665772101547</v>
      </c>
      <c r="H14" s="24">
        <f>SUM(H8:H13)</f>
        <v>0</v>
      </c>
      <c r="I14" s="24">
        <f>SUM(I8:I13)</f>
        <v>0</v>
      </c>
      <c r="J14" s="24">
        <f>SUM(J8:J13)</f>
        <v>1274.0665772101547</v>
      </c>
      <c r="K14" s="16"/>
      <c r="L14" s="25">
        <f t="shared" si="2"/>
        <v>0.12729067856719645</v>
      </c>
      <c r="M14" s="25" t="str">
        <f t="shared" si="2"/>
        <v>--</v>
      </c>
      <c r="N14" s="25" t="str">
        <f t="shared" si="2"/>
        <v>--</v>
      </c>
      <c r="O14" s="26">
        <f t="shared" si="2"/>
        <v>0.12729067856719645</v>
      </c>
    </row>
    <row r="15" spans="1:25" ht="5.15" customHeight="1" x14ac:dyDescent="0.6">
      <c r="A15" s="21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20"/>
    </row>
    <row r="16" spans="1:25" ht="12.75" customHeight="1" x14ac:dyDescent="0.6">
      <c r="A16" s="31" t="s">
        <v>105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20"/>
    </row>
    <row r="17" spans="1:30" ht="12.75" customHeight="1" x14ac:dyDescent="0.6">
      <c r="A17" s="21" t="s">
        <v>13</v>
      </c>
      <c r="B17" s="22">
        <v>66816.025486874962</v>
      </c>
      <c r="C17" s="22">
        <v>0</v>
      </c>
      <c r="D17" s="22">
        <v>0</v>
      </c>
      <c r="E17" s="22">
        <f t="shared" ref="E17:E22" si="3">SUM(B17:D17)</f>
        <v>66816.025486874962</v>
      </c>
      <c r="F17" s="16"/>
      <c r="G17" s="62">
        <v>4634.3358984971546</v>
      </c>
      <c r="H17" s="62">
        <v>0</v>
      </c>
      <c r="I17" s="62">
        <v>0</v>
      </c>
      <c r="J17" s="24">
        <f t="shared" ref="J17:J22" si="4">SUM(G17:I17)</f>
        <v>4634.3358984971546</v>
      </c>
      <c r="K17" s="16"/>
      <c r="L17" s="25">
        <f t="shared" ref="L17:O23" si="5">IF(B17&lt;&gt;0,G17/B17,"--")</f>
        <v>6.9359646353216606E-2</v>
      </c>
      <c r="M17" s="25" t="str">
        <f t="shared" si="5"/>
        <v>--</v>
      </c>
      <c r="N17" s="25" t="str">
        <f t="shared" si="5"/>
        <v>--</v>
      </c>
      <c r="O17" s="26">
        <f t="shared" si="5"/>
        <v>6.9359646353216606E-2</v>
      </c>
      <c r="Q17">
        <v>48</v>
      </c>
      <c r="R17">
        <v>65</v>
      </c>
      <c r="U17">
        <f t="shared" ref="U17:U22" si="6">$U$8</f>
        <v>1</v>
      </c>
      <c r="V17">
        <f t="shared" ref="V17:V22" si="7">$V$8</f>
        <v>23</v>
      </c>
      <c r="W17">
        <f t="shared" ref="W17:W22" si="8">$W$8</f>
        <v>45</v>
      </c>
    </row>
    <row r="18" spans="1:30" ht="12.75" customHeight="1" x14ac:dyDescent="0.6">
      <c r="A18" s="30" t="s">
        <v>24</v>
      </c>
      <c r="B18" s="22">
        <v>66816.025486874962</v>
      </c>
      <c r="C18" s="22">
        <v>0</v>
      </c>
      <c r="D18" s="22">
        <v>0</v>
      </c>
      <c r="E18" s="22">
        <f t="shared" si="3"/>
        <v>66816.025486874962</v>
      </c>
      <c r="F18" s="16"/>
      <c r="G18" s="62">
        <v>510.79837141745503</v>
      </c>
      <c r="H18" s="62">
        <v>0</v>
      </c>
      <c r="I18" s="62">
        <v>0</v>
      </c>
      <c r="J18" s="24">
        <f t="shared" si="4"/>
        <v>510.79837141745503</v>
      </c>
      <c r="K18" s="16"/>
      <c r="L18" s="25">
        <f t="shared" si="5"/>
        <v>7.6448481886698567E-3</v>
      </c>
      <c r="M18" s="25" t="str">
        <f t="shared" si="5"/>
        <v>--</v>
      </c>
      <c r="N18" s="25" t="str">
        <f t="shared" si="5"/>
        <v>--</v>
      </c>
      <c r="O18" s="26">
        <f t="shared" si="5"/>
        <v>7.6448481886698567E-3</v>
      </c>
      <c r="Q18">
        <v>49</v>
      </c>
      <c r="R18">
        <v>66</v>
      </c>
      <c r="U18">
        <f t="shared" si="6"/>
        <v>1</v>
      </c>
      <c r="V18">
        <f t="shared" si="7"/>
        <v>23</v>
      </c>
      <c r="W18">
        <f t="shared" si="8"/>
        <v>45</v>
      </c>
    </row>
    <row r="19" spans="1:30" ht="12.75" customHeight="1" x14ac:dyDescent="0.6">
      <c r="A19" s="21" t="s">
        <v>25</v>
      </c>
      <c r="B19" s="22">
        <v>67768.017763485521</v>
      </c>
      <c r="C19" s="22">
        <v>0</v>
      </c>
      <c r="D19" s="22">
        <v>0</v>
      </c>
      <c r="E19" s="22">
        <f t="shared" si="3"/>
        <v>67768.017763485521</v>
      </c>
      <c r="F19" s="16"/>
      <c r="G19" s="62">
        <v>-1561.2082532913696</v>
      </c>
      <c r="H19" s="62">
        <v>0</v>
      </c>
      <c r="I19" s="62">
        <v>0</v>
      </c>
      <c r="J19" s="24">
        <f t="shared" si="4"/>
        <v>-1561.2082532913696</v>
      </c>
      <c r="K19" s="16"/>
      <c r="L19" s="25">
        <f t="shared" si="5"/>
        <v>-2.3037537540792189E-2</v>
      </c>
      <c r="M19" s="25" t="str">
        <f t="shared" si="5"/>
        <v>--</v>
      </c>
      <c r="N19" s="25" t="str">
        <f t="shared" si="5"/>
        <v>--</v>
      </c>
      <c r="O19" s="26">
        <f t="shared" si="5"/>
        <v>-2.3037537540792189E-2</v>
      </c>
      <c r="Q19">
        <v>50</v>
      </c>
      <c r="R19">
        <v>67</v>
      </c>
      <c r="S19">
        <v>27</v>
      </c>
      <c r="T19">
        <v>10</v>
      </c>
      <c r="U19">
        <f t="shared" si="6"/>
        <v>1</v>
      </c>
      <c r="V19">
        <f t="shared" si="7"/>
        <v>23</v>
      </c>
      <c r="W19">
        <f t="shared" si="8"/>
        <v>45</v>
      </c>
    </row>
    <row r="20" spans="1:30" ht="12.75" customHeight="1" x14ac:dyDescent="0.6">
      <c r="A20" s="21" t="s">
        <v>26</v>
      </c>
      <c r="B20" s="22">
        <v>25822.493080340533</v>
      </c>
      <c r="C20" s="22">
        <v>0</v>
      </c>
      <c r="D20" s="22">
        <v>0</v>
      </c>
      <c r="E20" s="22">
        <f t="shared" si="3"/>
        <v>25822.493080340533</v>
      </c>
      <c r="F20" s="16"/>
      <c r="G20" s="62">
        <v>0</v>
      </c>
      <c r="H20" s="62">
        <v>0</v>
      </c>
      <c r="I20" s="62">
        <v>0</v>
      </c>
      <c r="J20" s="24">
        <f t="shared" si="4"/>
        <v>0</v>
      </c>
      <c r="K20" s="16"/>
      <c r="L20" s="25">
        <f t="shared" si="5"/>
        <v>0</v>
      </c>
      <c r="M20" s="25" t="str">
        <f t="shared" si="5"/>
        <v>--</v>
      </c>
      <c r="N20" s="25" t="str">
        <f t="shared" si="5"/>
        <v>--</v>
      </c>
      <c r="O20" s="26">
        <f t="shared" si="5"/>
        <v>0</v>
      </c>
      <c r="Q20">
        <v>51</v>
      </c>
      <c r="R20">
        <v>68</v>
      </c>
      <c r="S20">
        <v>27</v>
      </c>
      <c r="T20">
        <v>10</v>
      </c>
      <c r="U20">
        <f t="shared" si="6"/>
        <v>1</v>
      </c>
      <c r="V20">
        <f t="shared" si="7"/>
        <v>23</v>
      </c>
      <c r="W20">
        <f t="shared" si="8"/>
        <v>45</v>
      </c>
    </row>
    <row r="21" spans="1:30" ht="12.75" customHeight="1" x14ac:dyDescent="0.6">
      <c r="A21" s="30" t="s">
        <v>92</v>
      </c>
      <c r="B21" s="22">
        <v>38754.031330120102</v>
      </c>
      <c r="C21" s="22">
        <v>0</v>
      </c>
      <c r="D21" s="22">
        <v>0</v>
      </c>
      <c r="E21" s="22">
        <f t="shared" si="3"/>
        <v>38754.031330120102</v>
      </c>
      <c r="F21" s="16"/>
      <c r="G21" s="62">
        <v>-494.91993780269314</v>
      </c>
      <c r="H21" s="62">
        <v>0</v>
      </c>
      <c r="I21" s="62">
        <v>0</v>
      </c>
      <c r="J21" s="24">
        <f t="shared" si="4"/>
        <v>-494.91993780269314</v>
      </c>
      <c r="K21" s="16"/>
      <c r="L21" s="25">
        <f t="shared" si="5"/>
        <v>-1.2770798825722044E-2</v>
      </c>
      <c r="M21" s="25" t="str">
        <f t="shared" si="5"/>
        <v>--</v>
      </c>
      <c r="N21" s="25" t="str">
        <f t="shared" si="5"/>
        <v>--</v>
      </c>
      <c r="O21" s="26">
        <f t="shared" si="5"/>
        <v>-1.2770798825722044E-2</v>
      </c>
      <c r="Q21">
        <v>52</v>
      </c>
      <c r="R21">
        <v>70</v>
      </c>
      <c r="S21">
        <v>27</v>
      </c>
      <c r="T21">
        <v>10</v>
      </c>
      <c r="U21">
        <f t="shared" si="6"/>
        <v>1</v>
      </c>
      <c r="V21">
        <f t="shared" si="7"/>
        <v>23</v>
      </c>
      <c r="W21">
        <f t="shared" si="8"/>
        <v>45</v>
      </c>
    </row>
    <row r="22" spans="1:30" ht="12.75" customHeight="1" x14ac:dyDescent="0.6">
      <c r="A22" s="30" t="s">
        <v>104</v>
      </c>
      <c r="B22" s="22">
        <v>3191.4933530248891</v>
      </c>
      <c r="C22" s="22">
        <v>0</v>
      </c>
      <c r="D22" s="22">
        <v>0</v>
      </c>
      <c r="E22" s="22">
        <f t="shared" si="3"/>
        <v>3191.4933530248891</v>
      </c>
      <c r="F22" s="16"/>
      <c r="G22" s="62">
        <v>405.77290264282971</v>
      </c>
      <c r="H22" s="62">
        <v>0</v>
      </c>
      <c r="I22" s="62">
        <v>0</v>
      </c>
      <c r="J22" s="24">
        <f t="shared" si="4"/>
        <v>405.77290264282971</v>
      </c>
      <c r="K22" s="16"/>
      <c r="L22" s="25">
        <f t="shared" si="5"/>
        <v>0.12714201715577417</v>
      </c>
      <c r="M22" s="25" t="str">
        <f t="shared" si="5"/>
        <v>--</v>
      </c>
      <c r="N22" s="25" t="str">
        <f t="shared" si="5"/>
        <v>--</v>
      </c>
      <c r="O22" s="26">
        <f t="shared" si="5"/>
        <v>0.12714201715577417</v>
      </c>
      <c r="Q22">
        <v>55</v>
      </c>
      <c r="R22">
        <v>72</v>
      </c>
      <c r="S22">
        <v>27</v>
      </c>
      <c r="T22">
        <v>10</v>
      </c>
      <c r="U22">
        <f t="shared" si="6"/>
        <v>1</v>
      </c>
      <c r="V22">
        <f t="shared" si="7"/>
        <v>23</v>
      </c>
      <c r="W22">
        <f t="shared" si="8"/>
        <v>45</v>
      </c>
      <c r="AA22" s="24">
        <v>403.84693212821691</v>
      </c>
      <c r="AB22" s="24">
        <v>0</v>
      </c>
      <c r="AC22" s="24">
        <v>0</v>
      </c>
      <c r="AD22" t="s">
        <v>178</v>
      </c>
    </row>
    <row r="23" spans="1:30" ht="12.75" customHeight="1" x14ac:dyDescent="0.6">
      <c r="A23" s="21" t="s">
        <v>17</v>
      </c>
      <c r="B23" s="22">
        <f>B19</f>
        <v>67768.017763485521</v>
      </c>
      <c r="C23" s="22">
        <f>C19</f>
        <v>0</v>
      </c>
      <c r="D23" s="22">
        <f>D19</f>
        <v>0</v>
      </c>
      <c r="E23" s="22">
        <f>E19</f>
        <v>67768.017763485521</v>
      </c>
      <c r="F23" s="16"/>
      <c r="G23" s="24">
        <f>SUM(G17:G22)</f>
        <v>3494.7789814633766</v>
      </c>
      <c r="H23" s="24">
        <f>SUM(H17:H22)</f>
        <v>0</v>
      </c>
      <c r="I23" s="24">
        <f>SUM(I17:I22)</f>
        <v>0</v>
      </c>
      <c r="J23" s="24">
        <f>SUM(J17:J22)</f>
        <v>3494.7789814633766</v>
      </c>
      <c r="K23" s="16"/>
      <c r="L23" s="25">
        <f t="shared" si="5"/>
        <v>5.1569738894538225E-2</v>
      </c>
      <c r="M23" s="25" t="str">
        <f t="shared" si="5"/>
        <v>--</v>
      </c>
      <c r="N23" s="25" t="str">
        <f t="shared" si="5"/>
        <v>--</v>
      </c>
      <c r="O23" s="26">
        <f t="shared" si="5"/>
        <v>5.1569738894538225E-2</v>
      </c>
      <c r="AA23" s="24">
        <v>1.9259705146128225</v>
      </c>
      <c r="AB23" s="24">
        <v>0</v>
      </c>
      <c r="AC23" s="24">
        <v>0</v>
      </c>
      <c r="AD23" s="56" t="s">
        <v>179</v>
      </c>
    </row>
    <row r="24" spans="1:30" ht="5.15" customHeight="1" x14ac:dyDescent="0.6">
      <c r="A24" s="21"/>
      <c r="B24" s="22"/>
      <c r="C24" s="22"/>
      <c r="D24" s="22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20"/>
    </row>
    <row r="25" spans="1:30" ht="12.75" customHeight="1" x14ac:dyDescent="0.6">
      <c r="A25" s="31" t="s">
        <v>28</v>
      </c>
      <c r="B25" s="22"/>
      <c r="C25" s="22"/>
      <c r="D25" s="22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20"/>
    </row>
    <row r="26" spans="1:30" ht="12.75" customHeight="1" x14ac:dyDescent="0.6">
      <c r="A26" s="30" t="s">
        <v>29</v>
      </c>
      <c r="B26" s="65">
        <f>B14+B23</f>
        <v>77777.129126165368</v>
      </c>
      <c r="C26" s="65">
        <f>C14+C23</f>
        <v>0</v>
      </c>
      <c r="D26" s="65">
        <f>D14+D23</f>
        <v>0</v>
      </c>
      <c r="E26" s="22">
        <f>SUM(B26:D26)</f>
        <v>77777.129126165368</v>
      </c>
      <c r="F26" s="16"/>
      <c r="G26" s="62">
        <v>30808.5278315582</v>
      </c>
      <c r="H26" s="62">
        <v>0</v>
      </c>
      <c r="I26" s="62">
        <v>0</v>
      </c>
      <c r="J26" s="24">
        <f>SUM(G26:I26)</f>
        <v>30808.5278315582</v>
      </c>
      <c r="K26" s="16"/>
      <c r="L26" s="25">
        <f t="shared" ref="L26:O28" si="9">IF(B26&lt;&gt;0,G26/B26,"--")</f>
        <v>0.39611294705391431</v>
      </c>
      <c r="M26" s="25" t="str">
        <f t="shared" si="9"/>
        <v>--</v>
      </c>
      <c r="N26" s="25" t="str">
        <f t="shared" si="9"/>
        <v>--</v>
      </c>
      <c r="O26" s="26">
        <f t="shared" si="9"/>
        <v>0.39611294705391431</v>
      </c>
      <c r="Q26">
        <v>75</v>
      </c>
      <c r="U26">
        <f>$U$8</f>
        <v>1</v>
      </c>
      <c r="V26">
        <f>$V$8</f>
        <v>23</v>
      </c>
      <c r="W26">
        <f>$W$8</f>
        <v>45</v>
      </c>
    </row>
    <row r="27" spans="1:30" ht="12.75" customHeight="1" x14ac:dyDescent="0.6">
      <c r="A27" s="30" t="s">
        <v>30</v>
      </c>
      <c r="B27" s="22">
        <v>0</v>
      </c>
      <c r="C27" s="22">
        <v>0</v>
      </c>
      <c r="D27" s="22">
        <v>0</v>
      </c>
      <c r="E27" s="22">
        <f>SUM(B27:D27)</f>
        <v>0</v>
      </c>
      <c r="F27" s="16"/>
      <c r="G27" s="62">
        <v>0</v>
      </c>
      <c r="H27" s="62">
        <v>0</v>
      </c>
      <c r="I27" s="62">
        <v>0</v>
      </c>
      <c r="J27" s="24">
        <f>SUM(G27:I27)</f>
        <v>0</v>
      </c>
      <c r="K27" s="16"/>
      <c r="L27" s="25" t="str">
        <f t="shared" si="9"/>
        <v>--</v>
      </c>
      <c r="M27" s="25" t="str">
        <f t="shared" si="9"/>
        <v>--</v>
      </c>
      <c r="N27" s="25" t="str">
        <f t="shared" si="9"/>
        <v>--</v>
      </c>
      <c r="O27" s="26" t="str">
        <f t="shared" si="9"/>
        <v>--</v>
      </c>
      <c r="Q27">
        <v>76</v>
      </c>
      <c r="U27">
        <f>$U$8</f>
        <v>1</v>
      </c>
      <c r="V27">
        <f>$V$8</f>
        <v>23</v>
      </c>
      <c r="W27">
        <f>$W$8</f>
        <v>45</v>
      </c>
    </row>
    <row r="28" spans="1:30" ht="12.75" customHeight="1" x14ac:dyDescent="0.6">
      <c r="A28" s="21" t="s">
        <v>17</v>
      </c>
      <c r="B28" s="22">
        <f>B26</f>
        <v>77777.129126165368</v>
      </c>
      <c r="C28" s="22">
        <f>C26</f>
        <v>0</v>
      </c>
      <c r="D28" s="22">
        <f>D26</f>
        <v>0</v>
      </c>
      <c r="E28" s="22">
        <f>E26</f>
        <v>77777.129126165368</v>
      </c>
      <c r="F28" s="16"/>
      <c r="G28" s="24">
        <f>SUM(G26:G27)</f>
        <v>30808.5278315582</v>
      </c>
      <c r="H28" s="24">
        <f>SUM(H26:H27)</f>
        <v>0</v>
      </c>
      <c r="I28" s="24">
        <f>SUM(I26:I27)</f>
        <v>0</v>
      </c>
      <c r="J28" s="24">
        <f>SUM(J26:J27)</f>
        <v>30808.5278315582</v>
      </c>
      <c r="K28" s="16"/>
      <c r="L28" s="25">
        <f t="shared" si="9"/>
        <v>0.39611294705391431</v>
      </c>
      <c r="M28" s="25" t="str">
        <f t="shared" si="9"/>
        <v>--</v>
      </c>
      <c r="N28" s="25" t="str">
        <f t="shared" si="9"/>
        <v>--</v>
      </c>
      <c r="O28" s="26">
        <f t="shared" si="9"/>
        <v>0.39611294705391431</v>
      </c>
    </row>
    <row r="29" spans="1:30" ht="5.15" customHeight="1" x14ac:dyDescent="0.6">
      <c r="A29" s="21"/>
      <c r="B29" s="22"/>
      <c r="C29" s="22"/>
      <c r="D29" s="22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20"/>
    </row>
    <row r="30" spans="1:30" ht="12.75" customHeight="1" x14ac:dyDescent="0.6">
      <c r="A30" s="21" t="s">
        <v>31</v>
      </c>
      <c r="B30" s="22">
        <f>B28</f>
        <v>77777.129126165368</v>
      </c>
      <c r="C30" s="22">
        <f>C28</f>
        <v>0</v>
      </c>
      <c r="D30" s="22">
        <f>D28</f>
        <v>0</v>
      </c>
      <c r="E30" s="22">
        <f>E28</f>
        <v>77777.129126165368</v>
      </c>
      <c r="F30" s="16"/>
      <c r="G30" s="24">
        <f>SUM(G14,G23,G28)</f>
        <v>35577.373390231733</v>
      </c>
      <c r="H30" s="24">
        <f>SUM(H14,H23,H28)</f>
        <v>0</v>
      </c>
      <c r="I30" s="24">
        <f>SUM(I14,I23,I28)</f>
        <v>0</v>
      </c>
      <c r="J30" s="24">
        <f>SUM(J14,J23,J28)</f>
        <v>35577.373390231733</v>
      </c>
      <c r="K30" s="16"/>
      <c r="L30" s="25">
        <f>IF(B30&lt;&gt;0,G30/B30,"--")</f>
        <v>0.45742718701432478</v>
      </c>
      <c r="M30" s="25" t="str">
        <f>IF(C30&lt;&gt;0,H30/C30,"--")</f>
        <v>--</v>
      </c>
      <c r="N30" s="25" t="str">
        <f>IF(D30&lt;&gt;0,I30/D30,"--")</f>
        <v>--</v>
      </c>
      <c r="O30" s="26">
        <f>IF(E30&lt;&gt;0,J30/E30,"--")</f>
        <v>0.45742718701432478</v>
      </c>
    </row>
    <row r="31" spans="1:30" ht="5.15" customHeight="1" x14ac:dyDescent="0.6">
      <c r="A31" s="21"/>
      <c r="B31" s="22"/>
      <c r="C31" s="22"/>
      <c r="D31" s="22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20"/>
    </row>
    <row r="32" spans="1:30" ht="12.75" customHeight="1" x14ac:dyDescent="0.6">
      <c r="A32" s="95" t="s">
        <v>32</v>
      </c>
      <c r="B32" s="22"/>
      <c r="C32" s="22"/>
      <c r="D32" s="22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20"/>
    </row>
    <row r="33" spans="1:23" ht="12.75" customHeight="1" x14ac:dyDescent="0.6">
      <c r="A33" s="31" t="s">
        <v>106</v>
      </c>
      <c r="B33" s="22"/>
      <c r="C33" s="22"/>
      <c r="D33" s="22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20"/>
    </row>
    <row r="34" spans="1:23" ht="12.75" customHeight="1" x14ac:dyDescent="0.6">
      <c r="A34" s="21" t="s">
        <v>13</v>
      </c>
      <c r="B34" s="22">
        <v>647.658173617599</v>
      </c>
      <c r="C34" s="22">
        <v>3161.6810651072724</v>
      </c>
      <c r="D34" s="22">
        <v>0</v>
      </c>
      <c r="E34" s="22">
        <f>SUM(B34:D34)</f>
        <v>3809.3392387248714</v>
      </c>
      <c r="F34" s="16"/>
      <c r="G34" s="62">
        <v>54.533567871358983</v>
      </c>
      <c r="H34" s="62">
        <v>454.35291464576932</v>
      </c>
      <c r="I34" s="62">
        <v>0</v>
      </c>
      <c r="J34" s="24">
        <f>SUM(G34:I34)</f>
        <v>508.88648251712829</v>
      </c>
      <c r="K34" s="16"/>
      <c r="L34" s="25">
        <f t="shared" ref="L34:O37" si="10">IF(B34&lt;&gt;0,G34/B34,"--")</f>
        <v>8.4201157482122022E-2</v>
      </c>
      <c r="M34" s="25">
        <f t="shared" si="10"/>
        <v>0.14370611876702802</v>
      </c>
      <c r="N34" s="25" t="str">
        <f t="shared" si="10"/>
        <v>--</v>
      </c>
      <c r="O34" s="26">
        <f t="shared" si="10"/>
        <v>0.13358917403414869</v>
      </c>
      <c r="Q34">
        <v>0</v>
      </c>
      <c r="U34">
        <f>$U$8</f>
        <v>1</v>
      </c>
      <c r="V34">
        <f>$V$8</f>
        <v>23</v>
      </c>
      <c r="W34">
        <f>$W$8</f>
        <v>45</v>
      </c>
    </row>
    <row r="35" spans="1:23" ht="12.75" customHeight="1" x14ac:dyDescent="0.6">
      <c r="A35" s="30" t="s">
        <v>111</v>
      </c>
      <c r="B35" s="22">
        <v>647.65817361759923</v>
      </c>
      <c r="C35" s="22">
        <v>3161.6810651072724</v>
      </c>
      <c r="D35" s="22">
        <v>0</v>
      </c>
      <c r="E35" s="22">
        <f>SUM(B35:D35)</f>
        <v>3809.3392387248714</v>
      </c>
      <c r="F35" s="16"/>
      <c r="G35" s="62">
        <v>82.75310415221135</v>
      </c>
      <c r="H35" s="62">
        <v>1340.5047510808313</v>
      </c>
      <c r="I35" s="62">
        <v>0</v>
      </c>
      <c r="J35" s="24">
        <f>SUM(G35:I35)</f>
        <v>1423.2578552330426</v>
      </c>
      <c r="K35" s="16"/>
      <c r="L35" s="25">
        <f t="shared" si="10"/>
        <v>0.12777280905756278</v>
      </c>
      <c r="M35" s="25">
        <f t="shared" si="10"/>
        <v>0.42398481171134489</v>
      </c>
      <c r="N35" s="25" t="str">
        <f t="shared" si="10"/>
        <v>--</v>
      </c>
      <c r="O35" s="26">
        <f t="shared" si="10"/>
        <v>0.37362328898527303</v>
      </c>
      <c r="Q35">
        <v>3</v>
      </c>
      <c r="U35">
        <f>$U$8</f>
        <v>1</v>
      </c>
      <c r="V35">
        <f>$V$8</f>
        <v>23</v>
      </c>
      <c r="W35">
        <f>$W$8</f>
        <v>45</v>
      </c>
    </row>
    <row r="36" spans="1:23" ht="12.75" customHeight="1" x14ac:dyDescent="0.6">
      <c r="A36" s="21" t="s">
        <v>14</v>
      </c>
      <c r="B36" s="22">
        <v>0</v>
      </c>
      <c r="C36" s="22">
        <v>0</v>
      </c>
      <c r="D36" s="22">
        <v>0</v>
      </c>
      <c r="E36" s="22">
        <f>SUM(B36:D36)</f>
        <v>0</v>
      </c>
      <c r="F36" s="16"/>
      <c r="G36" s="62">
        <v>0</v>
      </c>
      <c r="H36" s="62">
        <v>0</v>
      </c>
      <c r="I36" s="62">
        <v>0</v>
      </c>
      <c r="J36" s="24">
        <f>SUM(G36:I36)</f>
        <v>0</v>
      </c>
      <c r="K36" s="16"/>
      <c r="L36" s="25" t="str">
        <f t="shared" si="10"/>
        <v>--</v>
      </c>
      <c r="M36" s="25" t="str">
        <f t="shared" si="10"/>
        <v>--</v>
      </c>
      <c r="N36" s="25" t="str">
        <f t="shared" si="10"/>
        <v>--</v>
      </c>
      <c r="O36" s="26" t="str">
        <f t="shared" si="10"/>
        <v>--</v>
      </c>
      <c r="Q36">
        <v>9</v>
      </c>
      <c r="U36">
        <f>$U$8</f>
        <v>1</v>
      </c>
      <c r="V36">
        <f>$V$8</f>
        <v>23</v>
      </c>
      <c r="W36">
        <f>$W$8</f>
        <v>45</v>
      </c>
    </row>
    <row r="37" spans="1:23" ht="12.75" customHeight="1" x14ac:dyDescent="0.6">
      <c r="A37" s="21" t="s">
        <v>17</v>
      </c>
      <c r="B37" s="22">
        <f>B34</f>
        <v>647.658173617599</v>
      </c>
      <c r="C37" s="22">
        <f>C34</f>
        <v>3161.6810651072724</v>
      </c>
      <c r="D37" s="22">
        <f>D34</f>
        <v>0</v>
      </c>
      <c r="E37" s="22">
        <f>E34</f>
        <v>3809.3392387248714</v>
      </c>
      <c r="F37" s="16"/>
      <c r="G37" s="24">
        <f>SUM(G34:G36)</f>
        <v>137.28667202357033</v>
      </c>
      <c r="H37" s="24">
        <f>SUM(H34:H36)</f>
        <v>1794.8576657266005</v>
      </c>
      <c r="I37" s="24">
        <f>SUM(I34:I36)</f>
        <v>0</v>
      </c>
      <c r="J37" s="24">
        <f>SUM(J34:J36)</f>
        <v>1932.144337750171</v>
      </c>
      <c r="K37" s="16"/>
      <c r="L37" s="25">
        <f t="shared" si="10"/>
        <v>0.21197396653968484</v>
      </c>
      <c r="M37" s="25">
        <f t="shared" si="10"/>
        <v>0.56769093047837293</v>
      </c>
      <c r="N37" s="25" t="str">
        <f t="shared" si="10"/>
        <v>--</v>
      </c>
      <c r="O37" s="26">
        <f t="shared" si="10"/>
        <v>0.50721246301942169</v>
      </c>
    </row>
    <row r="38" spans="1:23" ht="5.15" customHeight="1" x14ac:dyDescent="0.6">
      <c r="A38" s="21"/>
      <c r="B38" s="22"/>
      <c r="C38" s="22"/>
      <c r="D38" s="22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20"/>
    </row>
    <row r="39" spans="1:23" ht="12.75" customHeight="1" x14ac:dyDescent="0.6">
      <c r="A39" s="31" t="s">
        <v>112</v>
      </c>
      <c r="B39" s="22"/>
      <c r="C39" s="22"/>
      <c r="D39" s="22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20"/>
    </row>
    <row r="40" spans="1:23" ht="12.75" customHeight="1" x14ac:dyDescent="0.6">
      <c r="A40" s="21" t="s">
        <v>13</v>
      </c>
      <c r="B40" s="22">
        <v>0</v>
      </c>
      <c r="C40" s="22">
        <v>1207.7338687033807</v>
      </c>
      <c r="D40" s="22">
        <v>17.689240648657403</v>
      </c>
      <c r="E40" s="22">
        <f>SUM(B40:D40)</f>
        <v>1225.4231093520382</v>
      </c>
      <c r="F40" s="16"/>
      <c r="G40" s="62">
        <v>0</v>
      </c>
      <c r="H40" s="62">
        <v>86.208043425821373</v>
      </c>
      <c r="I40" s="62">
        <v>1.8428601801934941</v>
      </c>
      <c r="J40" s="24">
        <f>SUM(G40:I40)</f>
        <v>88.05090360601487</v>
      </c>
      <c r="K40" s="16"/>
      <c r="L40" s="25" t="str">
        <f t="shared" ref="L40:O43" si="11">IF(B40&lt;&gt;0,G40/B40,"--")</f>
        <v>--</v>
      </c>
      <c r="M40" s="25">
        <f t="shared" si="11"/>
        <v>7.1379999898797286E-2</v>
      </c>
      <c r="N40" s="25">
        <f t="shared" si="11"/>
        <v>0.10417972239714911</v>
      </c>
      <c r="O40" s="26">
        <f t="shared" si="11"/>
        <v>7.1853470800443103E-2</v>
      </c>
      <c r="Q40">
        <v>1</v>
      </c>
      <c r="R40">
        <v>2</v>
      </c>
      <c r="U40">
        <f>$U$8</f>
        <v>1</v>
      </c>
      <c r="V40">
        <f>$V$8</f>
        <v>23</v>
      </c>
      <c r="W40">
        <f>$W$8</f>
        <v>45</v>
      </c>
    </row>
    <row r="41" spans="1:23" ht="12.75" customHeight="1" x14ac:dyDescent="0.6">
      <c r="A41" s="30" t="s">
        <v>97</v>
      </c>
      <c r="B41" s="22">
        <v>0</v>
      </c>
      <c r="C41" s="22">
        <v>1207.7338687033803</v>
      </c>
      <c r="D41" s="22">
        <v>17.689240648657403</v>
      </c>
      <c r="E41" s="22">
        <f>SUM(B41:D41)</f>
        <v>1225.4231093520377</v>
      </c>
      <c r="F41" s="16"/>
      <c r="G41" s="62">
        <v>0</v>
      </c>
      <c r="H41" s="62">
        <v>343.49420199837311</v>
      </c>
      <c r="I41" s="62">
        <v>7.4844506790693055</v>
      </c>
      <c r="J41" s="24">
        <f>SUM(G41:I41)</f>
        <v>350.97865267744243</v>
      </c>
      <c r="K41" s="16"/>
      <c r="L41" s="25" t="str">
        <f t="shared" si="11"/>
        <v>--</v>
      </c>
      <c r="M41" s="25">
        <f t="shared" si="11"/>
        <v>0.28441216305968758</v>
      </c>
      <c r="N41" s="25">
        <f t="shared" si="11"/>
        <v>0.42310751646862627</v>
      </c>
      <c r="O41" s="26">
        <f t="shared" si="11"/>
        <v>0.28641425969437451</v>
      </c>
      <c r="Q41">
        <v>5</v>
      </c>
      <c r="R41">
        <v>7</v>
      </c>
      <c r="U41">
        <f>$U$8</f>
        <v>1</v>
      </c>
      <c r="V41">
        <f>$V$8</f>
        <v>23</v>
      </c>
      <c r="W41">
        <f>$W$8</f>
        <v>45</v>
      </c>
    </row>
    <row r="42" spans="1:23" ht="12.75" customHeight="1" x14ac:dyDescent="0.6">
      <c r="A42" s="21" t="s">
        <v>16</v>
      </c>
      <c r="B42" s="22">
        <v>0</v>
      </c>
      <c r="C42" s="22">
        <v>0</v>
      </c>
      <c r="D42" s="22">
        <v>0</v>
      </c>
      <c r="E42" s="22">
        <f>SUM(B42:D42)</f>
        <v>0</v>
      </c>
      <c r="F42" s="16"/>
      <c r="G42" s="62">
        <v>0</v>
      </c>
      <c r="H42" s="62">
        <v>0</v>
      </c>
      <c r="I42" s="62">
        <v>0</v>
      </c>
      <c r="J42" s="24">
        <f>SUM(G42:I42)</f>
        <v>0</v>
      </c>
      <c r="K42" s="16"/>
      <c r="L42" s="25" t="str">
        <f t="shared" si="11"/>
        <v>--</v>
      </c>
      <c r="M42" s="25" t="str">
        <f t="shared" si="11"/>
        <v>--</v>
      </c>
      <c r="N42" s="25" t="str">
        <f t="shared" si="11"/>
        <v>--</v>
      </c>
      <c r="O42" s="26" t="str">
        <f t="shared" si="11"/>
        <v>--</v>
      </c>
      <c r="Q42">
        <v>10</v>
      </c>
      <c r="U42">
        <f>$U$8</f>
        <v>1</v>
      </c>
      <c r="V42">
        <f>$V$8</f>
        <v>23</v>
      </c>
      <c r="W42">
        <f>$W$8</f>
        <v>45</v>
      </c>
    </row>
    <row r="43" spans="1:23" ht="12.75" customHeight="1" x14ac:dyDescent="0.6">
      <c r="A43" s="21" t="s">
        <v>17</v>
      </c>
      <c r="B43" s="22">
        <f>B40</f>
        <v>0</v>
      </c>
      <c r="C43" s="22">
        <f>C40</f>
        <v>1207.7338687033807</v>
      </c>
      <c r="D43" s="22">
        <f>D40</f>
        <v>17.689240648657403</v>
      </c>
      <c r="E43" s="22">
        <f>E40</f>
        <v>1225.4231093520382</v>
      </c>
      <c r="F43" s="16"/>
      <c r="G43" s="24">
        <f>SUM(G40:G42)</f>
        <v>0</v>
      </c>
      <c r="H43" s="24">
        <f>SUM(H40:H42)</f>
        <v>429.70224542419447</v>
      </c>
      <c r="I43" s="24">
        <f>SUM(I40:I42)</f>
        <v>9.3273108592628002</v>
      </c>
      <c r="J43" s="24">
        <f>SUM(J40:J42)</f>
        <v>439.02955628345728</v>
      </c>
      <c r="K43" s="16"/>
      <c r="L43" s="25" t="str">
        <f t="shared" si="11"/>
        <v>--</v>
      </c>
      <c r="M43" s="25">
        <f t="shared" si="11"/>
        <v>0.35579216295848476</v>
      </c>
      <c r="N43" s="25">
        <f t="shared" si="11"/>
        <v>0.52728723886577544</v>
      </c>
      <c r="O43" s="26">
        <f t="shared" si="11"/>
        <v>0.35826773049481747</v>
      </c>
    </row>
    <row r="44" spans="1:23" ht="5.15" customHeight="1" x14ac:dyDescent="0.6">
      <c r="A44" s="21"/>
      <c r="B44" s="22"/>
      <c r="C44" s="22"/>
      <c r="D44" s="22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20"/>
    </row>
    <row r="45" spans="1:23" ht="12.75" customHeight="1" x14ac:dyDescent="0.6">
      <c r="A45" s="31" t="s">
        <v>28</v>
      </c>
      <c r="B45" s="22"/>
      <c r="C45" s="22"/>
      <c r="D45" s="22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20"/>
    </row>
    <row r="46" spans="1:23" ht="12.75" customHeight="1" x14ac:dyDescent="0.6">
      <c r="A46" s="30" t="s">
        <v>29</v>
      </c>
      <c r="B46" s="76">
        <f>B37+B43</f>
        <v>647.658173617599</v>
      </c>
      <c r="C46" s="76">
        <f>C37+C43</f>
        <v>4369.4149338106527</v>
      </c>
      <c r="D46" s="76">
        <f>D37+D43</f>
        <v>17.689240648657403</v>
      </c>
      <c r="E46" s="22">
        <f>SUM(B46:D46)</f>
        <v>5034.7623480769098</v>
      </c>
      <c r="F46" s="16"/>
      <c r="G46" s="62">
        <v>708.01625431727314</v>
      </c>
      <c r="H46" s="62">
        <v>4905.7591626878266</v>
      </c>
      <c r="I46" s="62">
        <v>263.71762330276124</v>
      </c>
      <c r="J46" s="24">
        <f>SUM(G46:I46)</f>
        <v>5877.4930403078606</v>
      </c>
      <c r="K46" s="16"/>
      <c r="L46" s="25">
        <f t="shared" ref="L46:O48" si="12">IF(B46&lt;&gt;0,G46/B46,"--")</f>
        <v>1.0931943472009846</v>
      </c>
      <c r="M46" s="25">
        <f t="shared" si="12"/>
        <v>1.1227496671755588</v>
      </c>
      <c r="N46" s="25">
        <f t="shared" si="12"/>
        <v>14.908363142358921</v>
      </c>
      <c r="O46" s="26">
        <f t="shared" si="12"/>
        <v>1.1673824172759302</v>
      </c>
      <c r="Q46">
        <v>11</v>
      </c>
      <c r="U46">
        <f>$U$8</f>
        <v>1</v>
      </c>
      <c r="V46">
        <f>$V$8</f>
        <v>23</v>
      </c>
      <c r="W46">
        <f>$W$8</f>
        <v>45</v>
      </c>
    </row>
    <row r="47" spans="1:23" ht="12.75" customHeight="1" x14ac:dyDescent="0.6">
      <c r="A47" s="30" t="s">
        <v>30</v>
      </c>
      <c r="B47" s="22">
        <v>0</v>
      </c>
      <c r="C47" s="22">
        <v>0</v>
      </c>
      <c r="D47" s="22">
        <v>0</v>
      </c>
      <c r="E47" s="22">
        <f>SUM(B47:D47)</f>
        <v>0</v>
      </c>
      <c r="F47" s="16"/>
      <c r="G47" s="62">
        <v>0</v>
      </c>
      <c r="H47" s="62">
        <v>0</v>
      </c>
      <c r="I47" s="62">
        <v>0</v>
      </c>
      <c r="J47" s="24">
        <f>SUM(G47:I47)</f>
        <v>0</v>
      </c>
      <c r="K47" s="16"/>
      <c r="L47" s="25" t="str">
        <f t="shared" si="12"/>
        <v>--</v>
      </c>
      <c r="M47" s="25" t="str">
        <f t="shared" si="12"/>
        <v>--</v>
      </c>
      <c r="N47" s="25" t="str">
        <f t="shared" si="12"/>
        <v>--</v>
      </c>
      <c r="O47" s="26" t="str">
        <f t="shared" si="12"/>
        <v>--</v>
      </c>
      <c r="Q47">
        <v>12</v>
      </c>
      <c r="U47">
        <f>$U$8</f>
        <v>1</v>
      </c>
      <c r="V47">
        <f>$V$8</f>
        <v>23</v>
      </c>
      <c r="W47">
        <f>$W$8</f>
        <v>45</v>
      </c>
    </row>
    <row r="48" spans="1:23" ht="12.75" customHeight="1" x14ac:dyDescent="0.6">
      <c r="A48" s="21" t="s">
        <v>17</v>
      </c>
      <c r="B48" s="22">
        <f>B46</f>
        <v>647.658173617599</v>
      </c>
      <c r="C48" s="22">
        <f>C46</f>
        <v>4369.4149338106527</v>
      </c>
      <c r="D48" s="22">
        <f>D46</f>
        <v>17.689240648657403</v>
      </c>
      <c r="E48" s="22">
        <f>E46</f>
        <v>5034.7623480769098</v>
      </c>
      <c r="F48" s="16"/>
      <c r="G48" s="24">
        <f>SUM(G46:G47)</f>
        <v>708.01625431727314</v>
      </c>
      <c r="H48" s="24">
        <f>SUM(H46:H47)</f>
        <v>4905.7591626878266</v>
      </c>
      <c r="I48" s="24">
        <f>SUM(I46:I47)</f>
        <v>263.71762330276124</v>
      </c>
      <c r="J48" s="24">
        <f>SUM(J46:J47)</f>
        <v>5877.4930403078606</v>
      </c>
      <c r="K48" s="16"/>
      <c r="L48" s="25">
        <f t="shared" si="12"/>
        <v>1.0931943472009846</v>
      </c>
      <c r="M48" s="25">
        <f t="shared" si="12"/>
        <v>1.1227496671755588</v>
      </c>
      <c r="N48" s="25">
        <f t="shared" si="12"/>
        <v>14.908363142358921</v>
      </c>
      <c r="O48" s="26">
        <f t="shared" si="12"/>
        <v>1.1673824172759302</v>
      </c>
    </row>
    <row r="49" spans="1:23" ht="5.15" customHeight="1" x14ac:dyDescent="0.6">
      <c r="A49" s="21"/>
      <c r="B49" s="22"/>
      <c r="C49" s="22"/>
      <c r="D49" s="22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20"/>
    </row>
    <row r="50" spans="1:23" ht="12.75" customHeight="1" x14ac:dyDescent="0.6">
      <c r="A50" s="96" t="s">
        <v>33</v>
      </c>
      <c r="B50" s="32">
        <f>B48</f>
        <v>647.658173617599</v>
      </c>
      <c r="C50" s="32">
        <f>C48</f>
        <v>4369.4149338106527</v>
      </c>
      <c r="D50" s="32">
        <f>D48</f>
        <v>17.689240648657403</v>
      </c>
      <c r="E50" s="32">
        <f>E48</f>
        <v>5034.7623480769098</v>
      </c>
      <c r="F50" s="33"/>
      <c r="G50" s="34">
        <f>SUM(G37,G43,G48)</f>
        <v>845.30292634084344</v>
      </c>
      <c r="H50" s="34">
        <f>SUM(H37,H43,H48)</f>
        <v>7130.319073838622</v>
      </c>
      <c r="I50" s="34">
        <f>SUM(I37,I43,I48)</f>
        <v>273.04493416202405</v>
      </c>
      <c r="J50" s="34">
        <f>SUM(J37,J43,J48)</f>
        <v>8248.6669343414887</v>
      </c>
      <c r="K50" s="33"/>
      <c r="L50" s="35">
        <f t="shared" ref="L50:O51" si="13">IF(B50&lt;&gt;0,G50/B50,"--")</f>
        <v>1.3051683137406696</v>
      </c>
      <c r="M50" s="35">
        <f t="shared" si="13"/>
        <v>1.6318704407457432</v>
      </c>
      <c r="N50" s="35">
        <f t="shared" si="13"/>
        <v>15.435650381224697</v>
      </c>
      <c r="O50" s="36">
        <f t="shared" si="13"/>
        <v>1.6383428579289685</v>
      </c>
    </row>
    <row r="51" spans="1:23" ht="12.75" customHeight="1" thickBot="1" x14ac:dyDescent="0.75">
      <c r="A51" s="37" t="s">
        <v>17</v>
      </c>
      <c r="B51" s="101">
        <f>SUM(B30,B50)</f>
        <v>78424.787299782969</v>
      </c>
      <c r="C51" s="101">
        <f>SUM(C30,C50)</f>
        <v>4369.4149338106527</v>
      </c>
      <c r="D51" s="101">
        <f>SUM(D30,D50)</f>
        <v>17.689240648657403</v>
      </c>
      <c r="E51" s="101">
        <f>SUM(E30,E50)</f>
        <v>82811.891474242278</v>
      </c>
      <c r="F51" s="102"/>
      <c r="G51" s="46">
        <f>SUM(G30,G50)</f>
        <v>36422.676316572579</v>
      </c>
      <c r="H51" s="46">
        <f>SUM(H30,H50)</f>
        <v>7130.319073838622</v>
      </c>
      <c r="I51" s="46">
        <f>SUM(I30,I50)</f>
        <v>273.04493416202405</v>
      </c>
      <c r="J51" s="46">
        <f>SUM(J30,J50)</f>
        <v>43826.040324573223</v>
      </c>
      <c r="K51" s="102"/>
      <c r="L51" s="47">
        <f t="shared" si="13"/>
        <v>0.46442811731633954</v>
      </c>
      <c r="M51" s="47">
        <f t="shared" si="13"/>
        <v>1.6318704407457432</v>
      </c>
      <c r="N51" s="47">
        <f t="shared" si="13"/>
        <v>15.435650381224697</v>
      </c>
      <c r="O51" s="48">
        <f t="shared" si="13"/>
        <v>0.52922399844235934</v>
      </c>
    </row>
    <row r="52" spans="1:23" ht="5.15" customHeight="1" thickBot="1" x14ac:dyDescent="0.75">
      <c r="A52" s="16"/>
      <c r="B52" s="50"/>
      <c r="C52" s="50"/>
      <c r="D52" s="50"/>
    </row>
    <row r="53" spans="1:23" ht="15.5" x14ac:dyDescent="0.7">
      <c r="A53" s="4" t="s">
        <v>18</v>
      </c>
      <c r="B53" s="121" t="s">
        <v>1</v>
      </c>
      <c r="C53" s="128"/>
      <c r="D53" s="128"/>
      <c r="E53" s="128"/>
      <c r="F53" s="6"/>
      <c r="G53" s="121" t="s">
        <v>2</v>
      </c>
      <c r="H53" s="122"/>
      <c r="I53" s="122"/>
      <c r="J53" s="122"/>
      <c r="K53" s="6"/>
      <c r="L53" s="121" t="s">
        <v>3</v>
      </c>
      <c r="M53" s="122"/>
      <c r="N53" s="122"/>
      <c r="O53" s="123"/>
    </row>
    <row r="54" spans="1:23" ht="12.75" customHeight="1" x14ac:dyDescent="0.6">
      <c r="A54" s="94" t="s">
        <v>23</v>
      </c>
      <c r="B54" s="15" t="s">
        <v>4</v>
      </c>
      <c r="C54" s="15" t="s">
        <v>5</v>
      </c>
      <c r="D54" s="15" t="s">
        <v>6</v>
      </c>
      <c r="E54" s="15" t="s">
        <v>173</v>
      </c>
      <c r="F54" s="16"/>
      <c r="G54" s="15" t="s">
        <v>4</v>
      </c>
      <c r="H54" s="15" t="s">
        <v>5</v>
      </c>
      <c r="I54" s="15" t="s">
        <v>6</v>
      </c>
      <c r="J54" s="15" t="s">
        <v>173</v>
      </c>
      <c r="K54" s="16"/>
      <c r="L54" s="15" t="s">
        <v>4</v>
      </c>
      <c r="M54" s="15" t="s">
        <v>5</v>
      </c>
      <c r="N54" s="15" t="s">
        <v>6</v>
      </c>
      <c r="O54" s="17" t="s">
        <v>173</v>
      </c>
    </row>
    <row r="55" spans="1:23" x14ac:dyDescent="0.6">
      <c r="A55" s="21" t="s">
        <v>19</v>
      </c>
      <c r="B55" s="22">
        <v>5719.7937821453561</v>
      </c>
      <c r="C55" s="22">
        <v>0</v>
      </c>
      <c r="D55" s="22">
        <v>0</v>
      </c>
      <c r="E55" s="22">
        <f>SUM(B55:D55)</f>
        <v>5719.7937821453561</v>
      </c>
      <c r="F55" s="16"/>
      <c r="G55" s="62">
        <v>301.75627812382254</v>
      </c>
      <c r="H55" s="62">
        <v>0</v>
      </c>
      <c r="I55" s="62">
        <v>0</v>
      </c>
      <c r="J55" s="24">
        <f>SUM(G55:I55)</f>
        <v>301.75627812382254</v>
      </c>
      <c r="K55" s="16"/>
      <c r="L55" s="25">
        <f t="shared" ref="L55:O57" si="14">IF(B55&lt;&gt;0,G55/B55,"--")</f>
        <v>5.2756496058611588E-2</v>
      </c>
      <c r="M55" s="25" t="str">
        <f t="shared" si="14"/>
        <v>--</v>
      </c>
      <c r="N55" s="25" t="str">
        <f t="shared" si="14"/>
        <v>--</v>
      </c>
      <c r="O55" s="26">
        <f t="shared" si="14"/>
        <v>5.2756496058611588E-2</v>
      </c>
      <c r="Q55">
        <v>158</v>
      </c>
      <c r="U55">
        <f>$U$8</f>
        <v>1</v>
      </c>
      <c r="V55">
        <f>$V$8</f>
        <v>23</v>
      </c>
      <c r="W55">
        <f>$W$8</f>
        <v>45</v>
      </c>
    </row>
    <row r="56" spans="1:23" x14ac:dyDescent="0.6">
      <c r="A56" s="21" t="s">
        <v>20</v>
      </c>
      <c r="B56" s="22">
        <v>415.37260377747907</v>
      </c>
      <c r="C56" s="22">
        <v>0</v>
      </c>
      <c r="D56" s="22">
        <v>0</v>
      </c>
      <c r="E56" s="22">
        <f>SUM(B56:D56)</f>
        <v>415.37260377747907</v>
      </c>
      <c r="F56" s="16"/>
      <c r="G56" s="62">
        <v>278.65570166965949</v>
      </c>
      <c r="H56" s="62">
        <v>0</v>
      </c>
      <c r="I56" s="62">
        <v>0</v>
      </c>
      <c r="J56" s="24">
        <f>SUM(G56:I56)</f>
        <v>278.65570166965949</v>
      </c>
      <c r="K56" s="16"/>
      <c r="L56" s="25">
        <f t="shared" si="14"/>
        <v>0.67085719938077393</v>
      </c>
      <c r="M56" s="25" t="str">
        <f t="shared" si="14"/>
        <v>--</v>
      </c>
      <c r="N56" s="25" t="str">
        <f t="shared" si="14"/>
        <v>--</v>
      </c>
      <c r="O56" s="26">
        <f t="shared" si="14"/>
        <v>0.67085719938077393</v>
      </c>
      <c r="Q56">
        <v>160</v>
      </c>
      <c r="U56">
        <f>$U$8</f>
        <v>1</v>
      </c>
      <c r="V56">
        <f>$V$8</f>
        <v>23</v>
      </c>
      <c r="W56">
        <f>$W$8</f>
        <v>45</v>
      </c>
    </row>
    <row r="57" spans="1:23" ht="12.75" customHeight="1" x14ac:dyDescent="0.6">
      <c r="A57" s="21" t="s">
        <v>31</v>
      </c>
      <c r="B57" s="22">
        <f>SUM(B55:B56)</f>
        <v>6135.1663859228356</v>
      </c>
      <c r="C57" s="22">
        <f>SUM(C55:C56)</f>
        <v>0</v>
      </c>
      <c r="D57" s="22">
        <f>SUM(D55:D56)</f>
        <v>0</v>
      </c>
      <c r="E57" s="22">
        <f>SUM(E55:E56)</f>
        <v>6135.1663859228356</v>
      </c>
      <c r="F57" s="16"/>
      <c r="G57" s="24">
        <f>SUM(G55:G56)</f>
        <v>580.41197979348203</v>
      </c>
      <c r="H57" s="24">
        <f>SUM(H55:H56)</f>
        <v>0</v>
      </c>
      <c r="I57" s="24">
        <f>SUM(I55:I56)</f>
        <v>0</v>
      </c>
      <c r="J57" s="24">
        <f>SUM(J55:J56)</f>
        <v>580.41197979348203</v>
      </c>
      <c r="K57" s="16"/>
      <c r="L57" s="25">
        <f t="shared" si="14"/>
        <v>9.4604113936541265E-2</v>
      </c>
      <c r="M57" s="25" t="str">
        <f t="shared" si="14"/>
        <v>--</v>
      </c>
      <c r="N57" s="25" t="str">
        <f t="shared" si="14"/>
        <v>--</v>
      </c>
      <c r="O57" s="26">
        <f t="shared" si="14"/>
        <v>9.4604113936541265E-2</v>
      </c>
    </row>
    <row r="58" spans="1:23" ht="12.75" customHeight="1" x14ac:dyDescent="0.6">
      <c r="A58" s="95" t="s">
        <v>32</v>
      </c>
      <c r="B58" s="22"/>
      <c r="C58" s="22"/>
      <c r="D58" s="22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0"/>
    </row>
    <row r="59" spans="1:23" x14ac:dyDescent="0.6">
      <c r="A59" s="21" t="s">
        <v>19</v>
      </c>
      <c r="B59" s="22">
        <v>0</v>
      </c>
      <c r="C59" s="22">
        <v>0</v>
      </c>
      <c r="D59" s="22">
        <v>0</v>
      </c>
      <c r="E59" s="22">
        <f>SUM(B59:D59)</f>
        <v>0</v>
      </c>
      <c r="F59" s="16"/>
      <c r="G59" s="62">
        <v>0</v>
      </c>
      <c r="H59" s="62">
        <v>0</v>
      </c>
      <c r="I59" s="62">
        <v>0</v>
      </c>
      <c r="J59" s="24">
        <f>SUM(G59:I59)</f>
        <v>0</v>
      </c>
      <c r="K59" s="16"/>
      <c r="L59" s="25" t="str">
        <f t="shared" ref="L59:O62" si="15">IF(B59&lt;&gt;0,G59/B59,"--")</f>
        <v>--</v>
      </c>
      <c r="M59" s="25" t="str">
        <f t="shared" si="15"/>
        <v>--</v>
      </c>
      <c r="N59" s="25" t="str">
        <f t="shared" si="15"/>
        <v>--</v>
      </c>
      <c r="O59" s="26" t="str">
        <f t="shared" si="15"/>
        <v>--</v>
      </c>
      <c r="Q59">
        <v>135</v>
      </c>
      <c r="U59">
        <f>$U$8</f>
        <v>1</v>
      </c>
      <c r="V59">
        <f>$V$8</f>
        <v>23</v>
      </c>
      <c r="W59">
        <f>$W$8</f>
        <v>45</v>
      </c>
    </row>
    <row r="60" spans="1:23" x14ac:dyDescent="0.6">
      <c r="A60" s="21" t="s">
        <v>20</v>
      </c>
      <c r="B60" s="22">
        <v>0</v>
      </c>
      <c r="C60" s="22">
        <v>251.98576116313183</v>
      </c>
      <c r="D60" s="22">
        <v>0</v>
      </c>
      <c r="E60" s="22">
        <f>SUM(B60:D60)</f>
        <v>251.98576116313183</v>
      </c>
      <c r="F60" s="16"/>
      <c r="G60" s="62">
        <v>0</v>
      </c>
      <c r="H60" s="62">
        <v>391.83811478167985</v>
      </c>
      <c r="I60" s="62">
        <v>0</v>
      </c>
      <c r="J60" s="24">
        <f>SUM(G60:I60)</f>
        <v>391.83811478167985</v>
      </c>
      <c r="K60" s="16"/>
      <c r="L60" s="25" t="str">
        <f t="shared" si="15"/>
        <v>--</v>
      </c>
      <c r="M60" s="25">
        <f t="shared" si="15"/>
        <v>1.5550010166170052</v>
      </c>
      <c r="N60" s="25" t="str">
        <f t="shared" si="15"/>
        <v>--</v>
      </c>
      <c r="O60" s="26">
        <f t="shared" si="15"/>
        <v>1.5550010166170052</v>
      </c>
      <c r="Q60">
        <v>137</v>
      </c>
      <c r="U60">
        <f>$U$8</f>
        <v>1</v>
      </c>
      <c r="V60">
        <f>$V$8</f>
        <v>23</v>
      </c>
      <c r="W60">
        <f>$W$8</f>
        <v>45</v>
      </c>
    </row>
    <row r="61" spans="1:23" x14ac:dyDescent="0.6">
      <c r="A61" s="96" t="s">
        <v>33</v>
      </c>
      <c r="B61" s="32">
        <f>SUM(B59:B60)</f>
        <v>0</v>
      </c>
      <c r="C61" s="32">
        <f>SUM(C59:C60)</f>
        <v>251.98576116313183</v>
      </c>
      <c r="D61" s="32">
        <f>SUM(D59:D60)</f>
        <v>0</v>
      </c>
      <c r="E61" s="32">
        <f>SUM(E59:E60)</f>
        <v>251.98576116313183</v>
      </c>
      <c r="F61" s="33"/>
      <c r="G61" s="84">
        <f>SUM(G59:G60)</f>
        <v>0</v>
      </c>
      <c r="H61" s="84">
        <f>SUM(H59:H60)</f>
        <v>391.83811478167985</v>
      </c>
      <c r="I61" s="84">
        <f>SUM(I59:I60)</f>
        <v>0</v>
      </c>
      <c r="J61" s="34">
        <f>SUM(J59:J60)</f>
        <v>391.83811478167985</v>
      </c>
      <c r="K61" s="33"/>
      <c r="L61" s="35" t="str">
        <f>IF(B61&lt;&gt;0,G61/B61,"--")</f>
        <v>--</v>
      </c>
      <c r="M61" s="35">
        <f>IF(C61&lt;&gt;0,H61/C61,"--")</f>
        <v>1.5550010166170052</v>
      </c>
      <c r="N61" s="35" t="str">
        <f>IF(D61&lt;&gt;0,I61/D61,"--")</f>
        <v>--</v>
      </c>
      <c r="O61" s="36">
        <f>IF(E61&lt;&gt;0,J61/E61,"--")</f>
        <v>1.5550010166170052</v>
      </c>
    </row>
    <row r="62" spans="1:23" ht="13.75" thickBot="1" x14ac:dyDescent="0.75">
      <c r="A62" s="43" t="s">
        <v>17</v>
      </c>
      <c r="B62" s="101">
        <f>SUM(B57,B61)</f>
        <v>6135.1663859228356</v>
      </c>
      <c r="C62" s="101">
        <f>SUM(C57,C61)</f>
        <v>251.98576116313183</v>
      </c>
      <c r="D62" s="101">
        <f>SUM(D57,D61)</f>
        <v>0</v>
      </c>
      <c r="E62" s="101">
        <f>SUM(E57,E61)</f>
        <v>6387.152147085967</v>
      </c>
      <c r="F62" s="102"/>
      <c r="G62" s="46">
        <f>SUM(G57,G61)</f>
        <v>580.41197979348203</v>
      </c>
      <c r="H62" s="46">
        <f>SUM(H57,H61)</f>
        <v>391.83811478167985</v>
      </c>
      <c r="I62" s="46">
        <f>SUM(I57,I61)</f>
        <v>0</v>
      </c>
      <c r="J62" s="46">
        <f>SUM(J57,J61)</f>
        <v>972.25009457516194</v>
      </c>
      <c r="K62" s="102"/>
      <c r="L62" s="47">
        <f t="shared" si="15"/>
        <v>9.4604113936541265E-2</v>
      </c>
      <c r="M62" s="47">
        <f t="shared" si="15"/>
        <v>1.5550010166170052</v>
      </c>
      <c r="N62" s="47" t="str">
        <f t="shared" si="15"/>
        <v>--</v>
      </c>
      <c r="O62" s="48">
        <f t="shared" si="15"/>
        <v>0.15221965473591154</v>
      </c>
    </row>
    <row r="63" spans="1:23" ht="5.15" customHeight="1" x14ac:dyDescent="0.6">
      <c r="A63" s="49"/>
    </row>
    <row r="64" spans="1:23" x14ac:dyDescent="0.6">
      <c r="A64" s="49" t="s">
        <v>21</v>
      </c>
      <c r="B64" s="50">
        <f>B51</f>
        <v>78424.787299782969</v>
      </c>
      <c r="C64" s="50">
        <f>C51</f>
        <v>4369.4149338106527</v>
      </c>
      <c r="D64" s="50">
        <f>D51</f>
        <v>17.689240648657403</v>
      </c>
      <c r="E64" s="50">
        <f>E51</f>
        <v>82811.891474242278</v>
      </c>
      <c r="G64" s="82">
        <f>SUM(G51,G62)</f>
        <v>37003.088296366062</v>
      </c>
      <c r="H64" s="82">
        <f>SUM(H51,H62)</f>
        <v>7522.1571886203019</v>
      </c>
      <c r="I64" s="82">
        <f>SUM(I51,I62)</f>
        <v>273.04493416202405</v>
      </c>
      <c r="J64" s="82">
        <f>SUM(J51,J62)</f>
        <v>44798.290419148383</v>
      </c>
      <c r="L64" s="25">
        <f>IF(B64&lt;&gt;0,G64/B64,"--")</f>
        <v>0.47182899145036589</v>
      </c>
      <c r="M64" s="25">
        <f>IF(C64&lt;&gt;0,H64/C64,"--")</f>
        <v>1.721547919473988</v>
      </c>
      <c r="N64" s="25">
        <f>IF(D64&lt;&gt;0,I64/D64,"--")</f>
        <v>15.435650381224697</v>
      </c>
      <c r="O64" s="25">
        <f>IF(E64&lt;&gt;0,J64/E64,"--")</f>
        <v>0.54096446321459035</v>
      </c>
    </row>
    <row r="65" spans="1:23" hidden="1" x14ac:dyDescent="0.6">
      <c r="A65" s="49"/>
      <c r="B65" s="50"/>
      <c r="C65" s="50"/>
      <c r="D65" s="50"/>
      <c r="E65" s="50"/>
      <c r="G65" s="82"/>
      <c r="H65" s="82"/>
      <c r="I65" s="82"/>
      <c r="J65" s="82"/>
      <c r="L65" s="25"/>
      <c r="M65" s="25"/>
      <c r="N65" s="25"/>
      <c r="O65" s="25"/>
    </row>
    <row r="66" spans="1:23" hidden="1" x14ac:dyDescent="0.6">
      <c r="A66" s="107" t="s">
        <v>115</v>
      </c>
      <c r="B66" s="85">
        <f>B10-SUM(B11:B13)</f>
        <v>0</v>
      </c>
      <c r="C66" s="85">
        <f>C10-SUM(C11:C13)</f>
        <v>0</v>
      </c>
      <c r="D66" s="85">
        <f>D10-SUM(D11:D13)</f>
        <v>0</v>
      </c>
      <c r="G66" s="85">
        <v>0</v>
      </c>
      <c r="H66" s="85">
        <v>0</v>
      </c>
      <c r="I66" s="85">
        <v>0</v>
      </c>
      <c r="J66" s="86"/>
      <c r="L66" s="85">
        <v>5.5511151231257827E-17</v>
      </c>
      <c r="M66" s="85">
        <v>0</v>
      </c>
      <c r="N66" s="85">
        <v>0</v>
      </c>
      <c r="O66" s="86"/>
      <c r="Q66">
        <v>157</v>
      </c>
      <c r="U66">
        <f>$U$8</f>
        <v>1</v>
      </c>
      <c r="V66">
        <f>$V$8</f>
        <v>23</v>
      </c>
      <c r="W66">
        <f>$W$8</f>
        <v>45</v>
      </c>
    </row>
    <row r="67" spans="1:23" hidden="1" x14ac:dyDescent="0.6">
      <c r="A67" s="16"/>
      <c r="B67" s="85">
        <f>B19-SUM(B20:B22)</f>
        <v>0</v>
      </c>
      <c r="C67" s="85">
        <f>C19-SUM(C20:C22)</f>
        <v>0</v>
      </c>
      <c r="D67" s="85">
        <f>D19-SUM(D20:D22)</f>
        <v>0</v>
      </c>
      <c r="G67" s="85">
        <v>0</v>
      </c>
      <c r="H67" s="85">
        <v>0</v>
      </c>
      <c r="I67" s="85">
        <v>0</v>
      </c>
      <c r="J67" s="86"/>
      <c r="L67" s="85">
        <v>0</v>
      </c>
      <c r="M67" s="85">
        <v>0</v>
      </c>
      <c r="N67" s="85">
        <v>0</v>
      </c>
      <c r="Q67">
        <v>134</v>
      </c>
      <c r="U67">
        <f>$U$8</f>
        <v>1</v>
      </c>
      <c r="V67">
        <f>$V$8</f>
        <v>23</v>
      </c>
      <c r="W67">
        <f>$W$8</f>
        <v>45</v>
      </c>
    </row>
    <row r="68" spans="1:23" hidden="1" x14ac:dyDescent="0.6">
      <c r="A68" s="16"/>
      <c r="B68" s="16"/>
      <c r="C68" s="16"/>
      <c r="D68" s="16"/>
      <c r="E68" s="16"/>
      <c r="G68" s="85">
        <v>0</v>
      </c>
      <c r="H68" s="85">
        <v>0</v>
      </c>
      <c r="I68" s="85">
        <v>0</v>
      </c>
      <c r="J68" s="86"/>
      <c r="K68" s="108"/>
      <c r="L68" s="85">
        <v>5.5511151231257827E-17</v>
      </c>
      <c r="M68" s="85">
        <v>-2.2204460492503131E-16</v>
      </c>
      <c r="N68" s="85">
        <v>0</v>
      </c>
      <c r="Q68">
        <v>84</v>
      </c>
      <c r="R68">
        <v>19</v>
      </c>
      <c r="U68">
        <f>$U$8</f>
        <v>1</v>
      </c>
      <c r="V68">
        <f>$V$8</f>
        <v>23</v>
      </c>
      <c r="W68">
        <f>$W$8</f>
        <v>45</v>
      </c>
    </row>
    <row r="69" spans="1:23" x14ac:dyDescent="0.6">
      <c r="A69" s="33"/>
      <c r="B69" s="33"/>
      <c r="C69" s="33"/>
      <c r="D69" s="33"/>
      <c r="E69" s="33"/>
      <c r="G69" s="86"/>
      <c r="H69" s="86"/>
      <c r="I69" s="86"/>
      <c r="J69" s="86"/>
      <c r="K69" s="108"/>
      <c r="L69" s="86"/>
      <c r="M69" s="86"/>
      <c r="N69" s="86"/>
    </row>
    <row r="70" spans="1:23" x14ac:dyDescent="0.6">
      <c r="A70" s="54" t="s">
        <v>22</v>
      </c>
    </row>
    <row r="71" spans="1:23" x14ac:dyDescent="0.6">
      <c r="A71" s="109" t="s">
        <v>264</v>
      </c>
    </row>
    <row r="72" spans="1:23" x14ac:dyDescent="0.6">
      <c r="A72" s="56" t="s">
        <v>108</v>
      </c>
    </row>
    <row r="73" spans="1:23" x14ac:dyDescent="0.6">
      <c r="A73" s="55" t="s">
        <v>98</v>
      </c>
    </row>
    <row r="74" spans="1:23" x14ac:dyDescent="0.6">
      <c r="A74" s="56" t="s">
        <v>109</v>
      </c>
    </row>
    <row r="75" spans="1:23" x14ac:dyDescent="0.6">
      <c r="A75" s="55" t="s">
        <v>113</v>
      </c>
    </row>
    <row r="76" spans="1:23" x14ac:dyDescent="0.6">
      <c r="A76" s="56" t="s">
        <v>110</v>
      </c>
      <c r="B76" s="41"/>
      <c r="C76" s="41"/>
      <c r="D76" s="41"/>
      <c r="E76" s="41"/>
    </row>
    <row r="77" spans="1:23" x14ac:dyDescent="0.6">
      <c r="A77" s="55" t="s">
        <v>114</v>
      </c>
      <c r="B77" s="41"/>
      <c r="C77" s="41"/>
      <c r="D77" s="41"/>
      <c r="E77" s="41"/>
    </row>
    <row r="78" spans="1:23" x14ac:dyDescent="0.6">
      <c r="A78" s="56"/>
    </row>
    <row r="79" spans="1:23" x14ac:dyDescent="0.6">
      <c r="A79" s="55"/>
    </row>
    <row r="80" spans="1:23" x14ac:dyDescent="0.6">
      <c r="A80" s="55"/>
    </row>
    <row r="81" spans="1:1" x14ac:dyDescent="0.6">
      <c r="A81" s="55"/>
    </row>
    <row r="82" spans="1:1" x14ac:dyDescent="0.6">
      <c r="A82" s="16"/>
    </row>
    <row r="83" spans="1:1" x14ac:dyDescent="0.6">
      <c r="A83" s="16"/>
    </row>
    <row r="84" spans="1:1" x14ac:dyDescent="0.6">
      <c r="A84" s="16"/>
    </row>
    <row r="85" spans="1:1" x14ac:dyDescent="0.6">
      <c r="A85" s="16"/>
    </row>
    <row r="86" spans="1:1" x14ac:dyDescent="0.6">
      <c r="A86" s="16"/>
    </row>
    <row r="87" spans="1:1" x14ac:dyDescent="0.6">
      <c r="A87" s="16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52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Y85"/>
  <sheetViews>
    <sheetView zoomScale="70" zoomScaleNormal="70" workbookViewId="0"/>
  </sheetViews>
  <sheetFormatPr defaultRowHeight="13" x14ac:dyDescent="0.6"/>
  <cols>
    <col min="1" max="1" width="36.86328125" customWidth="1"/>
    <col min="2" max="5" width="10.6796875" customWidth="1"/>
    <col min="6" max="6" width="2.6796875" customWidth="1"/>
    <col min="7" max="10" width="10.6796875" customWidth="1"/>
    <col min="11" max="11" width="2.6796875" customWidth="1"/>
    <col min="12" max="15" width="8.6796875" customWidth="1"/>
    <col min="17" max="25" width="0" hidden="1" customWidth="1"/>
  </cols>
  <sheetData>
    <row r="1" spans="1:25" s="3" customFormat="1" ht="15.5" x14ac:dyDescent="0.7">
      <c r="A1" s="1" t="str">
        <f>VLOOKUP(Y6,TabName,5,FALSE)</f>
        <v>Table 4.7 - Cost of Wasted UAA Mail -- First-Class Mail, Presorted (1), PARS Environment, FY 21</v>
      </c>
    </row>
    <row r="2" spans="1:25" ht="8.15" customHeight="1" thickBot="1" x14ac:dyDescent="0.75"/>
    <row r="3" spans="1:25" ht="15.5" x14ac:dyDescent="0.7">
      <c r="A3" s="4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39"/>
    </row>
    <row r="4" spans="1:25" ht="12.75" customHeight="1" x14ac:dyDescent="0.6">
      <c r="A4" s="14"/>
      <c r="B4" s="9" t="s">
        <v>1</v>
      </c>
      <c r="C4" s="10"/>
      <c r="D4" s="10"/>
      <c r="E4" s="10"/>
      <c r="F4" s="11"/>
      <c r="G4" s="9" t="s">
        <v>2</v>
      </c>
      <c r="H4" s="12"/>
      <c r="I4" s="12"/>
      <c r="J4" s="12"/>
      <c r="K4" s="11"/>
      <c r="L4" s="9" t="s">
        <v>3</v>
      </c>
      <c r="M4" s="12"/>
      <c r="N4" s="12"/>
      <c r="O4" s="13"/>
      <c r="S4" t="s">
        <v>37</v>
      </c>
      <c r="T4" t="s">
        <v>37</v>
      </c>
      <c r="U4" s="18" t="s">
        <v>8</v>
      </c>
      <c r="V4" s="18" t="s">
        <v>9</v>
      </c>
      <c r="W4" s="18" t="s">
        <v>10</v>
      </c>
      <c r="Y4" s="3"/>
    </row>
    <row r="5" spans="1:25" ht="25.5" customHeight="1" x14ac:dyDescent="0.6">
      <c r="A5" s="14"/>
      <c r="B5" s="15" t="s">
        <v>4</v>
      </c>
      <c r="C5" s="15" t="s">
        <v>5</v>
      </c>
      <c r="D5" s="15" t="s">
        <v>6</v>
      </c>
      <c r="E5" s="15" t="s">
        <v>7</v>
      </c>
      <c r="F5" s="16"/>
      <c r="G5" s="15" t="s">
        <v>4</v>
      </c>
      <c r="H5" s="15" t="s">
        <v>5</v>
      </c>
      <c r="I5" s="15" t="s">
        <v>6</v>
      </c>
      <c r="J5" s="15" t="s">
        <v>7</v>
      </c>
      <c r="K5" s="16"/>
      <c r="L5" s="15" t="s">
        <v>4</v>
      </c>
      <c r="M5" s="15" t="s">
        <v>5</v>
      </c>
      <c r="N5" s="15" t="s">
        <v>6</v>
      </c>
      <c r="O5" s="17" t="s">
        <v>7</v>
      </c>
      <c r="Q5" s="56" t="s">
        <v>35</v>
      </c>
      <c r="R5" s="56" t="s">
        <v>36</v>
      </c>
      <c r="S5" s="56" t="s">
        <v>35</v>
      </c>
      <c r="T5" s="56" t="s">
        <v>36</v>
      </c>
      <c r="U5" t="s">
        <v>12</v>
      </c>
      <c r="V5" t="s">
        <v>12</v>
      </c>
      <c r="W5" t="s">
        <v>12</v>
      </c>
      <c r="Y5" s="18" t="s">
        <v>11</v>
      </c>
    </row>
    <row r="6" spans="1:25" ht="12.75" customHeight="1" x14ac:dyDescent="0.6">
      <c r="A6" s="94" t="s">
        <v>23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20"/>
      <c r="Y6">
        <v>7</v>
      </c>
    </row>
    <row r="7" spans="1:25" ht="12.75" customHeight="1" x14ac:dyDescent="0.6">
      <c r="A7" s="31" t="s">
        <v>116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20"/>
    </row>
    <row r="8" spans="1:25" ht="12.75" customHeight="1" x14ac:dyDescent="0.6">
      <c r="A8" s="21" t="s">
        <v>13</v>
      </c>
      <c r="B8" s="22">
        <v>145.5542054655586</v>
      </c>
      <c r="C8" s="22">
        <v>0</v>
      </c>
      <c r="D8" s="22">
        <v>0</v>
      </c>
      <c r="E8" s="22">
        <f t="shared" ref="E8:E13" si="0">SUM(B8:D8)</f>
        <v>145.5542054655586</v>
      </c>
      <c r="F8" s="16"/>
      <c r="G8" s="62">
        <v>8.0947332657823807</v>
      </c>
      <c r="H8" s="62">
        <v>0</v>
      </c>
      <c r="I8" s="62">
        <v>0</v>
      </c>
      <c r="J8" s="62">
        <f t="shared" ref="J8:J13" si="1">SUM(G8:I8)</f>
        <v>8.0947332657823807</v>
      </c>
      <c r="K8" s="16"/>
      <c r="L8" s="25">
        <f t="shared" ref="L8:O14" si="2">IF(B8&lt;&gt;0,G8/B8,"--")</f>
        <v>5.5613187127717699E-2</v>
      </c>
      <c r="M8" s="25" t="str">
        <f t="shared" si="2"/>
        <v>--</v>
      </c>
      <c r="N8" s="25" t="str">
        <f t="shared" si="2"/>
        <v>--</v>
      </c>
      <c r="O8" s="26">
        <f t="shared" si="2"/>
        <v>5.5613187127717699E-2</v>
      </c>
      <c r="Q8">
        <v>32</v>
      </c>
      <c r="U8" s="27">
        <f>VLOOKUP($Y$6,WMap,3,FALSE)</f>
        <v>1</v>
      </c>
      <c r="V8" s="28">
        <f>VLOOKUP($Y$6,WMap,4,FALSE)</f>
        <v>23</v>
      </c>
      <c r="W8" s="29">
        <f>VLOOKUP($Y$6,WMap,5,FALSE)</f>
        <v>45</v>
      </c>
    </row>
    <row r="9" spans="1:25" ht="12.75" customHeight="1" x14ac:dyDescent="0.6">
      <c r="A9" s="30" t="s">
        <v>24</v>
      </c>
      <c r="B9" s="22">
        <v>145.5542054655586</v>
      </c>
      <c r="C9" s="22">
        <v>0</v>
      </c>
      <c r="D9" s="22">
        <v>0</v>
      </c>
      <c r="E9" s="22">
        <f t="shared" si="0"/>
        <v>145.5542054655586</v>
      </c>
      <c r="F9" s="16"/>
      <c r="G9" s="62">
        <v>0.96467967322955206</v>
      </c>
      <c r="H9" s="62">
        <v>0</v>
      </c>
      <c r="I9" s="62">
        <v>0</v>
      </c>
      <c r="J9" s="62">
        <f t="shared" si="1"/>
        <v>0.96467967322955206</v>
      </c>
      <c r="K9" s="16"/>
      <c r="L9" s="25">
        <f t="shared" si="2"/>
        <v>6.6276317482136717E-3</v>
      </c>
      <c r="M9" s="25" t="str">
        <f t="shared" si="2"/>
        <v>--</v>
      </c>
      <c r="N9" s="25" t="str">
        <f t="shared" si="2"/>
        <v>--</v>
      </c>
      <c r="O9" s="26">
        <f t="shared" si="2"/>
        <v>6.6276317482136717E-3</v>
      </c>
      <c r="Q9">
        <v>33</v>
      </c>
      <c r="U9">
        <f>$U$8</f>
        <v>1</v>
      </c>
      <c r="V9">
        <f>$V$8</f>
        <v>23</v>
      </c>
      <c r="W9">
        <f>$W$8</f>
        <v>45</v>
      </c>
    </row>
    <row r="10" spans="1:25" ht="12.75" customHeight="1" x14ac:dyDescent="0.6">
      <c r="A10" s="21" t="s">
        <v>25</v>
      </c>
      <c r="B10" s="22">
        <v>2911.084109311169</v>
      </c>
      <c r="C10" s="22">
        <v>0</v>
      </c>
      <c r="D10" s="22">
        <v>0</v>
      </c>
      <c r="E10" s="22">
        <f t="shared" si="0"/>
        <v>2911.084109311169</v>
      </c>
      <c r="F10" s="16"/>
      <c r="G10" s="62">
        <v>177.97568838534659</v>
      </c>
      <c r="H10" s="62">
        <v>0</v>
      </c>
      <c r="I10" s="62">
        <v>0</v>
      </c>
      <c r="J10" s="62">
        <f t="shared" si="1"/>
        <v>177.97568838534659</v>
      </c>
      <c r="K10" s="16"/>
      <c r="L10" s="25">
        <f t="shared" si="2"/>
        <v>6.1137253924092159E-2</v>
      </c>
      <c r="M10" s="25" t="str">
        <f t="shared" si="2"/>
        <v>--</v>
      </c>
      <c r="N10" s="25" t="str">
        <f t="shared" si="2"/>
        <v>--</v>
      </c>
      <c r="O10" s="26">
        <f t="shared" si="2"/>
        <v>6.1137253924092159E-2</v>
      </c>
      <c r="Q10">
        <v>34</v>
      </c>
      <c r="S10">
        <v>10</v>
      </c>
      <c r="U10">
        <f>$U$8</f>
        <v>1</v>
      </c>
      <c r="V10">
        <f>$V$8</f>
        <v>23</v>
      </c>
      <c r="W10">
        <f>$W$8</f>
        <v>45</v>
      </c>
    </row>
    <row r="11" spans="1:25" ht="12.75" customHeight="1" x14ac:dyDescent="0.6">
      <c r="A11" s="21" t="s">
        <v>26</v>
      </c>
      <c r="B11" s="22">
        <v>1122.5940873633931</v>
      </c>
      <c r="C11" s="22">
        <v>0</v>
      </c>
      <c r="D11" s="22">
        <v>0</v>
      </c>
      <c r="E11" s="22">
        <f t="shared" si="0"/>
        <v>1122.5940873633931</v>
      </c>
      <c r="F11" s="16"/>
      <c r="G11" s="62">
        <v>0</v>
      </c>
      <c r="H11" s="62">
        <v>0</v>
      </c>
      <c r="I11" s="62">
        <v>0</v>
      </c>
      <c r="J11" s="62">
        <f t="shared" si="1"/>
        <v>0</v>
      </c>
      <c r="K11" s="16"/>
      <c r="L11" s="25">
        <f t="shared" si="2"/>
        <v>0</v>
      </c>
      <c r="M11" s="25" t="str">
        <f t="shared" si="2"/>
        <v>--</v>
      </c>
      <c r="N11" s="25" t="str">
        <f t="shared" si="2"/>
        <v>--</v>
      </c>
      <c r="O11" s="26">
        <f t="shared" si="2"/>
        <v>0</v>
      </c>
      <c r="Q11">
        <v>35</v>
      </c>
      <c r="S11">
        <v>10</v>
      </c>
      <c r="U11">
        <f>$U$8</f>
        <v>1</v>
      </c>
      <c r="V11">
        <f>$V$8</f>
        <v>23</v>
      </c>
      <c r="W11">
        <f>$W$8</f>
        <v>45</v>
      </c>
    </row>
    <row r="12" spans="1:25" ht="12.75" customHeight="1" x14ac:dyDescent="0.6">
      <c r="A12" s="30" t="s">
        <v>92</v>
      </c>
      <c r="B12" s="22">
        <v>1744.8237603081088</v>
      </c>
      <c r="C12" s="22">
        <v>0</v>
      </c>
      <c r="D12" s="22">
        <v>0</v>
      </c>
      <c r="E12" s="22">
        <f t="shared" si="0"/>
        <v>1744.8237603081088</v>
      </c>
      <c r="F12" s="16"/>
      <c r="G12" s="62">
        <v>72.837614298882229</v>
      </c>
      <c r="H12" s="62">
        <v>0</v>
      </c>
      <c r="I12" s="62">
        <v>0</v>
      </c>
      <c r="J12" s="62">
        <f t="shared" si="1"/>
        <v>72.837614298882229</v>
      </c>
      <c r="K12" s="16"/>
      <c r="L12" s="25">
        <f t="shared" si="2"/>
        <v>4.1744969294790116E-2</v>
      </c>
      <c r="M12" s="25" t="str">
        <f t="shared" si="2"/>
        <v>--</v>
      </c>
      <c r="N12" s="25" t="str">
        <f t="shared" si="2"/>
        <v>--</v>
      </c>
      <c r="O12" s="26">
        <f t="shared" si="2"/>
        <v>4.1744969294790116E-2</v>
      </c>
      <c r="Q12">
        <v>36</v>
      </c>
      <c r="R12">
        <v>37</v>
      </c>
      <c r="S12">
        <v>10</v>
      </c>
      <c r="U12">
        <f>$U$8</f>
        <v>1</v>
      </c>
      <c r="V12">
        <f>$V$8</f>
        <v>23</v>
      </c>
      <c r="W12">
        <f>$W$8</f>
        <v>45</v>
      </c>
    </row>
    <row r="13" spans="1:25" ht="12.75" customHeight="1" x14ac:dyDescent="0.6">
      <c r="A13" s="30" t="s">
        <v>104</v>
      </c>
      <c r="B13" s="22">
        <v>43.666261639667532</v>
      </c>
      <c r="C13" s="22">
        <v>0</v>
      </c>
      <c r="D13" s="22">
        <v>0</v>
      </c>
      <c r="E13" s="22">
        <f t="shared" si="0"/>
        <v>43.666261639667532</v>
      </c>
      <c r="F13" s="16"/>
      <c r="G13" s="62">
        <v>12.373121900092977</v>
      </c>
      <c r="H13" s="62">
        <v>0</v>
      </c>
      <c r="I13" s="62">
        <v>0</v>
      </c>
      <c r="J13" s="62">
        <f t="shared" si="1"/>
        <v>12.373121900092977</v>
      </c>
      <c r="K13" s="16"/>
      <c r="L13" s="25">
        <f t="shared" si="2"/>
        <v>0.28335656489661393</v>
      </c>
      <c r="M13" s="25" t="str">
        <f t="shared" si="2"/>
        <v>--</v>
      </c>
      <c r="N13" s="25" t="str">
        <f t="shared" si="2"/>
        <v>--</v>
      </c>
      <c r="O13" s="26">
        <f t="shared" si="2"/>
        <v>0.28335656489661393</v>
      </c>
      <c r="Q13">
        <v>39</v>
      </c>
      <c r="S13">
        <v>10</v>
      </c>
      <c r="U13">
        <f>$U$8</f>
        <v>1</v>
      </c>
      <c r="V13">
        <f>$V$8</f>
        <v>23</v>
      </c>
      <c r="W13">
        <f>$W$8</f>
        <v>45</v>
      </c>
    </row>
    <row r="14" spans="1:25" ht="12.75" customHeight="1" x14ac:dyDescent="0.6">
      <c r="A14" s="21" t="s">
        <v>17</v>
      </c>
      <c r="B14" s="22">
        <f>B10</f>
        <v>2911.084109311169</v>
      </c>
      <c r="C14" s="22">
        <f>C10</f>
        <v>0</v>
      </c>
      <c r="D14" s="22">
        <f>D10</f>
        <v>0</v>
      </c>
      <c r="E14" s="22">
        <f>E10</f>
        <v>2911.084109311169</v>
      </c>
      <c r="F14" s="16"/>
      <c r="G14" s="62">
        <f>SUM(G8:G13)</f>
        <v>272.24583752333376</v>
      </c>
      <c r="H14" s="62">
        <f>SUM(H8:H13)</f>
        <v>0</v>
      </c>
      <c r="I14" s="62">
        <f>SUM(I8:I13)</f>
        <v>0</v>
      </c>
      <c r="J14" s="62">
        <f>SUM(J8:J13)</f>
        <v>272.24583752333376</v>
      </c>
      <c r="K14" s="16"/>
      <c r="L14" s="25">
        <f t="shared" si="2"/>
        <v>9.3520429949979542E-2</v>
      </c>
      <c r="M14" s="25" t="str">
        <f t="shared" si="2"/>
        <v>--</v>
      </c>
      <c r="N14" s="25" t="str">
        <f t="shared" si="2"/>
        <v>--</v>
      </c>
      <c r="O14" s="26">
        <f t="shared" si="2"/>
        <v>9.3520429949979542E-2</v>
      </c>
    </row>
    <row r="15" spans="1:25" ht="5.15" customHeight="1" x14ac:dyDescent="0.6">
      <c r="A15" s="21"/>
      <c r="B15" s="22"/>
      <c r="C15" s="22"/>
      <c r="D15" s="22"/>
      <c r="E15" s="22"/>
      <c r="F15" s="16"/>
      <c r="G15" s="62"/>
      <c r="H15" s="62"/>
      <c r="I15" s="62"/>
      <c r="J15" s="62"/>
      <c r="K15" s="16"/>
      <c r="L15" s="16"/>
      <c r="M15" s="16"/>
      <c r="N15" s="16"/>
      <c r="O15" s="20"/>
    </row>
    <row r="16" spans="1:25" ht="12.75" customHeight="1" x14ac:dyDescent="0.6">
      <c r="A16" s="31" t="s">
        <v>117</v>
      </c>
      <c r="B16" s="22"/>
      <c r="C16" s="22"/>
      <c r="D16" s="22"/>
      <c r="E16" s="22"/>
      <c r="F16" s="16"/>
      <c r="G16" s="62"/>
      <c r="H16" s="62"/>
      <c r="I16" s="62"/>
      <c r="J16" s="62"/>
      <c r="K16" s="16"/>
      <c r="L16" s="16"/>
      <c r="M16" s="16"/>
      <c r="N16" s="16"/>
      <c r="O16" s="20"/>
    </row>
    <row r="17" spans="1:23" ht="12.75" customHeight="1" x14ac:dyDescent="0.6">
      <c r="A17" s="21" t="s">
        <v>25</v>
      </c>
      <c r="B17" s="22">
        <v>0</v>
      </c>
      <c r="C17" s="22">
        <v>0</v>
      </c>
      <c r="D17" s="22">
        <v>0</v>
      </c>
      <c r="E17" s="22">
        <f>SUM(B17:D17)</f>
        <v>0</v>
      </c>
      <c r="F17" s="16"/>
      <c r="G17" s="62">
        <v>0</v>
      </c>
      <c r="H17" s="62">
        <v>0</v>
      </c>
      <c r="I17" s="62">
        <v>0</v>
      </c>
      <c r="J17" s="62">
        <f>SUM(G17:I17)</f>
        <v>0</v>
      </c>
      <c r="K17" s="16"/>
      <c r="L17" s="25" t="str">
        <f t="shared" ref="L17:O21" si="3">IF(B17&lt;&gt;0,G17/B17,"--")</f>
        <v>--</v>
      </c>
      <c r="M17" s="25" t="str">
        <f t="shared" si="3"/>
        <v>--</v>
      </c>
      <c r="N17" s="25" t="str">
        <f t="shared" si="3"/>
        <v>--</v>
      </c>
      <c r="O17" s="26" t="str">
        <f t="shared" si="3"/>
        <v>--</v>
      </c>
      <c r="Q17">
        <v>17</v>
      </c>
      <c r="U17">
        <f>$U$8</f>
        <v>1</v>
      </c>
      <c r="V17">
        <f>$V$8</f>
        <v>23</v>
      </c>
      <c r="W17">
        <f>$W$8</f>
        <v>45</v>
      </c>
    </row>
    <row r="18" spans="1:23" ht="12.75" customHeight="1" x14ac:dyDescent="0.6">
      <c r="A18" s="21" t="s">
        <v>26</v>
      </c>
      <c r="B18" s="22">
        <v>0</v>
      </c>
      <c r="C18" s="22">
        <v>0</v>
      </c>
      <c r="D18" s="22">
        <v>0</v>
      </c>
      <c r="E18" s="22">
        <f>SUM(B18:D18)</f>
        <v>0</v>
      </c>
      <c r="F18" s="16"/>
      <c r="G18" s="62">
        <v>0</v>
      </c>
      <c r="H18" s="62">
        <v>0</v>
      </c>
      <c r="I18" s="62">
        <v>0</v>
      </c>
      <c r="J18" s="62">
        <f>SUM(G18:I18)</f>
        <v>0</v>
      </c>
      <c r="K18" s="16"/>
      <c r="L18" s="25" t="str">
        <f t="shared" si="3"/>
        <v>--</v>
      </c>
      <c r="M18" s="25" t="str">
        <f t="shared" si="3"/>
        <v>--</v>
      </c>
      <c r="N18" s="25" t="str">
        <f t="shared" si="3"/>
        <v>--</v>
      </c>
      <c r="O18" s="26" t="str">
        <f t="shared" si="3"/>
        <v>--</v>
      </c>
      <c r="Q18">
        <v>18</v>
      </c>
      <c r="U18">
        <f>$U$8</f>
        <v>1</v>
      </c>
      <c r="V18">
        <f>$V$8</f>
        <v>23</v>
      </c>
      <c r="W18">
        <f>$W$8</f>
        <v>45</v>
      </c>
    </row>
    <row r="19" spans="1:23" ht="12.75" customHeight="1" x14ac:dyDescent="0.6">
      <c r="A19" s="30" t="s">
        <v>27</v>
      </c>
      <c r="B19" s="22">
        <v>0</v>
      </c>
      <c r="C19" s="22">
        <v>0</v>
      </c>
      <c r="D19" s="22">
        <v>0</v>
      </c>
      <c r="E19" s="22">
        <f>SUM(B19:D19)</f>
        <v>0</v>
      </c>
      <c r="F19" s="16"/>
      <c r="G19" s="62">
        <v>0</v>
      </c>
      <c r="H19" s="62">
        <v>0</v>
      </c>
      <c r="I19" s="62">
        <v>0</v>
      </c>
      <c r="J19" s="62">
        <f>SUM(G19:I19)</f>
        <v>0</v>
      </c>
      <c r="K19" s="16"/>
      <c r="L19" s="25" t="str">
        <f t="shared" si="3"/>
        <v>--</v>
      </c>
      <c r="M19" s="25" t="str">
        <f t="shared" si="3"/>
        <v>--</v>
      </c>
      <c r="N19" s="25" t="str">
        <f t="shared" si="3"/>
        <v>--</v>
      </c>
      <c r="O19" s="26" t="str">
        <f t="shared" si="3"/>
        <v>--</v>
      </c>
      <c r="Q19">
        <v>19</v>
      </c>
      <c r="U19">
        <f>$U$8</f>
        <v>1</v>
      </c>
      <c r="V19">
        <f>$V$8</f>
        <v>23</v>
      </c>
      <c r="W19">
        <f>$W$8</f>
        <v>45</v>
      </c>
    </row>
    <row r="20" spans="1:23" ht="12.75" customHeight="1" x14ac:dyDescent="0.6">
      <c r="A20" s="30" t="s">
        <v>34</v>
      </c>
      <c r="B20" s="22">
        <v>0</v>
      </c>
      <c r="C20" s="22">
        <v>0</v>
      </c>
      <c r="D20" s="22">
        <v>0</v>
      </c>
      <c r="E20" s="22">
        <f>SUM(B20:D20)</f>
        <v>0</v>
      </c>
      <c r="F20" s="16"/>
      <c r="G20" s="62">
        <v>0</v>
      </c>
      <c r="H20" s="62">
        <v>0</v>
      </c>
      <c r="I20" s="62">
        <v>0</v>
      </c>
      <c r="J20" s="62">
        <f>SUM(G20:I20)</f>
        <v>0</v>
      </c>
      <c r="K20" s="16"/>
      <c r="L20" s="25" t="str">
        <f t="shared" si="3"/>
        <v>--</v>
      </c>
      <c r="M20" s="25" t="str">
        <f t="shared" si="3"/>
        <v>--</v>
      </c>
      <c r="N20" s="25" t="str">
        <f t="shared" si="3"/>
        <v>--</v>
      </c>
      <c r="O20" s="26" t="str">
        <f t="shared" si="3"/>
        <v>--</v>
      </c>
      <c r="Q20">
        <v>22</v>
      </c>
      <c r="U20">
        <f>$U$8</f>
        <v>1</v>
      </c>
      <c r="V20">
        <f>$V$8</f>
        <v>23</v>
      </c>
      <c r="W20">
        <f>$W$8</f>
        <v>45</v>
      </c>
    </row>
    <row r="21" spans="1:23" ht="12.75" customHeight="1" x14ac:dyDescent="0.6">
      <c r="A21" s="21" t="s">
        <v>17</v>
      </c>
      <c r="B21" s="22">
        <f>B17</f>
        <v>0</v>
      </c>
      <c r="C21" s="22">
        <f>C17</f>
        <v>0</v>
      </c>
      <c r="D21" s="22">
        <f>D17</f>
        <v>0</v>
      </c>
      <c r="E21" s="22">
        <f>E17</f>
        <v>0</v>
      </c>
      <c r="F21" s="16"/>
      <c r="G21" s="62">
        <f>SUM(G17:G20)</f>
        <v>0</v>
      </c>
      <c r="H21" s="62">
        <f>SUM(H17:H20)</f>
        <v>0</v>
      </c>
      <c r="I21" s="62">
        <f>SUM(I17:I20)</f>
        <v>0</v>
      </c>
      <c r="J21" s="62">
        <f>SUM(J17:J20)</f>
        <v>0</v>
      </c>
      <c r="K21" s="16"/>
      <c r="L21" s="25" t="str">
        <f t="shared" si="3"/>
        <v>--</v>
      </c>
      <c r="M21" s="25" t="str">
        <f t="shared" si="3"/>
        <v>--</v>
      </c>
      <c r="N21" s="25" t="str">
        <f t="shared" si="3"/>
        <v>--</v>
      </c>
      <c r="O21" s="26" t="str">
        <f t="shared" si="3"/>
        <v>--</v>
      </c>
    </row>
    <row r="22" spans="1:23" ht="5.15" customHeight="1" x14ac:dyDescent="0.6">
      <c r="A22" s="21"/>
      <c r="B22" s="22"/>
      <c r="C22" s="22"/>
      <c r="D22" s="22"/>
      <c r="E22" s="22"/>
      <c r="F22" s="16"/>
      <c r="G22" s="62"/>
      <c r="H22" s="62"/>
      <c r="I22" s="62"/>
      <c r="J22" s="62"/>
      <c r="K22" s="16"/>
      <c r="L22" s="16"/>
      <c r="M22" s="16"/>
      <c r="N22" s="16"/>
      <c r="O22" s="20"/>
    </row>
    <row r="23" spans="1:23" ht="12.75" customHeight="1" x14ac:dyDescent="0.6">
      <c r="A23" s="31" t="s">
        <v>118</v>
      </c>
      <c r="B23" s="22"/>
      <c r="C23" s="22"/>
      <c r="D23" s="22"/>
      <c r="E23" s="22"/>
      <c r="F23" s="16"/>
      <c r="G23" s="62"/>
      <c r="H23" s="62"/>
      <c r="I23" s="62"/>
      <c r="J23" s="62"/>
      <c r="K23" s="16"/>
      <c r="L23" s="16"/>
      <c r="M23" s="16"/>
      <c r="N23" s="16"/>
      <c r="O23" s="20"/>
    </row>
    <row r="24" spans="1:23" ht="12.75" customHeight="1" x14ac:dyDescent="0.6">
      <c r="A24" s="21" t="s">
        <v>13</v>
      </c>
      <c r="B24" s="22">
        <v>11624.91335884189</v>
      </c>
      <c r="C24" s="22">
        <v>0</v>
      </c>
      <c r="D24" s="22">
        <v>0</v>
      </c>
      <c r="E24" s="22">
        <f t="shared" ref="E24:E29" si="4">SUM(B24:D24)</f>
        <v>11624.91335884189</v>
      </c>
      <c r="F24" s="16"/>
      <c r="G24" s="62">
        <v>731.58562383173671</v>
      </c>
      <c r="H24" s="62">
        <v>0</v>
      </c>
      <c r="I24" s="62">
        <v>0</v>
      </c>
      <c r="J24" s="62">
        <f t="shared" ref="J24:J29" si="5">SUM(G24:I24)</f>
        <v>731.58562383173671</v>
      </c>
      <c r="K24" s="16"/>
      <c r="L24" s="25">
        <f t="shared" ref="L24:O30" si="6">IF(B24&lt;&gt;0,G24/B24,"--")</f>
        <v>6.2932565710289268E-2</v>
      </c>
      <c r="M24" s="25" t="str">
        <f t="shared" si="6"/>
        <v>--</v>
      </c>
      <c r="N24" s="25" t="str">
        <f t="shared" si="6"/>
        <v>--</v>
      </c>
      <c r="O24" s="26">
        <f t="shared" si="6"/>
        <v>6.2932565710289268E-2</v>
      </c>
      <c r="Q24">
        <v>50</v>
      </c>
      <c r="U24">
        <f t="shared" ref="U24:U29" si="7">$U$8</f>
        <v>1</v>
      </c>
      <c r="V24">
        <f t="shared" ref="V24:V29" si="8">$V$8</f>
        <v>23</v>
      </c>
      <c r="W24">
        <f t="shared" ref="W24:W29" si="9">$W$8</f>
        <v>45</v>
      </c>
    </row>
    <row r="25" spans="1:23" ht="12.75" customHeight="1" x14ac:dyDescent="0.6">
      <c r="A25" s="30" t="s">
        <v>24</v>
      </c>
      <c r="B25" s="22">
        <v>11624.91335884189</v>
      </c>
      <c r="C25" s="22">
        <v>0</v>
      </c>
      <c r="D25" s="22">
        <v>0</v>
      </c>
      <c r="E25" s="22">
        <f t="shared" si="4"/>
        <v>11624.91335884189</v>
      </c>
      <c r="F25" s="16"/>
      <c r="G25" s="62">
        <v>77.04564484729373</v>
      </c>
      <c r="H25" s="62">
        <v>0</v>
      </c>
      <c r="I25" s="62">
        <v>0</v>
      </c>
      <c r="J25" s="62">
        <f t="shared" si="5"/>
        <v>77.04564484729373</v>
      </c>
      <c r="K25" s="16"/>
      <c r="L25" s="25">
        <f t="shared" si="6"/>
        <v>6.6276317482136709E-3</v>
      </c>
      <c r="M25" s="25" t="str">
        <f t="shared" si="6"/>
        <v>--</v>
      </c>
      <c r="N25" s="25" t="str">
        <f t="shared" si="6"/>
        <v>--</v>
      </c>
      <c r="O25" s="26">
        <f t="shared" si="6"/>
        <v>6.6276317482136709E-3</v>
      </c>
      <c r="Q25">
        <v>51</v>
      </c>
      <c r="U25">
        <f t="shared" si="7"/>
        <v>1</v>
      </c>
      <c r="V25">
        <f t="shared" si="8"/>
        <v>23</v>
      </c>
      <c r="W25">
        <f t="shared" si="9"/>
        <v>45</v>
      </c>
    </row>
    <row r="26" spans="1:23" ht="12.75" customHeight="1" x14ac:dyDescent="0.6">
      <c r="A26" s="21" t="s">
        <v>25</v>
      </c>
      <c r="B26" s="22">
        <v>11790.544697330562</v>
      </c>
      <c r="C26" s="22">
        <v>0</v>
      </c>
      <c r="D26" s="22">
        <v>0</v>
      </c>
      <c r="E26" s="22">
        <f t="shared" si="4"/>
        <v>11790.544697330562</v>
      </c>
      <c r="F26" s="16"/>
      <c r="G26" s="62">
        <v>377.18797302632464</v>
      </c>
      <c r="H26" s="62">
        <v>0</v>
      </c>
      <c r="I26" s="62">
        <v>0</v>
      </c>
      <c r="J26" s="62">
        <f t="shared" si="5"/>
        <v>377.18797302632464</v>
      </c>
      <c r="K26" s="16"/>
      <c r="L26" s="25">
        <f t="shared" si="6"/>
        <v>3.1990716519799282E-2</v>
      </c>
      <c r="M26" s="25" t="str">
        <f t="shared" si="6"/>
        <v>--</v>
      </c>
      <c r="N26" s="25" t="str">
        <f t="shared" si="6"/>
        <v>--</v>
      </c>
      <c r="O26" s="26">
        <f t="shared" si="6"/>
        <v>3.1990716519799282E-2</v>
      </c>
      <c r="Q26">
        <v>52</v>
      </c>
      <c r="S26">
        <v>10</v>
      </c>
      <c r="U26">
        <f t="shared" si="7"/>
        <v>1</v>
      </c>
      <c r="V26">
        <f t="shared" si="8"/>
        <v>23</v>
      </c>
      <c r="W26">
        <f t="shared" si="9"/>
        <v>45</v>
      </c>
    </row>
    <row r="27" spans="1:23" ht="12.75" customHeight="1" x14ac:dyDescent="0.6">
      <c r="A27" s="21" t="s">
        <v>26</v>
      </c>
      <c r="B27" s="22">
        <v>4644.0148756098233</v>
      </c>
      <c r="C27" s="22">
        <v>0</v>
      </c>
      <c r="D27" s="22">
        <v>0</v>
      </c>
      <c r="E27" s="22">
        <f t="shared" si="4"/>
        <v>4644.0148756098233</v>
      </c>
      <c r="F27" s="16"/>
      <c r="G27" s="62">
        <v>0</v>
      </c>
      <c r="H27" s="62">
        <v>0</v>
      </c>
      <c r="I27" s="62">
        <v>0</v>
      </c>
      <c r="J27" s="62">
        <f t="shared" si="5"/>
        <v>0</v>
      </c>
      <c r="K27" s="16"/>
      <c r="L27" s="25">
        <f t="shared" si="6"/>
        <v>0</v>
      </c>
      <c r="M27" s="25" t="str">
        <f t="shared" si="6"/>
        <v>--</v>
      </c>
      <c r="N27" s="25" t="str">
        <f t="shared" si="6"/>
        <v>--</v>
      </c>
      <c r="O27" s="26">
        <f t="shared" si="6"/>
        <v>0</v>
      </c>
      <c r="Q27">
        <v>53</v>
      </c>
      <c r="S27">
        <v>10</v>
      </c>
      <c r="U27">
        <f t="shared" si="7"/>
        <v>1</v>
      </c>
      <c r="V27">
        <f t="shared" si="8"/>
        <v>23</v>
      </c>
      <c r="W27">
        <f t="shared" si="9"/>
        <v>45</v>
      </c>
    </row>
    <row r="28" spans="1:23" ht="12.75" customHeight="1" x14ac:dyDescent="0.6">
      <c r="A28" s="30" t="s">
        <v>92</v>
      </c>
      <c r="B28" s="22">
        <v>6969.67165126078</v>
      </c>
      <c r="C28" s="22">
        <v>0</v>
      </c>
      <c r="D28" s="22">
        <v>0</v>
      </c>
      <c r="E28" s="22">
        <f t="shared" si="4"/>
        <v>6969.67165126078</v>
      </c>
      <c r="F28" s="16"/>
      <c r="G28" s="62">
        <v>290.94872907665035</v>
      </c>
      <c r="H28" s="62">
        <v>0</v>
      </c>
      <c r="I28" s="62">
        <v>0</v>
      </c>
      <c r="J28" s="62">
        <f t="shared" si="5"/>
        <v>290.94872907665035</v>
      </c>
      <c r="K28" s="16"/>
      <c r="L28" s="25">
        <f t="shared" si="6"/>
        <v>4.1744969294790109E-2</v>
      </c>
      <c r="M28" s="25" t="str">
        <f t="shared" si="6"/>
        <v>--</v>
      </c>
      <c r="N28" s="25" t="str">
        <f t="shared" si="6"/>
        <v>--</v>
      </c>
      <c r="O28" s="26">
        <f t="shared" si="6"/>
        <v>4.1744969294790109E-2</v>
      </c>
      <c r="Q28">
        <v>55</v>
      </c>
      <c r="S28">
        <v>10</v>
      </c>
      <c r="U28">
        <f t="shared" si="7"/>
        <v>1</v>
      </c>
      <c r="V28">
        <f t="shared" si="8"/>
        <v>23</v>
      </c>
      <c r="W28">
        <f t="shared" si="9"/>
        <v>45</v>
      </c>
    </row>
    <row r="29" spans="1:23" ht="12.75" customHeight="1" x14ac:dyDescent="0.6">
      <c r="A29" s="30" t="s">
        <v>104</v>
      </c>
      <c r="B29" s="22">
        <v>176.85817045995844</v>
      </c>
      <c r="C29" s="22">
        <v>0</v>
      </c>
      <c r="D29" s="22">
        <v>0</v>
      </c>
      <c r="E29" s="22">
        <f t="shared" si="4"/>
        <v>176.85817045995844</v>
      </c>
      <c r="F29" s="16"/>
      <c r="G29" s="62">
        <v>4.0363536608029476</v>
      </c>
      <c r="H29" s="62">
        <v>0</v>
      </c>
      <c r="I29" s="62">
        <v>0</v>
      </c>
      <c r="J29" s="62">
        <f t="shared" si="5"/>
        <v>4.0363536608029476</v>
      </c>
      <c r="K29" s="16"/>
      <c r="L29" s="25">
        <f t="shared" si="6"/>
        <v>2.2822545604229225E-2</v>
      </c>
      <c r="M29" s="25" t="str">
        <f t="shared" si="6"/>
        <v>--</v>
      </c>
      <c r="N29" s="25" t="str">
        <f t="shared" si="6"/>
        <v>--</v>
      </c>
      <c r="O29" s="26">
        <f t="shared" si="6"/>
        <v>2.2822545604229225E-2</v>
      </c>
      <c r="Q29">
        <v>57</v>
      </c>
      <c r="S29">
        <v>10</v>
      </c>
      <c r="U29">
        <f t="shared" si="7"/>
        <v>1</v>
      </c>
      <c r="V29">
        <f t="shared" si="8"/>
        <v>23</v>
      </c>
      <c r="W29">
        <f t="shared" si="9"/>
        <v>45</v>
      </c>
    </row>
    <row r="30" spans="1:23" ht="12.75" customHeight="1" x14ac:dyDescent="0.6">
      <c r="A30" s="21" t="s">
        <v>17</v>
      </c>
      <c r="B30" s="22">
        <f>B26</f>
        <v>11790.544697330562</v>
      </c>
      <c r="C30" s="22">
        <f>C26</f>
        <v>0</v>
      </c>
      <c r="D30" s="22">
        <f>D26</f>
        <v>0</v>
      </c>
      <c r="E30" s="22">
        <f>E26</f>
        <v>11790.544697330562</v>
      </c>
      <c r="F30" s="16"/>
      <c r="G30" s="62">
        <f>SUM(G24:G29)</f>
        <v>1480.8043244428084</v>
      </c>
      <c r="H30" s="62">
        <f>SUM(H24:H29)</f>
        <v>0</v>
      </c>
      <c r="I30" s="62">
        <f>SUM(I24:I29)</f>
        <v>0</v>
      </c>
      <c r="J30" s="62">
        <f>SUM(J24:J29)</f>
        <v>1480.8043244428084</v>
      </c>
      <c r="K30" s="16"/>
      <c r="L30" s="25">
        <f t="shared" si="6"/>
        <v>0.12559252879793328</v>
      </c>
      <c r="M30" s="25" t="str">
        <f t="shared" si="6"/>
        <v>--</v>
      </c>
      <c r="N30" s="25" t="str">
        <f t="shared" si="6"/>
        <v>--</v>
      </c>
      <c r="O30" s="26">
        <f t="shared" si="6"/>
        <v>0.12559252879793328</v>
      </c>
    </row>
    <row r="31" spans="1:23" ht="5.15" customHeight="1" x14ac:dyDescent="0.6">
      <c r="A31" s="21"/>
      <c r="B31" s="22"/>
      <c r="C31" s="22"/>
      <c r="D31" s="22"/>
      <c r="E31" s="22"/>
      <c r="F31" s="16"/>
      <c r="G31" s="62"/>
      <c r="H31" s="62"/>
      <c r="I31" s="62"/>
      <c r="J31" s="62"/>
      <c r="K31" s="16"/>
      <c r="L31" s="16"/>
      <c r="M31" s="16"/>
      <c r="N31" s="16"/>
      <c r="O31" s="20"/>
    </row>
    <row r="32" spans="1:23" ht="12.75" customHeight="1" x14ac:dyDescent="0.6">
      <c r="A32" s="21" t="s">
        <v>31</v>
      </c>
      <c r="B32" s="22">
        <f>SUM(B14,B21,B30)</f>
        <v>14701.628806641731</v>
      </c>
      <c r="C32" s="22">
        <f>SUM(C14,C21,C30)</f>
        <v>0</v>
      </c>
      <c r="D32" s="22">
        <f>SUM(D14,D21,D30)</f>
        <v>0</v>
      </c>
      <c r="E32" s="22">
        <f>SUM(E14,E21,E30)</f>
        <v>14701.628806641731</v>
      </c>
      <c r="F32" s="16"/>
      <c r="G32" s="62">
        <f>SUM(G14,G21,G30)</f>
        <v>1753.0501619661422</v>
      </c>
      <c r="H32" s="62">
        <f>SUM(H14,H21,H30)</f>
        <v>0</v>
      </c>
      <c r="I32" s="62">
        <f>SUM(I14,I21,I30)</f>
        <v>0</v>
      </c>
      <c r="J32" s="62">
        <f>SUM(J14,J21,J30)</f>
        <v>1753.0501619661422</v>
      </c>
      <c r="K32" s="16"/>
      <c r="L32" s="25">
        <f>IF(B32&lt;&gt;0,G32/B32,"--")</f>
        <v>0.11924190067798267</v>
      </c>
      <c r="M32" s="25" t="str">
        <f>IF(C32&lt;&gt;0,H32/C32,"--")</f>
        <v>--</v>
      </c>
      <c r="N32" s="25" t="str">
        <f>IF(D32&lt;&gt;0,I32/D32,"--")</f>
        <v>--</v>
      </c>
      <c r="O32" s="26">
        <f>IF(E32&lt;&gt;0,J32/E32,"--")</f>
        <v>0.11924190067798267</v>
      </c>
    </row>
    <row r="33" spans="1:23" ht="5.15" customHeight="1" x14ac:dyDescent="0.6">
      <c r="A33" s="21"/>
      <c r="B33" s="22"/>
      <c r="C33" s="22"/>
      <c r="D33" s="22"/>
      <c r="E33" s="22"/>
      <c r="F33" s="16"/>
      <c r="G33" s="62"/>
      <c r="H33" s="62"/>
      <c r="I33" s="62"/>
      <c r="J33" s="62"/>
      <c r="K33" s="16"/>
      <c r="L33" s="16"/>
      <c r="M33" s="16"/>
      <c r="N33" s="16"/>
      <c r="O33" s="20"/>
    </row>
    <row r="34" spans="1:23" ht="12.75" customHeight="1" x14ac:dyDescent="0.6">
      <c r="A34" s="95" t="s">
        <v>32</v>
      </c>
      <c r="B34" s="22"/>
      <c r="C34" s="22"/>
      <c r="D34" s="22"/>
      <c r="E34" s="22"/>
      <c r="F34" s="16"/>
      <c r="G34" s="62"/>
      <c r="H34" s="62"/>
      <c r="I34" s="62"/>
      <c r="J34" s="62"/>
      <c r="K34" s="16"/>
      <c r="L34" s="16"/>
      <c r="M34" s="16"/>
      <c r="N34" s="16"/>
      <c r="O34" s="20"/>
    </row>
    <row r="35" spans="1:23" ht="12.75" customHeight="1" x14ac:dyDescent="0.6">
      <c r="A35" s="31" t="s">
        <v>119</v>
      </c>
      <c r="B35" s="22"/>
      <c r="C35" s="22"/>
      <c r="D35" s="22"/>
      <c r="E35" s="22"/>
      <c r="F35" s="16"/>
      <c r="G35" s="62"/>
      <c r="H35" s="62"/>
      <c r="I35" s="62"/>
      <c r="J35" s="62"/>
      <c r="K35" s="16"/>
      <c r="L35" s="16"/>
      <c r="M35" s="16"/>
      <c r="N35" s="16"/>
      <c r="O35" s="20"/>
    </row>
    <row r="36" spans="1:23" ht="12.75" customHeight="1" x14ac:dyDescent="0.6">
      <c r="A36" s="21" t="s">
        <v>13</v>
      </c>
      <c r="B36" s="22">
        <v>0</v>
      </c>
      <c r="C36" s="22">
        <v>0</v>
      </c>
      <c r="D36" s="22">
        <v>0</v>
      </c>
      <c r="E36" s="22">
        <f>SUM(B36:D36)</f>
        <v>0</v>
      </c>
      <c r="F36" s="16"/>
      <c r="G36" s="62">
        <v>0</v>
      </c>
      <c r="H36" s="62">
        <v>0</v>
      </c>
      <c r="I36" s="62">
        <v>0</v>
      </c>
      <c r="J36" s="62">
        <f>SUM(G36:I36)</f>
        <v>0</v>
      </c>
      <c r="K36" s="16"/>
      <c r="L36" s="25" t="str">
        <f t="shared" ref="L36:O38" si="10">IF(B36&lt;&gt;0,G36/B36,"--")</f>
        <v>--</v>
      </c>
      <c r="M36" s="25" t="str">
        <f t="shared" si="10"/>
        <v>--</v>
      </c>
      <c r="N36" s="25" t="str">
        <f t="shared" si="10"/>
        <v>--</v>
      </c>
      <c r="O36" s="26" t="str">
        <f t="shared" si="10"/>
        <v>--</v>
      </c>
      <c r="Q36">
        <v>0</v>
      </c>
      <c r="U36">
        <f>$U$8</f>
        <v>1</v>
      </c>
      <c r="V36">
        <f>$V$8</f>
        <v>23</v>
      </c>
      <c r="W36">
        <f>$W$8</f>
        <v>45</v>
      </c>
    </row>
    <row r="37" spans="1:23" ht="12.75" customHeight="1" x14ac:dyDescent="0.6">
      <c r="A37" s="30" t="s">
        <v>120</v>
      </c>
      <c r="B37" s="22">
        <v>0</v>
      </c>
      <c r="C37" s="22">
        <v>0</v>
      </c>
      <c r="D37" s="22">
        <v>0</v>
      </c>
      <c r="E37" s="22">
        <f>SUM(B37:D37)</f>
        <v>0</v>
      </c>
      <c r="F37" s="16"/>
      <c r="G37" s="62">
        <v>0</v>
      </c>
      <c r="H37" s="62">
        <v>0</v>
      </c>
      <c r="I37" s="62">
        <v>0</v>
      </c>
      <c r="J37" s="62">
        <f>SUM(G37:I37)</f>
        <v>0</v>
      </c>
      <c r="K37" s="16"/>
      <c r="L37" s="25" t="str">
        <f t="shared" si="10"/>
        <v>--</v>
      </c>
      <c r="M37" s="25" t="str">
        <f t="shared" si="10"/>
        <v>--</v>
      </c>
      <c r="N37" s="25" t="str">
        <f t="shared" si="10"/>
        <v>--</v>
      </c>
      <c r="O37" s="26" t="str">
        <f t="shared" si="10"/>
        <v>--</v>
      </c>
      <c r="Q37">
        <v>3</v>
      </c>
      <c r="U37">
        <f>$U$8</f>
        <v>1</v>
      </c>
      <c r="V37">
        <f>$V$8</f>
        <v>23</v>
      </c>
      <c r="W37">
        <f>$W$8</f>
        <v>45</v>
      </c>
    </row>
    <row r="38" spans="1:23" ht="12.75" customHeight="1" x14ac:dyDescent="0.6">
      <c r="A38" s="21" t="s">
        <v>17</v>
      </c>
      <c r="B38" s="22">
        <f>B36</f>
        <v>0</v>
      </c>
      <c r="C38" s="22">
        <f>C36</f>
        <v>0</v>
      </c>
      <c r="D38" s="22">
        <f>D36</f>
        <v>0</v>
      </c>
      <c r="E38" s="22">
        <f>E36</f>
        <v>0</v>
      </c>
      <c r="F38" s="16"/>
      <c r="G38" s="62">
        <f>SUM(G36:G37)</f>
        <v>0</v>
      </c>
      <c r="H38" s="62">
        <f>SUM(H36:H37)</f>
        <v>0</v>
      </c>
      <c r="I38" s="62">
        <f>SUM(I36:I37)</f>
        <v>0</v>
      </c>
      <c r="J38" s="62">
        <f>SUM(J36:J37)</f>
        <v>0</v>
      </c>
      <c r="K38" s="16"/>
      <c r="L38" s="25" t="str">
        <f t="shared" si="10"/>
        <v>--</v>
      </c>
      <c r="M38" s="25" t="str">
        <f t="shared" si="10"/>
        <v>--</v>
      </c>
      <c r="N38" s="25" t="str">
        <f t="shared" si="10"/>
        <v>--</v>
      </c>
      <c r="O38" s="26" t="str">
        <f t="shared" si="10"/>
        <v>--</v>
      </c>
    </row>
    <row r="39" spans="1:23" ht="5.15" customHeight="1" x14ac:dyDescent="0.6">
      <c r="A39" s="21"/>
      <c r="B39" s="22"/>
      <c r="C39" s="22"/>
      <c r="D39" s="22"/>
      <c r="E39" s="22"/>
      <c r="F39" s="16"/>
      <c r="G39" s="62"/>
      <c r="H39" s="62"/>
      <c r="I39" s="62"/>
      <c r="J39" s="62"/>
      <c r="K39" s="16"/>
      <c r="L39" s="16"/>
      <c r="M39" s="16"/>
      <c r="N39" s="16"/>
      <c r="O39" s="20"/>
    </row>
    <row r="40" spans="1:23" ht="12.75" customHeight="1" x14ac:dyDescent="0.6">
      <c r="A40" s="31" t="s">
        <v>121</v>
      </c>
      <c r="B40" s="22"/>
      <c r="C40" s="22"/>
      <c r="D40" s="22"/>
      <c r="E40" s="22"/>
      <c r="F40" s="16"/>
      <c r="G40" s="62"/>
      <c r="H40" s="62"/>
      <c r="I40" s="62"/>
      <c r="J40" s="62"/>
      <c r="K40" s="16"/>
      <c r="L40" s="16"/>
      <c r="M40" s="16"/>
      <c r="N40" s="16"/>
      <c r="O40" s="20"/>
    </row>
    <row r="41" spans="1:23" ht="12.75" customHeight="1" x14ac:dyDescent="0.6">
      <c r="A41" s="21" t="s">
        <v>13</v>
      </c>
      <c r="B41" s="22">
        <v>0</v>
      </c>
      <c r="C41" s="22">
        <v>13.714273498917251</v>
      </c>
      <c r="D41" s="22">
        <v>0</v>
      </c>
      <c r="E41" s="22">
        <f>SUM(B41:D41)</f>
        <v>13.714273498917251</v>
      </c>
      <c r="F41" s="16"/>
      <c r="G41" s="62">
        <v>0</v>
      </c>
      <c r="H41" s="62">
        <v>1.0130825035734528</v>
      </c>
      <c r="I41" s="62">
        <v>0</v>
      </c>
      <c r="J41" s="62">
        <f>SUM(G41:I41)</f>
        <v>1.0130825035734528</v>
      </c>
      <c r="K41" s="16"/>
      <c r="L41" s="25" t="str">
        <f t="shared" ref="L41:O43" si="11">IF(B41&lt;&gt;0,G41/B41,"--")</f>
        <v>--</v>
      </c>
      <c r="M41" s="25">
        <f t="shared" si="11"/>
        <v>7.3870665015790746E-2</v>
      </c>
      <c r="N41" s="25" t="str">
        <f t="shared" si="11"/>
        <v>--</v>
      </c>
      <c r="O41" s="26">
        <f t="shared" si="11"/>
        <v>7.3870665015790746E-2</v>
      </c>
      <c r="Q41">
        <v>1</v>
      </c>
      <c r="R41">
        <v>2</v>
      </c>
      <c r="U41">
        <f>$U$8</f>
        <v>1</v>
      </c>
      <c r="V41">
        <f>$V$8</f>
        <v>23</v>
      </c>
      <c r="W41">
        <f>$W$8</f>
        <v>45</v>
      </c>
    </row>
    <row r="42" spans="1:23" ht="12.75" customHeight="1" x14ac:dyDescent="0.6">
      <c r="A42" s="30" t="s">
        <v>97</v>
      </c>
      <c r="B42" s="22">
        <v>0</v>
      </c>
      <c r="C42" s="22">
        <v>13.714273498917255</v>
      </c>
      <c r="D42" s="22">
        <v>0</v>
      </c>
      <c r="E42" s="22">
        <f>SUM(B42:D42)</f>
        <v>13.714273498917255</v>
      </c>
      <c r="F42" s="16"/>
      <c r="G42" s="62">
        <v>0</v>
      </c>
      <c r="H42" s="62">
        <v>3.8860294287058612</v>
      </c>
      <c r="I42" s="62">
        <v>0</v>
      </c>
      <c r="J42" s="62">
        <f>SUM(G42:I42)</f>
        <v>3.8860294287058612</v>
      </c>
      <c r="K42" s="16"/>
      <c r="L42" s="25" t="str">
        <f t="shared" si="11"/>
        <v>--</v>
      </c>
      <c r="M42" s="25">
        <f t="shared" si="11"/>
        <v>0.28335656489661404</v>
      </c>
      <c r="N42" s="25" t="str">
        <f t="shared" si="11"/>
        <v>--</v>
      </c>
      <c r="O42" s="26">
        <f t="shared" si="11"/>
        <v>0.28335656489661404</v>
      </c>
      <c r="Q42">
        <v>5</v>
      </c>
      <c r="R42">
        <v>7</v>
      </c>
      <c r="U42">
        <f>$U$8</f>
        <v>1</v>
      </c>
      <c r="V42">
        <f>$V$8</f>
        <v>23</v>
      </c>
      <c r="W42">
        <f>$W$8</f>
        <v>45</v>
      </c>
    </row>
    <row r="43" spans="1:23" ht="12.75" customHeight="1" x14ac:dyDescent="0.6">
      <c r="A43" s="21" t="s">
        <v>17</v>
      </c>
      <c r="B43" s="22">
        <f>B41</f>
        <v>0</v>
      </c>
      <c r="C43" s="22">
        <f>C41</f>
        <v>13.714273498917251</v>
      </c>
      <c r="D43" s="22">
        <f>D41</f>
        <v>0</v>
      </c>
      <c r="E43" s="22">
        <f>E41</f>
        <v>13.714273498917251</v>
      </c>
      <c r="F43" s="16"/>
      <c r="G43" s="62">
        <f>SUM(G41:G42)</f>
        <v>0</v>
      </c>
      <c r="H43" s="62">
        <f>SUM(H41:H42)</f>
        <v>4.8991119322793137</v>
      </c>
      <c r="I43" s="62">
        <f>SUM(I41:I42)</f>
        <v>0</v>
      </c>
      <c r="J43" s="62">
        <f>SUM(J41:J42)</f>
        <v>4.8991119322793137</v>
      </c>
      <c r="K43" s="16"/>
      <c r="L43" s="25" t="str">
        <f t="shared" si="11"/>
        <v>--</v>
      </c>
      <c r="M43" s="25">
        <f t="shared" si="11"/>
        <v>0.35722722991240485</v>
      </c>
      <c r="N43" s="25" t="str">
        <f t="shared" si="11"/>
        <v>--</v>
      </c>
      <c r="O43" s="26">
        <f t="shared" si="11"/>
        <v>0.35722722991240485</v>
      </c>
    </row>
    <row r="44" spans="1:23" ht="5.15" customHeight="1" x14ac:dyDescent="0.6">
      <c r="A44" s="21"/>
      <c r="B44" s="22"/>
      <c r="C44" s="22"/>
      <c r="D44" s="22"/>
      <c r="E44" s="22"/>
      <c r="F44" s="16"/>
      <c r="G44" s="62"/>
      <c r="H44" s="62"/>
      <c r="I44" s="62"/>
      <c r="J44" s="62"/>
      <c r="K44" s="16"/>
      <c r="L44" s="16"/>
      <c r="M44" s="16"/>
      <c r="N44" s="16"/>
      <c r="O44" s="20"/>
    </row>
    <row r="45" spans="1:23" ht="12.75" customHeight="1" x14ac:dyDescent="0.6">
      <c r="A45" s="103" t="s">
        <v>33</v>
      </c>
      <c r="B45" s="32">
        <f>SUM(B38,B43)</f>
        <v>0</v>
      </c>
      <c r="C45" s="32">
        <f>SUM(C38,C43)</f>
        <v>13.714273498917251</v>
      </c>
      <c r="D45" s="32">
        <f>SUM(D38,D43)</f>
        <v>0</v>
      </c>
      <c r="E45" s="32">
        <f>SUM(E38,E43)</f>
        <v>13.714273498917251</v>
      </c>
      <c r="F45" s="33"/>
      <c r="G45" s="84">
        <f>SUM(G38,G43)</f>
        <v>0</v>
      </c>
      <c r="H45" s="84">
        <f>SUM(H38,H43)</f>
        <v>4.8991119322793137</v>
      </c>
      <c r="I45" s="84">
        <f>SUM(I38,I43)</f>
        <v>0</v>
      </c>
      <c r="J45" s="84">
        <f>SUM(J38,J43)</f>
        <v>4.8991119322793137</v>
      </c>
      <c r="K45" s="33"/>
      <c r="L45" s="35" t="str">
        <f t="shared" ref="L45:O46" si="12">IF(B45&lt;&gt;0,G45/B45,"--")</f>
        <v>--</v>
      </c>
      <c r="M45" s="35">
        <f t="shared" si="12"/>
        <v>0.35722722991240485</v>
      </c>
      <c r="N45" s="35" t="str">
        <f t="shared" si="12"/>
        <v>--</v>
      </c>
      <c r="O45" s="36">
        <f t="shared" si="12"/>
        <v>0.35722722991240485</v>
      </c>
    </row>
    <row r="46" spans="1:23" ht="12.75" customHeight="1" x14ac:dyDescent="0.6">
      <c r="A46" s="104" t="s">
        <v>17</v>
      </c>
      <c r="B46" s="22">
        <f>SUM(B32,B45)</f>
        <v>14701.628806641731</v>
      </c>
      <c r="C46" s="22">
        <f>SUM(C32,C45)</f>
        <v>13.714273498917251</v>
      </c>
      <c r="D46" s="22">
        <f>SUM(D32,D45)</f>
        <v>0</v>
      </c>
      <c r="E46" s="22">
        <f>SUM(E32,E45)</f>
        <v>14715.343080140648</v>
      </c>
      <c r="F46" s="16"/>
      <c r="G46" s="62">
        <f>SUM(G32,G45)</f>
        <v>1753.0501619661422</v>
      </c>
      <c r="H46" s="62">
        <f>SUM(H32,H45)</f>
        <v>4.8991119322793137</v>
      </c>
      <c r="I46" s="62">
        <f>SUM(I32,I45)</f>
        <v>0</v>
      </c>
      <c r="J46" s="62">
        <f>SUM(J32,J45)</f>
        <v>1757.9492738984216</v>
      </c>
      <c r="K46" s="16"/>
      <c r="L46" s="25">
        <f t="shared" si="12"/>
        <v>0.11924190067798267</v>
      </c>
      <c r="M46" s="25">
        <f t="shared" si="12"/>
        <v>0.35722722991240485</v>
      </c>
      <c r="N46" s="25" t="str">
        <f t="shared" si="12"/>
        <v>--</v>
      </c>
      <c r="O46" s="26">
        <f t="shared" si="12"/>
        <v>0.11946369611123053</v>
      </c>
    </row>
    <row r="47" spans="1:23" ht="5.15" customHeight="1" thickBot="1" x14ac:dyDescent="0.75">
      <c r="A47" s="105"/>
      <c r="B47" s="101"/>
      <c r="C47" s="101"/>
      <c r="D47" s="101"/>
      <c r="E47" s="101"/>
      <c r="F47" s="102"/>
      <c r="G47" s="98"/>
      <c r="H47" s="98"/>
      <c r="I47" s="98"/>
      <c r="J47" s="98"/>
      <c r="K47" s="102"/>
      <c r="L47" s="102"/>
      <c r="M47" s="102"/>
      <c r="N47" s="102"/>
      <c r="O47" s="106"/>
    </row>
    <row r="48" spans="1:23" ht="15.5" x14ac:dyDescent="0.7">
      <c r="A48" s="4" t="s">
        <v>18</v>
      </c>
      <c r="B48" s="9" t="s">
        <v>1</v>
      </c>
      <c r="C48" s="10"/>
      <c r="D48" s="10"/>
      <c r="E48" s="10"/>
      <c r="F48" s="11"/>
      <c r="G48" s="9" t="s">
        <v>2</v>
      </c>
      <c r="H48" s="12"/>
      <c r="I48" s="12"/>
      <c r="J48" s="12"/>
      <c r="K48" s="11"/>
      <c r="L48" s="9" t="s">
        <v>3</v>
      </c>
      <c r="M48" s="12"/>
      <c r="N48" s="12"/>
      <c r="O48" s="13"/>
    </row>
    <row r="49" spans="1:23" ht="12.75" customHeight="1" x14ac:dyDescent="0.6">
      <c r="A49" s="94" t="s">
        <v>23</v>
      </c>
      <c r="B49" s="15" t="s">
        <v>4</v>
      </c>
      <c r="C49" s="15" t="s">
        <v>5</v>
      </c>
      <c r="D49" s="15" t="s">
        <v>6</v>
      </c>
      <c r="E49" s="15" t="s">
        <v>173</v>
      </c>
      <c r="F49" s="16"/>
      <c r="G49" s="15" t="s">
        <v>4</v>
      </c>
      <c r="H49" s="15" t="s">
        <v>5</v>
      </c>
      <c r="I49" s="15" t="s">
        <v>6</v>
      </c>
      <c r="J49" s="15" t="s">
        <v>173</v>
      </c>
      <c r="K49" s="16"/>
      <c r="L49" s="15" t="s">
        <v>4</v>
      </c>
      <c r="M49" s="15" t="s">
        <v>5</v>
      </c>
      <c r="N49" s="15" t="s">
        <v>6</v>
      </c>
      <c r="O49" s="17" t="s">
        <v>173</v>
      </c>
    </row>
    <row r="50" spans="1:23" x14ac:dyDescent="0.6">
      <c r="A50" s="21" t="s">
        <v>19</v>
      </c>
      <c r="B50" s="22">
        <v>14701.628806641731</v>
      </c>
      <c r="C50" s="22">
        <v>0</v>
      </c>
      <c r="D50" s="22">
        <v>0</v>
      </c>
      <c r="E50" s="22">
        <f>SUM(B50:D50)</f>
        <v>14701.628806641731</v>
      </c>
      <c r="F50" s="16"/>
      <c r="G50" s="62">
        <v>781.45448737457502</v>
      </c>
      <c r="H50" s="62">
        <v>0</v>
      </c>
      <c r="I50" s="62">
        <v>0</v>
      </c>
      <c r="J50" s="62">
        <f>SUM(G50:I50)</f>
        <v>781.45448737457502</v>
      </c>
      <c r="K50" s="16"/>
      <c r="L50" s="25">
        <f t="shared" ref="L50:O52" si="13">IF(B50&lt;&gt;0,G50/B50,"--")</f>
        <v>5.3154279546327454E-2</v>
      </c>
      <c r="M50" s="25" t="str">
        <f t="shared" si="13"/>
        <v>--</v>
      </c>
      <c r="N50" s="25" t="str">
        <f t="shared" si="13"/>
        <v>--</v>
      </c>
      <c r="O50" s="26">
        <f t="shared" si="13"/>
        <v>5.3154279546327454E-2</v>
      </c>
      <c r="Q50">
        <v>128</v>
      </c>
      <c r="U50">
        <f>$U$8</f>
        <v>1</v>
      </c>
      <c r="V50">
        <f>$V$8</f>
        <v>23</v>
      </c>
      <c r="W50">
        <f>$W$8</f>
        <v>45</v>
      </c>
    </row>
    <row r="51" spans="1:23" x14ac:dyDescent="0.6">
      <c r="A51" s="21" t="s">
        <v>20</v>
      </c>
      <c r="B51" s="22">
        <v>0</v>
      </c>
      <c r="C51" s="22">
        <v>0</v>
      </c>
      <c r="D51" s="22">
        <v>0</v>
      </c>
      <c r="E51" s="22">
        <f>SUM(B51:D51)</f>
        <v>0</v>
      </c>
      <c r="F51" s="16"/>
      <c r="G51" s="62">
        <v>0</v>
      </c>
      <c r="H51" s="62">
        <v>0</v>
      </c>
      <c r="I51" s="62">
        <v>0</v>
      </c>
      <c r="J51" s="62">
        <f>SUM(G51:I51)</f>
        <v>0</v>
      </c>
      <c r="K51" s="16"/>
      <c r="L51" s="25" t="str">
        <f t="shared" si="13"/>
        <v>--</v>
      </c>
      <c r="M51" s="25" t="str">
        <f t="shared" si="13"/>
        <v>--</v>
      </c>
      <c r="N51" s="25" t="str">
        <f t="shared" si="13"/>
        <v>--</v>
      </c>
      <c r="O51" s="26" t="str">
        <f t="shared" si="13"/>
        <v>--</v>
      </c>
      <c r="Q51">
        <v>130</v>
      </c>
      <c r="U51">
        <f>$U$8</f>
        <v>1</v>
      </c>
      <c r="V51">
        <f>$V$8</f>
        <v>23</v>
      </c>
      <c r="W51">
        <f>$W$8</f>
        <v>45</v>
      </c>
    </row>
    <row r="52" spans="1:23" ht="12.75" customHeight="1" x14ac:dyDescent="0.6">
      <c r="A52" s="21" t="s">
        <v>31</v>
      </c>
      <c r="B52" s="22">
        <f>SUM(B50:B51)</f>
        <v>14701.628806641731</v>
      </c>
      <c r="C52" s="22">
        <f>SUM(C50:C51)</f>
        <v>0</v>
      </c>
      <c r="D52" s="22">
        <f>SUM(D50:D51)</f>
        <v>0</v>
      </c>
      <c r="E52" s="22">
        <f>SUM(E50:E51)</f>
        <v>14701.628806641731</v>
      </c>
      <c r="F52" s="16"/>
      <c r="G52" s="62">
        <f>SUM(G50:G51)</f>
        <v>781.45448737457502</v>
      </c>
      <c r="H52" s="62">
        <f>SUM(H50:H51)</f>
        <v>0</v>
      </c>
      <c r="I52" s="62">
        <f>SUM(I50:I51)</f>
        <v>0</v>
      </c>
      <c r="J52" s="62">
        <f>SUM(J50:J51)</f>
        <v>781.45448737457502</v>
      </c>
      <c r="K52" s="16"/>
      <c r="L52" s="25">
        <f t="shared" si="13"/>
        <v>5.3154279546327454E-2</v>
      </c>
      <c r="M52" s="25" t="str">
        <f t="shared" si="13"/>
        <v>--</v>
      </c>
      <c r="N52" s="25" t="str">
        <f t="shared" si="13"/>
        <v>--</v>
      </c>
      <c r="O52" s="26">
        <f t="shared" si="13"/>
        <v>5.3154279546327454E-2</v>
      </c>
    </row>
    <row r="53" spans="1:23" ht="12.75" customHeight="1" x14ac:dyDescent="0.6">
      <c r="A53" s="95" t="s">
        <v>32</v>
      </c>
      <c r="B53" s="22"/>
      <c r="C53" s="22"/>
      <c r="D53" s="22"/>
      <c r="E53" s="22"/>
      <c r="F53" s="16"/>
      <c r="G53" s="62"/>
      <c r="H53" s="62"/>
      <c r="I53" s="62"/>
      <c r="J53" s="62"/>
      <c r="K53" s="16"/>
      <c r="L53" s="16"/>
      <c r="M53" s="16"/>
      <c r="N53" s="16"/>
      <c r="O53" s="20"/>
    </row>
    <row r="54" spans="1:23" x14ac:dyDescent="0.6">
      <c r="A54" s="21" t="s">
        <v>19</v>
      </c>
      <c r="B54" s="22">
        <v>0</v>
      </c>
      <c r="C54" s="22">
        <v>13.714273498917255</v>
      </c>
      <c r="D54" s="22">
        <v>0</v>
      </c>
      <c r="E54" s="22">
        <f>SUM(B54:D54)</f>
        <v>13.714273498917255</v>
      </c>
      <c r="F54" s="16"/>
      <c r="G54" s="62">
        <v>0</v>
      </c>
      <c r="H54" s="62">
        <v>7.1460695926958984</v>
      </c>
      <c r="I54" s="62">
        <v>0</v>
      </c>
      <c r="J54" s="62">
        <f>SUM(G54:I54)</f>
        <v>7.1460695926958984</v>
      </c>
      <c r="K54" s="16"/>
      <c r="L54" s="25" t="str">
        <f t="shared" ref="L54:O57" si="14">IF(B54&lt;&gt;0,G54/B54,"--")</f>
        <v>--</v>
      </c>
      <c r="M54" s="25">
        <f t="shared" si="14"/>
        <v>0.52106803858476958</v>
      </c>
      <c r="N54" s="25" t="str">
        <f t="shared" si="14"/>
        <v>--</v>
      </c>
      <c r="O54" s="26">
        <f t="shared" si="14"/>
        <v>0.52106803858476958</v>
      </c>
      <c r="Q54">
        <v>105</v>
      </c>
      <c r="U54">
        <f>$U$8</f>
        <v>1</v>
      </c>
      <c r="V54">
        <f>$V$8</f>
        <v>23</v>
      </c>
      <c r="W54">
        <f>$W$8</f>
        <v>45</v>
      </c>
    </row>
    <row r="55" spans="1:23" x14ac:dyDescent="0.6">
      <c r="A55" s="21" t="s">
        <v>20</v>
      </c>
      <c r="B55" s="22">
        <v>0</v>
      </c>
      <c r="C55" s="22">
        <v>0</v>
      </c>
      <c r="D55" s="22">
        <v>0</v>
      </c>
      <c r="E55" s="22">
        <f>SUM(B55:D55)</f>
        <v>0</v>
      </c>
      <c r="F55" s="16"/>
      <c r="G55" s="62">
        <v>0</v>
      </c>
      <c r="H55" s="62">
        <v>0</v>
      </c>
      <c r="I55" s="62">
        <v>0</v>
      </c>
      <c r="J55" s="62">
        <f>SUM(G55:I55)</f>
        <v>0</v>
      </c>
      <c r="K55" s="16"/>
      <c r="L55" s="25" t="str">
        <f t="shared" si="14"/>
        <v>--</v>
      </c>
      <c r="M55" s="25" t="str">
        <f t="shared" si="14"/>
        <v>--</v>
      </c>
      <c r="N55" s="25" t="str">
        <f t="shared" si="14"/>
        <v>--</v>
      </c>
      <c r="O55" s="26" t="str">
        <f t="shared" si="14"/>
        <v>--</v>
      </c>
      <c r="Q55">
        <v>107</v>
      </c>
      <c r="U55">
        <f>$U$8</f>
        <v>1</v>
      </c>
      <c r="V55">
        <f>$V$8</f>
        <v>23</v>
      </c>
      <c r="W55">
        <f>$W$8</f>
        <v>45</v>
      </c>
    </row>
    <row r="56" spans="1:23" x14ac:dyDescent="0.6">
      <c r="A56" s="96" t="s">
        <v>33</v>
      </c>
      <c r="B56" s="32">
        <f>SUM(B54:B55)</f>
        <v>0</v>
      </c>
      <c r="C56" s="32">
        <f>SUM(C54:C55)</f>
        <v>13.714273498917255</v>
      </c>
      <c r="D56" s="32">
        <f>SUM(D54:D55)</f>
        <v>0</v>
      </c>
      <c r="E56" s="32">
        <f>SUM(E54:E55)</f>
        <v>13.714273498917255</v>
      </c>
      <c r="F56" s="33"/>
      <c r="G56" s="84">
        <f>SUM(G54:G55)</f>
        <v>0</v>
      </c>
      <c r="H56" s="84">
        <f>SUM(H54:H55)</f>
        <v>7.1460695926958984</v>
      </c>
      <c r="I56" s="84">
        <f>SUM(I54:I55)</f>
        <v>0</v>
      </c>
      <c r="J56" s="84">
        <f>SUM(J54:J55)</f>
        <v>7.1460695926958984</v>
      </c>
      <c r="K56" s="33"/>
      <c r="L56" s="35" t="str">
        <f t="shared" si="14"/>
        <v>--</v>
      </c>
      <c r="M56" s="35">
        <f t="shared" si="14"/>
        <v>0.52106803858476958</v>
      </c>
      <c r="N56" s="35" t="str">
        <f t="shared" si="14"/>
        <v>--</v>
      </c>
      <c r="O56" s="36">
        <f t="shared" si="14"/>
        <v>0.52106803858476958</v>
      </c>
    </row>
    <row r="57" spans="1:23" ht="13.75" thickBot="1" x14ac:dyDescent="0.75">
      <c r="A57" s="43" t="s">
        <v>17</v>
      </c>
      <c r="B57" s="127">
        <f>SUM(B52,B56)</f>
        <v>14701.628806641731</v>
      </c>
      <c r="C57" s="127">
        <f>SUM(C52,C56)</f>
        <v>13.714273498917255</v>
      </c>
      <c r="D57" s="127">
        <f>SUM(D52,D56)</f>
        <v>0</v>
      </c>
      <c r="E57" s="127">
        <f>SUM(E52,E56)</f>
        <v>14715.343080140648</v>
      </c>
      <c r="F57" s="102"/>
      <c r="G57" s="98">
        <f>SUM(G52,G56)</f>
        <v>781.45448737457502</v>
      </c>
      <c r="H57" s="98">
        <f>SUM(H52,H56)</f>
        <v>7.1460695926958984</v>
      </c>
      <c r="I57" s="98">
        <f>SUM(I52,I56)</f>
        <v>0</v>
      </c>
      <c r="J57" s="98">
        <f>SUM(J52,J56)</f>
        <v>788.6005569672709</v>
      </c>
      <c r="K57" s="102"/>
      <c r="L57" s="47">
        <f t="shared" si="14"/>
        <v>5.3154279546327454E-2</v>
      </c>
      <c r="M57" s="47">
        <f t="shared" si="14"/>
        <v>0.52106803858476958</v>
      </c>
      <c r="N57" s="47" t="str">
        <f t="shared" si="14"/>
        <v>--</v>
      </c>
      <c r="O57" s="48">
        <f t="shared" si="14"/>
        <v>5.3590361615934098E-2</v>
      </c>
    </row>
    <row r="58" spans="1:23" ht="5.15" customHeight="1" x14ac:dyDescent="0.6">
      <c r="A58" s="49"/>
      <c r="B58" s="50"/>
      <c r="C58" s="50"/>
      <c r="D58" s="50"/>
      <c r="E58" s="50"/>
      <c r="G58" s="62"/>
      <c r="H58" s="62"/>
      <c r="I58" s="62"/>
      <c r="J58" s="62"/>
    </row>
    <row r="59" spans="1:23" x14ac:dyDescent="0.6">
      <c r="A59" s="49" t="s">
        <v>21</v>
      </c>
      <c r="B59" s="50">
        <f>B46</f>
        <v>14701.628806641731</v>
      </c>
      <c r="C59" s="50">
        <f>C46</f>
        <v>13.714273498917251</v>
      </c>
      <c r="D59" s="50">
        <f>D46</f>
        <v>0</v>
      </c>
      <c r="E59" s="50">
        <f>E46</f>
        <v>14715.343080140648</v>
      </c>
      <c r="G59" s="62">
        <f>SUM(G46,G57)</f>
        <v>2534.5046493407172</v>
      </c>
      <c r="H59" s="62">
        <f>SUM(H46,H57)</f>
        <v>12.045181524975213</v>
      </c>
      <c r="I59" s="62">
        <f>SUM(I46,I57)</f>
        <v>0</v>
      </c>
      <c r="J59" s="62">
        <f>SUM(J46,J57)</f>
        <v>2546.5498308656925</v>
      </c>
      <c r="L59" s="25">
        <f>IF(B59&lt;&gt;0,G59/B59,"--")</f>
        <v>0.17239618022431011</v>
      </c>
      <c r="M59" s="25">
        <f>IF(C59&lt;&gt;0,H59/C59,"--")</f>
        <v>0.87829526849717454</v>
      </c>
      <c r="N59" s="25" t="str">
        <f>IF(D59&lt;&gt;0,I59/D59,"--")</f>
        <v>--</v>
      </c>
      <c r="O59" s="25">
        <f>IF(E59&lt;&gt;0,J59/E59,"--")</f>
        <v>0.17305405772716465</v>
      </c>
      <c r="U59">
        <f>$U$8</f>
        <v>1</v>
      </c>
      <c r="V59">
        <f>$V$8</f>
        <v>23</v>
      </c>
      <c r="W59">
        <f>$W$8</f>
        <v>45</v>
      </c>
    </row>
    <row r="60" spans="1:23" hidden="1" x14ac:dyDescent="0.6">
      <c r="A60" s="49"/>
      <c r="B60" s="50"/>
      <c r="C60" s="50"/>
      <c r="D60" s="50"/>
      <c r="E60" s="50"/>
      <c r="G60" s="62"/>
      <c r="H60" s="62"/>
      <c r="I60" s="62"/>
      <c r="J60" s="62"/>
      <c r="L60" s="25"/>
      <c r="M60" s="25"/>
      <c r="N60" s="25"/>
      <c r="O60" s="25"/>
    </row>
    <row r="61" spans="1:23" hidden="1" x14ac:dyDescent="0.6">
      <c r="A61" s="107" t="s">
        <v>115</v>
      </c>
      <c r="B61" s="85">
        <f>B10-SUM(B11:B13)</f>
        <v>0</v>
      </c>
      <c r="C61" s="85">
        <f>C10-SUM(C11:C13)</f>
        <v>0</v>
      </c>
      <c r="D61" s="85">
        <f>D10-SUM(D11:D13)</f>
        <v>0</v>
      </c>
      <c r="E61" s="50"/>
      <c r="G61" s="85">
        <v>0</v>
      </c>
      <c r="H61" s="85">
        <v>0</v>
      </c>
      <c r="I61" s="85">
        <v>0</v>
      </c>
      <c r="L61" s="85">
        <v>1.3877787807814457E-17</v>
      </c>
      <c r="M61" s="85">
        <v>0</v>
      </c>
      <c r="N61" s="85">
        <v>0</v>
      </c>
      <c r="Q61">
        <v>127</v>
      </c>
      <c r="U61">
        <f>$U$8</f>
        <v>1</v>
      </c>
      <c r="V61">
        <f>$V$8</f>
        <v>23</v>
      </c>
      <c r="W61">
        <f>$W$8</f>
        <v>45</v>
      </c>
    </row>
    <row r="62" spans="1:23" hidden="1" x14ac:dyDescent="0.6">
      <c r="A62" s="16"/>
      <c r="B62" s="85">
        <f>B17-SUM(B18:B20)</f>
        <v>0</v>
      </c>
      <c r="C62" s="85">
        <f>C17-SUM(C18:C20)</f>
        <v>0</v>
      </c>
      <c r="D62" s="85">
        <f>D17-SUM(D18:D20)</f>
        <v>0</v>
      </c>
      <c r="E62" s="50"/>
      <c r="G62" s="85">
        <v>0</v>
      </c>
      <c r="H62" s="85">
        <v>0</v>
      </c>
      <c r="I62" s="85">
        <v>0</v>
      </c>
      <c r="L62" s="85">
        <v>0</v>
      </c>
      <c r="M62" s="85">
        <v>0</v>
      </c>
      <c r="N62" s="85">
        <v>0</v>
      </c>
      <c r="Q62">
        <v>104</v>
      </c>
      <c r="U62">
        <f>$U$8</f>
        <v>1</v>
      </c>
      <c r="V62">
        <f>$V$8</f>
        <v>23</v>
      </c>
      <c r="W62">
        <f>$W$8</f>
        <v>45</v>
      </c>
    </row>
    <row r="63" spans="1:23" hidden="1" x14ac:dyDescent="0.6">
      <c r="A63" s="16"/>
      <c r="B63" s="85">
        <f>B26-SUM(B27:B29)</f>
        <v>0</v>
      </c>
      <c r="C63" s="85">
        <f>C26-SUM(C27:C29)</f>
        <v>0</v>
      </c>
      <c r="D63" s="85">
        <f>D26-SUM(D27:D29)</f>
        <v>0</v>
      </c>
      <c r="E63" s="50"/>
      <c r="G63" s="85">
        <v>0</v>
      </c>
      <c r="H63" s="85">
        <v>0</v>
      </c>
      <c r="I63" s="85">
        <v>0</v>
      </c>
      <c r="L63" s="85">
        <v>0</v>
      </c>
      <c r="M63" s="85">
        <v>0</v>
      </c>
      <c r="N63" s="85">
        <v>0</v>
      </c>
      <c r="Q63">
        <v>64</v>
      </c>
      <c r="R63">
        <v>13</v>
      </c>
      <c r="U63">
        <f>$U$8</f>
        <v>1</v>
      </c>
      <c r="V63">
        <f>$V$8</f>
        <v>23</v>
      </c>
      <c r="W63">
        <f>$W$8</f>
        <v>45</v>
      </c>
    </row>
    <row r="64" spans="1:23" x14ac:dyDescent="0.6">
      <c r="A64" s="33"/>
      <c r="B64" s="33"/>
      <c r="C64" s="33"/>
      <c r="D64" s="33"/>
      <c r="E64" s="33"/>
    </row>
    <row r="65" spans="1:5" x14ac:dyDescent="0.6">
      <c r="A65" s="54" t="s">
        <v>22</v>
      </c>
    </row>
    <row r="66" spans="1:5" x14ac:dyDescent="0.6">
      <c r="A66" s="109" t="s">
        <v>264</v>
      </c>
    </row>
    <row r="67" spans="1:5" x14ac:dyDescent="0.6">
      <c r="A67" s="56" t="s">
        <v>122</v>
      </c>
    </row>
    <row r="68" spans="1:5" x14ac:dyDescent="0.6">
      <c r="A68" s="55" t="s">
        <v>98</v>
      </c>
    </row>
    <row r="69" spans="1:5" x14ac:dyDescent="0.6">
      <c r="A69" s="55" t="s">
        <v>123</v>
      </c>
    </row>
    <row r="70" spans="1:5" x14ac:dyDescent="0.6">
      <c r="A70" s="56" t="s">
        <v>124</v>
      </c>
    </row>
    <row r="71" spans="1:5" x14ac:dyDescent="0.6">
      <c r="A71" s="55" t="s">
        <v>125</v>
      </c>
      <c r="B71" s="41"/>
      <c r="C71" s="41"/>
      <c r="D71" s="41"/>
      <c r="E71" s="41"/>
    </row>
    <row r="72" spans="1:5" x14ac:dyDescent="0.6">
      <c r="A72" s="55" t="s">
        <v>126</v>
      </c>
      <c r="B72" s="50"/>
      <c r="C72" s="50"/>
      <c r="D72" s="50"/>
      <c r="E72" s="50"/>
    </row>
    <row r="73" spans="1:5" x14ac:dyDescent="0.6">
      <c r="A73" s="55" t="s">
        <v>127</v>
      </c>
      <c r="B73" s="50"/>
      <c r="C73" s="50"/>
      <c r="D73" s="50"/>
      <c r="E73" s="50"/>
    </row>
    <row r="74" spans="1:5" x14ac:dyDescent="0.6">
      <c r="A74" s="55"/>
      <c r="B74" s="50"/>
      <c r="C74" s="50"/>
      <c r="D74" s="50"/>
      <c r="E74" s="50"/>
    </row>
    <row r="75" spans="1:5" x14ac:dyDescent="0.6">
      <c r="A75" s="55"/>
      <c r="B75" s="50"/>
      <c r="C75" s="50"/>
      <c r="D75" s="50"/>
      <c r="E75" s="50"/>
    </row>
    <row r="76" spans="1:5" x14ac:dyDescent="0.6">
      <c r="A76" s="55"/>
      <c r="B76" s="50"/>
      <c r="C76" s="50"/>
      <c r="D76" s="50"/>
      <c r="E76" s="50"/>
    </row>
    <row r="77" spans="1:5" x14ac:dyDescent="0.6">
      <c r="A77" s="55"/>
      <c r="B77" s="50"/>
      <c r="C77" s="50"/>
      <c r="D77" s="50"/>
      <c r="E77" s="50"/>
    </row>
    <row r="78" spans="1:5" x14ac:dyDescent="0.6">
      <c r="A78" s="16"/>
      <c r="B78" s="50"/>
      <c r="C78" s="50"/>
      <c r="D78" s="50"/>
      <c r="E78" s="50"/>
    </row>
    <row r="79" spans="1:5" x14ac:dyDescent="0.6">
      <c r="A79" s="16"/>
      <c r="B79" s="50"/>
      <c r="C79" s="50"/>
      <c r="D79" s="50"/>
      <c r="E79" s="50"/>
    </row>
    <row r="80" spans="1:5" x14ac:dyDescent="0.6">
      <c r="A80" s="16"/>
      <c r="B80" s="50"/>
      <c r="C80" s="50"/>
      <c r="D80" s="50"/>
      <c r="E80" s="50"/>
    </row>
    <row r="81" spans="2:5" x14ac:dyDescent="0.6">
      <c r="B81" s="50"/>
      <c r="C81" s="50"/>
      <c r="D81" s="50"/>
      <c r="E81" s="50"/>
    </row>
    <row r="82" spans="2:5" x14ac:dyDescent="0.6">
      <c r="B82" s="50"/>
      <c r="C82" s="50"/>
      <c r="D82" s="50"/>
      <c r="E82" s="50"/>
    </row>
    <row r="83" spans="2:5" x14ac:dyDescent="0.6">
      <c r="B83" s="50"/>
      <c r="C83" s="50"/>
      <c r="D83" s="50"/>
      <c r="E83" s="50"/>
    </row>
    <row r="84" spans="2:5" x14ac:dyDescent="0.6">
      <c r="B84" s="50"/>
      <c r="C84" s="50"/>
      <c r="D84" s="50"/>
      <c r="E84" s="50"/>
    </row>
    <row r="85" spans="2:5" x14ac:dyDescent="0.6">
      <c r="B85" s="50"/>
      <c r="C85" s="50"/>
      <c r="D85" s="50"/>
      <c r="E85" s="50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4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67</vt:i4>
      </vt:variant>
      <vt:variant>
        <vt:lpstr>Named Ranges</vt:lpstr>
      </vt:variant>
      <vt:variant>
        <vt:i4>124</vt:i4>
      </vt:variant>
    </vt:vector>
  </HeadingPairs>
  <TitlesOfParts>
    <vt:vector size="191" baseType="lpstr">
      <vt:lpstr>Cover</vt:lpstr>
      <vt:lpstr>TabKey</vt:lpstr>
      <vt:lpstr>Table 4.1 - Example</vt:lpstr>
      <vt:lpstr>Table 4.2</vt:lpstr>
      <vt:lpstr>Table 4.3</vt:lpstr>
      <vt:lpstr>Table 4.4</vt:lpstr>
      <vt:lpstr>Table 4.5</vt:lpstr>
      <vt:lpstr>Table 4.6</vt:lpstr>
      <vt:lpstr>Table 4.7</vt:lpstr>
      <vt:lpstr>Table 4.8</vt:lpstr>
      <vt:lpstr>Table 4.9</vt:lpstr>
      <vt:lpstr>Table 4.10</vt:lpstr>
      <vt:lpstr>Table 4.11</vt:lpstr>
      <vt:lpstr>Table 4.12</vt:lpstr>
      <vt:lpstr>Table 4.13</vt:lpstr>
      <vt:lpstr>Table 4.14</vt:lpstr>
      <vt:lpstr>Table 4.15</vt:lpstr>
      <vt:lpstr>Table 4.16</vt:lpstr>
      <vt:lpstr>Table 4.17</vt:lpstr>
      <vt:lpstr>Table 4.18</vt:lpstr>
      <vt:lpstr>Table 4.19</vt:lpstr>
      <vt:lpstr>Table 4.20</vt:lpstr>
      <vt:lpstr>Table 4.21</vt:lpstr>
      <vt:lpstr>Table 4.22</vt:lpstr>
      <vt:lpstr>Table 4.23</vt:lpstr>
      <vt:lpstr>Table 4.24</vt:lpstr>
      <vt:lpstr>Table 4.25</vt:lpstr>
      <vt:lpstr>Table 4.26</vt:lpstr>
      <vt:lpstr>Table 4.27</vt:lpstr>
      <vt:lpstr>Table 4.28</vt:lpstr>
      <vt:lpstr>Table 4.29</vt:lpstr>
      <vt:lpstr>Table 4.30</vt:lpstr>
      <vt:lpstr>Table 4.31</vt:lpstr>
      <vt:lpstr>Table 4.32</vt:lpstr>
      <vt:lpstr>Table 4.33</vt:lpstr>
      <vt:lpstr>Table 4.34</vt:lpstr>
      <vt:lpstr>Table 4.35</vt:lpstr>
      <vt:lpstr>Table 4.36</vt:lpstr>
      <vt:lpstr>Table 4.37</vt:lpstr>
      <vt:lpstr>Table 4.38</vt:lpstr>
      <vt:lpstr>Table 4.39</vt:lpstr>
      <vt:lpstr>Table 4.40</vt:lpstr>
      <vt:lpstr>Table 4.41</vt:lpstr>
      <vt:lpstr>Table 4.42</vt:lpstr>
      <vt:lpstr>Table 4.43</vt:lpstr>
      <vt:lpstr>Table 4.44</vt:lpstr>
      <vt:lpstr>Table 4.45</vt:lpstr>
      <vt:lpstr>Table 4.46</vt:lpstr>
      <vt:lpstr>Table 4.47</vt:lpstr>
      <vt:lpstr>Table 4.48</vt:lpstr>
      <vt:lpstr>Table 4.49</vt:lpstr>
      <vt:lpstr>Table 4.50</vt:lpstr>
      <vt:lpstr>Table 4.51</vt:lpstr>
      <vt:lpstr>Table 4.52</vt:lpstr>
      <vt:lpstr>Table 4.53</vt:lpstr>
      <vt:lpstr>Table 4.54</vt:lpstr>
      <vt:lpstr>Table 4.55</vt:lpstr>
      <vt:lpstr>Table 4.56</vt:lpstr>
      <vt:lpstr>Table 4.57</vt:lpstr>
      <vt:lpstr>Table 4.58</vt:lpstr>
      <vt:lpstr>Table 4.59</vt:lpstr>
      <vt:lpstr>Table 4.60</vt:lpstr>
      <vt:lpstr>Table 4.61</vt:lpstr>
      <vt:lpstr>Table 4.62</vt:lpstr>
      <vt:lpstr>Table 4.63</vt:lpstr>
      <vt:lpstr>Table 4.64</vt:lpstr>
      <vt:lpstr>checksum</vt:lpstr>
      <vt:lpstr>FMap</vt:lpstr>
      <vt:lpstr>'Table 4.1 - Example'!Print_Area</vt:lpstr>
      <vt:lpstr>'Table 4.10'!Print_Area</vt:lpstr>
      <vt:lpstr>'Table 4.12'!Print_Area</vt:lpstr>
      <vt:lpstr>'Table 4.13'!Print_Area</vt:lpstr>
      <vt:lpstr>'Table 4.14'!Print_Area</vt:lpstr>
      <vt:lpstr>'Table 4.15'!Print_Area</vt:lpstr>
      <vt:lpstr>'Table 4.16'!Print_Area</vt:lpstr>
      <vt:lpstr>'Table 4.17'!Print_Area</vt:lpstr>
      <vt:lpstr>'Table 4.18'!Print_Area</vt:lpstr>
      <vt:lpstr>'Table 4.19'!Print_Area</vt:lpstr>
      <vt:lpstr>'Table 4.2'!Print_Area</vt:lpstr>
      <vt:lpstr>'Table 4.20'!Print_Area</vt:lpstr>
      <vt:lpstr>'Table 4.22'!Print_Area</vt:lpstr>
      <vt:lpstr>'Table 4.23'!Print_Area</vt:lpstr>
      <vt:lpstr>'Table 4.24'!Print_Area</vt:lpstr>
      <vt:lpstr>'Table 4.25'!Print_Area</vt:lpstr>
      <vt:lpstr>'Table 4.26'!Print_Area</vt:lpstr>
      <vt:lpstr>'Table 4.27'!Print_Area</vt:lpstr>
      <vt:lpstr>'Table 4.28'!Print_Area</vt:lpstr>
      <vt:lpstr>'Table 4.29'!Print_Area</vt:lpstr>
      <vt:lpstr>'Table 4.3'!Print_Area</vt:lpstr>
      <vt:lpstr>'Table 4.30'!Print_Area</vt:lpstr>
      <vt:lpstr>'Table 4.32'!Print_Area</vt:lpstr>
      <vt:lpstr>'Table 4.33'!Print_Area</vt:lpstr>
      <vt:lpstr>'Table 4.34'!Print_Area</vt:lpstr>
      <vt:lpstr>'Table 4.35'!Print_Area</vt:lpstr>
      <vt:lpstr>'Table 4.36'!Print_Area</vt:lpstr>
      <vt:lpstr>'Table 4.37'!Print_Area</vt:lpstr>
      <vt:lpstr>'Table 4.38'!Print_Area</vt:lpstr>
      <vt:lpstr>'Table 4.39'!Print_Area</vt:lpstr>
      <vt:lpstr>'Table 4.4'!Print_Area</vt:lpstr>
      <vt:lpstr>'Table 4.40'!Print_Area</vt:lpstr>
      <vt:lpstr>'Table 4.41'!Print_Area</vt:lpstr>
      <vt:lpstr>'Table 4.42'!Print_Area</vt:lpstr>
      <vt:lpstr>'Table 4.43'!Print_Area</vt:lpstr>
      <vt:lpstr>'Table 4.45'!Print_Area</vt:lpstr>
      <vt:lpstr>'Table 4.46'!Print_Area</vt:lpstr>
      <vt:lpstr>'Table 4.47'!Print_Area</vt:lpstr>
      <vt:lpstr>'Table 4.48'!Print_Area</vt:lpstr>
      <vt:lpstr>'Table 4.49'!Print_Area</vt:lpstr>
      <vt:lpstr>'Table 4.5'!Print_Area</vt:lpstr>
      <vt:lpstr>'Table 4.50'!Print_Area</vt:lpstr>
      <vt:lpstr>'Table 4.51'!Print_Area</vt:lpstr>
      <vt:lpstr>'Table 4.52'!Print_Area</vt:lpstr>
      <vt:lpstr>'Table 4.53'!Print_Area</vt:lpstr>
      <vt:lpstr>'Table 4.54'!Print_Area</vt:lpstr>
      <vt:lpstr>'Table 4.55'!Print_Area</vt:lpstr>
      <vt:lpstr>'Table 4.56'!Print_Area</vt:lpstr>
      <vt:lpstr>'Table 4.57'!Print_Area</vt:lpstr>
      <vt:lpstr>'Table 4.58'!Print_Area</vt:lpstr>
      <vt:lpstr>'Table 4.59'!Print_Area</vt:lpstr>
      <vt:lpstr>'Table 4.6'!Print_Area</vt:lpstr>
      <vt:lpstr>'Table 4.63'!Print_Area</vt:lpstr>
      <vt:lpstr>'Table 4.64'!Print_Area</vt:lpstr>
      <vt:lpstr>'Table 4.7'!Print_Area</vt:lpstr>
      <vt:lpstr>'Table 4.8'!Print_Area</vt:lpstr>
      <vt:lpstr>'Table 4.9'!Print_Area</vt:lpstr>
      <vt:lpstr>'Table 4.10'!Print_Titles</vt:lpstr>
      <vt:lpstr>'Table 4.11'!Print_Titles</vt:lpstr>
      <vt:lpstr>'Table 4.12'!Print_Titles</vt:lpstr>
      <vt:lpstr>'Table 4.13'!Print_Titles</vt:lpstr>
      <vt:lpstr>'Table 4.14'!Print_Titles</vt:lpstr>
      <vt:lpstr>'Table 4.15'!Print_Titles</vt:lpstr>
      <vt:lpstr>'Table 4.16'!Print_Titles</vt:lpstr>
      <vt:lpstr>'Table 4.17'!Print_Titles</vt:lpstr>
      <vt:lpstr>'Table 4.18'!Print_Titles</vt:lpstr>
      <vt:lpstr>'Table 4.19'!Print_Titles</vt:lpstr>
      <vt:lpstr>'Table 4.2'!Print_Titles</vt:lpstr>
      <vt:lpstr>'Table 4.20'!Print_Titles</vt:lpstr>
      <vt:lpstr>'Table 4.21'!Print_Titles</vt:lpstr>
      <vt:lpstr>'Table 4.22'!Print_Titles</vt:lpstr>
      <vt:lpstr>'Table 4.23'!Print_Titles</vt:lpstr>
      <vt:lpstr>'Table 4.24'!Print_Titles</vt:lpstr>
      <vt:lpstr>'Table 4.25'!Print_Titles</vt:lpstr>
      <vt:lpstr>'Table 4.26'!Print_Titles</vt:lpstr>
      <vt:lpstr>'Table 4.27'!Print_Titles</vt:lpstr>
      <vt:lpstr>'Table 4.28'!Print_Titles</vt:lpstr>
      <vt:lpstr>'Table 4.29'!Print_Titles</vt:lpstr>
      <vt:lpstr>'Table 4.3'!Print_Titles</vt:lpstr>
      <vt:lpstr>'Table 4.30'!Print_Titles</vt:lpstr>
      <vt:lpstr>'Table 4.31'!Print_Titles</vt:lpstr>
      <vt:lpstr>'Table 4.32'!Print_Titles</vt:lpstr>
      <vt:lpstr>'Table 4.33'!Print_Titles</vt:lpstr>
      <vt:lpstr>'Table 4.34'!Print_Titles</vt:lpstr>
      <vt:lpstr>'Table 4.35'!Print_Titles</vt:lpstr>
      <vt:lpstr>'Table 4.36'!Print_Titles</vt:lpstr>
      <vt:lpstr>'Table 4.37'!Print_Titles</vt:lpstr>
      <vt:lpstr>'Table 4.38'!Print_Titles</vt:lpstr>
      <vt:lpstr>'Table 4.39'!Print_Titles</vt:lpstr>
      <vt:lpstr>'Table 4.4'!Print_Titles</vt:lpstr>
      <vt:lpstr>'Table 4.40'!Print_Titles</vt:lpstr>
      <vt:lpstr>'Table 4.41'!Print_Titles</vt:lpstr>
      <vt:lpstr>'Table 4.42'!Print_Titles</vt:lpstr>
      <vt:lpstr>'Table 4.43'!Print_Titles</vt:lpstr>
      <vt:lpstr>'Table 4.44'!Print_Titles</vt:lpstr>
      <vt:lpstr>'Table 4.45'!Print_Titles</vt:lpstr>
      <vt:lpstr>'Table 4.46'!Print_Titles</vt:lpstr>
      <vt:lpstr>'Table 4.47'!Print_Titles</vt:lpstr>
      <vt:lpstr>'Table 4.48'!Print_Titles</vt:lpstr>
      <vt:lpstr>'Table 4.49'!Print_Titles</vt:lpstr>
      <vt:lpstr>'Table 4.5'!Print_Titles</vt:lpstr>
      <vt:lpstr>'Table 4.50'!Print_Titles</vt:lpstr>
      <vt:lpstr>'Table 4.51'!Print_Titles</vt:lpstr>
      <vt:lpstr>'Table 4.52'!Print_Titles</vt:lpstr>
      <vt:lpstr>'Table 4.53'!Print_Titles</vt:lpstr>
      <vt:lpstr>'Table 4.54'!Print_Titles</vt:lpstr>
      <vt:lpstr>'Table 4.55'!Print_Titles</vt:lpstr>
      <vt:lpstr>'Table 4.56'!Print_Titles</vt:lpstr>
      <vt:lpstr>'Table 4.57'!Print_Titles</vt:lpstr>
      <vt:lpstr>'Table 4.58'!Print_Titles</vt:lpstr>
      <vt:lpstr>'Table 4.59'!Print_Titles</vt:lpstr>
      <vt:lpstr>'Table 4.6'!Print_Titles</vt:lpstr>
      <vt:lpstr>'Table 4.60'!Print_Titles</vt:lpstr>
      <vt:lpstr>'Table 4.61'!Print_Titles</vt:lpstr>
      <vt:lpstr>'Table 4.62'!Print_Titles</vt:lpstr>
      <vt:lpstr>'Table 4.63'!Print_Titles</vt:lpstr>
      <vt:lpstr>'Table 4.64'!Print_Titles</vt:lpstr>
      <vt:lpstr>'Table 4.7'!Print_Titles</vt:lpstr>
      <vt:lpstr>'Table 4.8'!Print_Titles</vt:lpstr>
      <vt:lpstr>'Table 4.9'!Print_Titles</vt:lpstr>
      <vt:lpstr>RMap</vt:lpstr>
      <vt:lpstr>TabName</vt:lpstr>
      <vt:lpstr>WMap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</dc:creator>
  <cp:lastModifiedBy>Sam Cutting</cp:lastModifiedBy>
  <cp:lastPrinted>2006-03-22T22:03:23Z</cp:lastPrinted>
  <dcterms:created xsi:type="dcterms:W3CDTF">2006-02-15T16:35:51Z</dcterms:created>
  <dcterms:modified xsi:type="dcterms:W3CDTF">2021-12-20T16:25:06Z</dcterms:modified>
</cp:coreProperties>
</file>