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\Post\UAA\Update\ACR21\PARS21\Tables\"/>
    </mc:Choice>
  </mc:AlternateContent>
  <xr:revisionPtr revIDLastSave="0" documentId="8_{7B2F4868-042A-41DB-976F-EB66DE726D8C}" xr6:coauthVersionLast="46" xr6:coauthVersionMax="46" xr10:uidLastSave="{00000000-0000-0000-0000-000000000000}"/>
  <bookViews>
    <workbookView xWindow="-90" yWindow="-90" windowWidth="19380" windowHeight="10380" tabRatio="755" firstSheet="5" activeTab="13" xr2:uid="{00000000-000D-0000-FFFF-FFFF00000000}"/>
  </bookViews>
  <sheets>
    <sheet name="Cover" sheetId="31" r:id="rId1"/>
    <sheet name="Table 5.1" sheetId="9" r:id="rId2"/>
    <sheet name="Table 5.2" sheetId="11" r:id="rId3"/>
    <sheet name="Table 5.3" sheetId="14" r:id="rId4"/>
    <sheet name="Table 5.4" sheetId="15" r:id="rId5"/>
    <sheet name="Table 5.5" sheetId="17" r:id="rId6"/>
    <sheet name="Table 5.6" sheetId="18" r:id="rId7"/>
    <sheet name="Table 5.7" sheetId="29" r:id="rId8"/>
    <sheet name="Table 5.8" sheetId="27" r:id="rId9"/>
    <sheet name="Table 5.9" sheetId="23" r:id="rId10"/>
    <sheet name="Table 5.10" sheetId="24" r:id="rId11"/>
    <sheet name="Table 5.11" sheetId="25" r:id="rId12"/>
    <sheet name="Table 5.12" sheetId="30" r:id="rId13"/>
    <sheet name="checksum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4" l="1"/>
  <c r="Q10" i="14" s="1"/>
  <c r="E10" i="14"/>
  <c r="H10" i="14"/>
  <c r="K10" i="14"/>
  <c r="N10" i="14"/>
  <c r="B22" i="14"/>
  <c r="E22" i="14"/>
  <c r="Q22" i="14" s="1"/>
  <c r="H22" i="14"/>
  <c r="K22" i="14"/>
  <c r="N22" i="14"/>
  <c r="R11" i="15"/>
  <c r="R19" i="15"/>
  <c r="R23" i="15"/>
  <c r="S23" i="15" s="1"/>
  <c r="R19" i="9"/>
  <c r="S19" i="9" s="1"/>
  <c r="Q10" i="9"/>
  <c r="Q19" i="9"/>
  <c r="Q22" i="9"/>
  <c r="Q10" i="15"/>
  <c r="Q11" i="15"/>
  <c r="Q19" i="15"/>
  <c r="Q22" i="15"/>
  <c r="Q23" i="15"/>
  <c r="D11" i="15"/>
  <c r="G11" i="15"/>
  <c r="J11" i="15"/>
  <c r="M11" i="15"/>
  <c r="P11" i="15"/>
  <c r="S11" i="15"/>
  <c r="D19" i="15"/>
  <c r="G19" i="15"/>
  <c r="J19" i="15"/>
  <c r="M19" i="15"/>
  <c r="P19" i="15"/>
  <c r="S19" i="15"/>
  <c r="D23" i="15"/>
  <c r="G23" i="15"/>
  <c r="J23" i="15"/>
  <c r="M23" i="15"/>
  <c r="P23" i="15"/>
  <c r="D19" i="9"/>
  <c r="G19" i="9"/>
  <c r="J19" i="9"/>
  <c r="M19" i="9"/>
  <c r="P19" i="9"/>
  <c r="P44" i="23"/>
  <c r="Q12" i="17" l="1"/>
  <c r="Q23" i="17"/>
  <c r="Q22" i="23"/>
  <c r="D44" i="23"/>
  <c r="J44" i="23"/>
  <c r="Q13" i="23"/>
  <c r="M44" i="23"/>
  <c r="J43" i="23" l="1"/>
  <c r="G44" i="23"/>
  <c r="R44" i="23"/>
  <c r="S44" i="23" s="1"/>
  <c r="P43" i="23"/>
  <c r="M43" i="23"/>
  <c r="G43" i="23"/>
  <c r="R43" i="23" l="1"/>
  <c r="S43" i="23" s="1"/>
  <c r="D43" i="23"/>
  <c r="Q44" i="23" l="1"/>
  <c r="Q43" i="23" l="1"/>
  <c r="G9" i="25" l="1"/>
  <c r="F12" i="25"/>
  <c r="I12" i="25"/>
  <c r="F12" i="24"/>
  <c r="I12" i="24" l="1"/>
  <c r="C12" i="24"/>
  <c r="R9" i="24"/>
  <c r="I11" i="30"/>
  <c r="L12" i="25"/>
  <c r="G12" i="25"/>
  <c r="F11" i="30"/>
  <c r="G11" i="30" s="1"/>
  <c r="F10" i="30"/>
  <c r="C12" i="25"/>
  <c r="R9" i="25"/>
  <c r="O12" i="25"/>
  <c r="L12" i="24"/>
  <c r="O12" i="24"/>
  <c r="O10" i="30" l="1"/>
  <c r="I10" i="30"/>
  <c r="R12" i="25"/>
  <c r="C11" i="30"/>
  <c r="L11" i="30"/>
  <c r="L10" i="30"/>
  <c r="O11" i="30"/>
  <c r="R12" i="24"/>
  <c r="C10" i="30"/>
  <c r="R11" i="30" l="1"/>
  <c r="R10" i="30"/>
  <c r="P42" i="23" l="1"/>
  <c r="O45" i="23"/>
  <c r="P45" i="23" s="1"/>
  <c r="J42" i="23"/>
  <c r="I45" i="23"/>
  <c r="J45" i="23" s="1"/>
  <c r="M42" i="23"/>
  <c r="L45" i="23"/>
  <c r="M45" i="23" s="1"/>
  <c r="G42" i="23"/>
  <c r="F45" i="23"/>
  <c r="G45" i="23" s="1"/>
  <c r="R42" i="23" l="1"/>
  <c r="C45" i="23"/>
  <c r="D45" i="23" s="1"/>
  <c r="D42" i="23"/>
  <c r="F39" i="23" l="1"/>
  <c r="R45" i="23"/>
  <c r="S45" i="23" s="1"/>
  <c r="S42" i="23"/>
  <c r="R36" i="23"/>
  <c r="C39" i="23"/>
  <c r="M36" i="23"/>
  <c r="L39" i="23"/>
  <c r="O39" i="23"/>
  <c r="I39" i="23"/>
  <c r="R39" i="23" l="1"/>
  <c r="L52" i="23"/>
  <c r="M48" i="23"/>
  <c r="L50" i="23"/>
  <c r="M50" i="23" s="1"/>
  <c r="I50" i="23"/>
  <c r="I64" i="23" s="1"/>
  <c r="I52" i="23"/>
  <c r="M39" i="23"/>
  <c r="C52" i="23"/>
  <c r="C50" i="23"/>
  <c r="C64" i="23" s="1"/>
  <c r="R48" i="23"/>
  <c r="F52" i="23"/>
  <c r="F50" i="23"/>
  <c r="F64" i="23" s="1"/>
  <c r="O50" i="23"/>
  <c r="O64" i="23" s="1"/>
  <c r="O52" i="23"/>
  <c r="L64" i="23" l="1"/>
  <c r="M20" i="17"/>
  <c r="M52" i="23"/>
  <c r="I18" i="25"/>
  <c r="R52" i="23"/>
  <c r="R50" i="23"/>
  <c r="R64" i="23" s="1"/>
  <c r="L18" i="25" l="1"/>
  <c r="M15" i="25"/>
  <c r="M10" i="23"/>
  <c r="M24" i="17"/>
  <c r="M25" i="17"/>
  <c r="M27" i="17"/>
  <c r="M26" i="17"/>
  <c r="G15" i="25"/>
  <c r="F18" i="25"/>
  <c r="I17" i="30"/>
  <c r="M21" i="17"/>
  <c r="L17" i="30" l="1"/>
  <c r="M17" i="30" s="1"/>
  <c r="M18" i="25"/>
  <c r="M23" i="17"/>
  <c r="F17" i="30"/>
  <c r="G17" i="30" s="1"/>
  <c r="G18" i="25"/>
  <c r="M26" i="15"/>
  <c r="M26" i="9" l="1"/>
  <c r="M22" i="17"/>
  <c r="L28" i="17"/>
  <c r="M23" i="9" l="1"/>
  <c r="L23" i="14"/>
  <c r="M23" i="14" s="1"/>
  <c r="M28" i="17"/>
  <c r="L15" i="27"/>
  <c r="M22" i="15" l="1"/>
  <c r="L28" i="15"/>
  <c r="M22" i="9"/>
  <c r="L28" i="9"/>
  <c r="L22" i="14"/>
  <c r="M22" i="14" s="1"/>
  <c r="J23" i="17"/>
  <c r="I28" i="17"/>
  <c r="O18" i="25"/>
  <c r="M15" i="27"/>
  <c r="F23" i="14" l="1"/>
  <c r="I15" i="27"/>
  <c r="M28" i="15"/>
  <c r="M28" i="9"/>
  <c r="O17" i="30"/>
  <c r="F28" i="17"/>
  <c r="I23" i="14" l="1"/>
  <c r="F15" i="27"/>
  <c r="O28" i="17"/>
  <c r="G23" i="17"/>
  <c r="C18" i="25"/>
  <c r="R15" i="25"/>
  <c r="R18" i="25" l="1"/>
  <c r="C17" i="30"/>
  <c r="O23" i="14"/>
  <c r="O15" i="27"/>
  <c r="R10" i="23"/>
  <c r="P23" i="17"/>
  <c r="R20" i="17" l="1"/>
  <c r="F28" i="15"/>
  <c r="G22" i="15"/>
  <c r="R17" i="30"/>
  <c r="F22" i="14"/>
  <c r="G22" i="14" s="1"/>
  <c r="G22" i="9"/>
  <c r="F28" i="9"/>
  <c r="I22" i="14"/>
  <c r="J22" i="14" s="1"/>
  <c r="J22" i="9"/>
  <c r="I28" i="9"/>
  <c r="J22" i="15"/>
  <c r="I28" i="15"/>
  <c r="R21" i="17" l="1"/>
  <c r="O22" i="14"/>
  <c r="P22" i="14" s="1"/>
  <c r="P22" i="9"/>
  <c r="O28" i="9"/>
  <c r="O28" i="15"/>
  <c r="P22" i="15"/>
  <c r="R24" i="17"/>
  <c r="R26" i="17"/>
  <c r="G27" i="17" l="1"/>
  <c r="C28" i="17"/>
  <c r="R22" i="17"/>
  <c r="R27" i="17"/>
  <c r="R25" i="17"/>
  <c r="J27" i="17" l="1"/>
  <c r="P27" i="17"/>
  <c r="J21" i="17"/>
  <c r="G21" i="17"/>
  <c r="D23" i="17"/>
  <c r="R23" i="17"/>
  <c r="G22" i="17"/>
  <c r="R26" i="15"/>
  <c r="J22" i="17"/>
  <c r="P21" i="17"/>
  <c r="R26" i="9"/>
  <c r="G26" i="17"/>
  <c r="C23" i="14"/>
  <c r="R23" i="9"/>
  <c r="R28" i="17"/>
  <c r="P22" i="17"/>
  <c r="C15" i="27"/>
  <c r="J26" i="17" l="1"/>
  <c r="H28" i="15"/>
  <c r="J28" i="15" s="1"/>
  <c r="K28" i="15"/>
  <c r="S23" i="17"/>
  <c r="C28" i="9"/>
  <c r="D22" i="9"/>
  <c r="R22" i="9"/>
  <c r="C22" i="14"/>
  <c r="R15" i="27"/>
  <c r="P26" i="17"/>
  <c r="C28" i="15"/>
  <c r="D22" i="15"/>
  <c r="R22" i="15"/>
  <c r="G26" i="9"/>
  <c r="Q27" i="17"/>
  <c r="S27" i="17" s="1"/>
  <c r="D27" i="17"/>
  <c r="R23" i="14"/>
  <c r="J26" i="9"/>
  <c r="E28" i="15"/>
  <c r="G28" i="15" s="1"/>
  <c r="G26" i="15"/>
  <c r="J26" i="15" l="1"/>
  <c r="B28" i="15"/>
  <c r="D28" i="15" s="1"/>
  <c r="Q26" i="15"/>
  <c r="D26" i="15"/>
  <c r="S22" i="15"/>
  <c r="R28" i="15"/>
  <c r="D22" i="14"/>
  <c r="R22" i="14"/>
  <c r="S22" i="14" s="1"/>
  <c r="R28" i="9"/>
  <c r="S22" i="9"/>
  <c r="Q26" i="17"/>
  <c r="D26" i="17"/>
  <c r="Q26" i="9"/>
  <c r="S26" i="9" s="1"/>
  <c r="D26" i="9"/>
  <c r="P26" i="9"/>
  <c r="N28" i="15"/>
  <c r="P28" i="15" s="1"/>
  <c r="P26" i="15"/>
  <c r="Q22" i="17"/>
  <c r="D22" i="17"/>
  <c r="S26" i="17" l="1"/>
  <c r="Q21" i="17"/>
  <c r="D21" i="17"/>
  <c r="S22" i="17"/>
  <c r="J24" i="17"/>
  <c r="J25" i="17"/>
  <c r="P24" i="17"/>
  <c r="Q28" i="15"/>
  <c r="S28" i="15" s="1"/>
  <c r="S26" i="15"/>
  <c r="G25" i="17"/>
  <c r="G24" i="17"/>
  <c r="P25" i="17"/>
  <c r="H23" i="14" l="1"/>
  <c r="H28" i="9"/>
  <c r="J28" i="9" s="1"/>
  <c r="J23" i="9"/>
  <c r="E28" i="9"/>
  <c r="G28" i="9" s="1"/>
  <c r="E23" i="14"/>
  <c r="G23" i="9"/>
  <c r="G23" i="14"/>
  <c r="S21" i="17"/>
  <c r="N23" i="14"/>
  <c r="N28" i="9"/>
  <c r="P28" i="9" s="1"/>
  <c r="P23" i="9"/>
  <c r="J23" i="14"/>
  <c r="K23" i="14"/>
  <c r="K28" i="9"/>
  <c r="Q25" i="17" l="1"/>
  <c r="S25" i="17" s="1"/>
  <c r="D25" i="17"/>
  <c r="Q24" i="17"/>
  <c r="D24" i="17"/>
  <c r="P23" i="14"/>
  <c r="S24" i="17" l="1"/>
  <c r="B28" i="9"/>
  <c r="D28" i="9" s="1"/>
  <c r="B23" i="14"/>
  <c r="Q23" i="9"/>
  <c r="D23" i="9"/>
  <c r="Q23" i="14" l="1"/>
  <c r="D23" i="14"/>
  <c r="Q28" i="9"/>
  <c r="S28" i="9" s="1"/>
  <c r="S23" i="9"/>
  <c r="S23" i="14" l="1"/>
  <c r="P11" i="24" l="1"/>
  <c r="P11" i="25"/>
  <c r="D11" i="24"/>
  <c r="D11" i="25" l="1"/>
  <c r="P38" i="23" l="1"/>
  <c r="D38" i="23" l="1"/>
  <c r="P48" i="23" l="1"/>
  <c r="J48" i="23"/>
  <c r="Q48" i="23" l="1"/>
  <c r="S48" i="23" s="1"/>
  <c r="D48" i="23"/>
  <c r="G48" i="23"/>
  <c r="E52" i="11" l="1"/>
  <c r="E26" i="14" s="1"/>
  <c r="N52" i="11"/>
  <c r="N26" i="14" s="1"/>
  <c r="L19" i="29"/>
  <c r="L17" i="27" s="1"/>
  <c r="H52" i="11"/>
  <c r="H26" i="14" s="1"/>
  <c r="Q17" i="29" l="1"/>
  <c r="K52" i="11"/>
  <c r="K26" i="14" s="1"/>
  <c r="F19" i="18"/>
  <c r="F16" i="27" s="1"/>
  <c r="I19" i="18"/>
  <c r="I16" i="27" s="1"/>
  <c r="L19" i="18"/>
  <c r="L16" i="27" s="1"/>
  <c r="L18" i="27" s="1"/>
  <c r="Q17" i="18"/>
  <c r="Q18" i="18"/>
  <c r="I19" i="29"/>
  <c r="I17" i="27" s="1"/>
  <c r="Q18" i="29"/>
  <c r="G16" i="29" l="1"/>
  <c r="I18" i="27"/>
  <c r="I37" i="11"/>
  <c r="F19" i="29"/>
  <c r="G15" i="29"/>
  <c r="P16" i="29"/>
  <c r="M17" i="29"/>
  <c r="M18" i="29"/>
  <c r="O19" i="29"/>
  <c r="P15" i="29"/>
  <c r="P16" i="18"/>
  <c r="C19" i="18"/>
  <c r="C16" i="27" s="1"/>
  <c r="R15" i="18"/>
  <c r="R19" i="18" s="1"/>
  <c r="R16" i="27" s="1"/>
  <c r="P15" i="18"/>
  <c r="O19" i="18"/>
  <c r="D15" i="29"/>
  <c r="R15" i="29"/>
  <c r="C19" i="29"/>
  <c r="D19" i="29" l="1"/>
  <c r="C17" i="27"/>
  <c r="D17" i="27" s="1"/>
  <c r="J17" i="18"/>
  <c r="J18" i="18"/>
  <c r="F12" i="18"/>
  <c r="D16" i="29"/>
  <c r="R16" i="29"/>
  <c r="Q35" i="11"/>
  <c r="J17" i="29"/>
  <c r="J18" i="29"/>
  <c r="R19" i="29"/>
  <c r="R17" i="27" s="1"/>
  <c r="I12" i="18"/>
  <c r="R16" i="18"/>
  <c r="P19" i="29"/>
  <c r="O17" i="27"/>
  <c r="P17" i="27" s="1"/>
  <c r="F17" i="27"/>
  <c r="G19" i="29"/>
  <c r="N12" i="29"/>
  <c r="N11" i="27" s="1"/>
  <c r="I12" i="29"/>
  <c r="J35" i="11"/>
  <c r="M17" i="18"/>
  <c r="M18" i="18"/>
  <c r="G16" i="25"/>
  <c r="L37" i="11"/>
  <c r="L12" i="29"/>
  <c r="F12" i="29"/>
  <c r="M16" i="25"/>
  <c r="G17" i="25"/>
  <c r="H29" i="11"/>
  <c r="P17" i="18"/>
  <c r="P18" i="18"/>
  <c r="P17" i="29"/>
  <c r="P18" i="29"/>
  <c r="N29" i="11"/>
  <c r="G17" i="29"/>
  <c r="G18" i="29"/>
  <c r="F37" i="11"/>
  <c r="G32" i="11"/>
  <c r="R18" i="27"/>
  <c r="P17" i="25"/>
  <c r="E29" i="11"/>
  <c r="O16" i="27"/>
  <c r="P19" i="18"/>
  <c r="C18" i="27"/>
  <c r="G17" i="18"/>
  <c r="G18" i="18"/>
  <c r="F49" i="11" l="1"/>
  <c r="F20" i="11"/>
  <c r="R17" i="29"/>
  <c r="D17" i="29"/>
  <c r="I20" i="11"/>
  <c r="I49" i="11"/>
  <c r="J11" i="29"/>
  <c r="O37" i="11"/>
  <c r="P32" i="11"/>
  <c r="Q11" i="18"/>
  <c r="M10" i="18"/>
  <c r="I21" i="29"/>
  <c r="I11" i="27"/>
  <c r="I23" i="27" s="1"/>
  <c r="P35" i="11"/>
  <c r="P10" i="29"/>
  <c r="P11" i="29"/>
  <c r="K29" i="11"/>
  <c r="G37" i="11"/>
  <c r="P15" i="11"/>
  <c r="O20" i="11"/>
  <c r="O49" i="11"/>
  <c r="K12" i="18"/>
  <c r="K10" i="27" s="1"/>
  <c r="O12" i="29"/>
  <c r="P9" i="29"/>
  <c r="M17" i="25"/>
  <c r="P16" i="27"/>
  <c r="O18" i="27"/>
  <c r="N12" i="18"/>
  <c r="N10" i="27" s="1"/>
  <c r="M9" i="18"/>
  <c r="L12" i="18"/>
  <c r="Q18" i="11"/>
  <c r="Q52" i="11" s="1"/>
  <c r="B52" i="11"/>
  <c r="B26" i="14" s="1"/>
  <c r="Q26" i="14" s="1"/>
  <c r="L20" i="11"/>
  <c r="L49" i="11"/>
  <c r="G10" i="29"/>
  <c r="G11" i="29"/>
  <c r="P17" i="24"/>
  <c r="P10" i="18"/>
  <c r="P11" i="18"/>
  <c r="G10" i="18"/>
  <c r="G11" i="18"/>
  <c r="F11" i="27"/>
  <c r="F23" i="27" s="1"/>
  <c r="F37" i="27" s="1"/>
  <c r="F21" i="29"/>
  <c r="M10" i="29"/>
  <c r="M35" i="11"/>
  <c r="J11" i="18"/>
  <c r="P9" i="18"/>
  <c r="O12" i="18"/>
  <c r="J17" i="25"/>
  <c r="R17" i="18"/>
  <c r="S17" i="18" s="1"/>
  <c r="D17" i="18"/>
  <c r="F21" i="18"/>
  <c r="F10" i="27"/>
  <c r="F22" i="27" s="1"/>
  <c r="L11" i="27"/>
  <c r="L23" i="27" s="1"/>
  <c r="L37" i="27" s="1"/>
  <c r="L21" i="29"/>
  <c r="G35" i="11"/>
  <c r="G17" i="27"/>
  <c r="F18" i="27"/>
  <c r="I21" i="18"/>
  <c r="I10" i="27"/>
  <c r="I22" i="27" s="1"/>
  <c r="I36" i="27" s="1"/>
  <c r="G17" i="24" l="1"/>
  <c r="J10" i="18"/>
  <c r="L10" i="27"/>
  <c r="M12" i="18"/>
  <c r="L21" i="18"/>
  <c r="R9" i="18"/>
  <c r="R12" i="18" s="1"/>
  <c r="C12" i="18"/>
  <c r="I19" i="14"/>
  <c r="I54" i="11"/>
  <c r="I28" i="14" s="1"/>
  <c r="G21" i="25"/>
  <c r="F23" i="30"/>
  <c r="F23" i="25"/>
  <c r="F25" i="25"/>
  <c r="D18" i="29"/>
  <c r="R18" i="29"/>
  <c r="S18" i="29" s="1"/>
  <c r="F36" i="27"/>
  <c r="O10" i="27"/>
  <c r="O21" i="18"/>
  <c r="P12" i="18"/>
  <c r="P18" i="11"/>
  <c r="O52" i="11"/>
  <c r="F52" i="11"/>
  <c r="G18" i="11"/>
  <c r="O29" i="11"/>
  <c r="P27" i="11"/>
  <c r="M11" i="29"/>
  <c r="Q10" i="18"/>
  <c r="J17" i="24"/>
  <c r="K12" i="11"/>
  <c r="K44" i="11"/>
  <c r="K46" i="11" s="1"/>
  <c r="I23" i="30"/>
  <c r="I23" i="25"/>
  <c r="I32" i="25" s="1"/>
  <c r="I25" i="25"/>
  <c r="J10" i="29"/>
  <c r="O11" i="27"/>
  <c r="P12" i="29"/>
  <c r="O21" i="29"/>
  <c r="S17" i="29"/>
  <c r="I52" i="11"/>
  <c r="J18" i="11"/>
  <c r="D18" i="18"/>
  <c r="R18" i="18"/>
  <c r="S18" i="18" s="1"/>
  <c r="P49" i="11"/>
  <c r="O19" i="14"/>
  <c r="P19" i="14" s="1"/>
  <c r="O54" i="11"/>
  <c r="M11" i="18"/>
  <c r="M9" i="17"/>
  <c r="P9" i="17"/>
  <c r="L52" i="11"/>
  <c r="M18" i="11"/>
  <c r="P20" i="11"/>
  <c r="I37" i="27"/>
  <c r="E12" i="11"/>
  <c r="E44" i="11"/>
  <c r="E46" i="11" s="1"/>
  <c r="F19" i="14"/>
  <c r="F54" i="11"/>
  <c r="F28" i="14" s="1"/>
  <c r="N12" i="11"/>
  <c r="N44" i="11"/>
  <c r="N46" i="11" s="1"/>
  <c r="H12" i="11"/>
  <c r="H44" i="11"/>
  <c r="H46" i="11" s="1"/>
  <c r="P37" i="11"/>
  <c r="Q11" i="29"/>
  <c r="L54" i="11"/>
  <c r="L28" i="14" s="1"/>
  <c r="L19" i="14"/>
  <c r="M17" i="24"/>
  <c r="P16" i="25"/>
  <c r="J16" i="25" l="1"/>
  <c r="I29" i="11"/>
  <c r="J27" i="11"/>
  <c r="L23" i="30"/>
  <c r="L23" i="25"/>
  <c r="L32" i="25" s="1"/>
  <c r="L25" i="25"/>
  <c r="M10" i="27"/>
  <c r="L22" i="27"/>
  <c r="L36" i="27" s="1"/>
  <c r="M15" i="17"/>
  <c r="R15" i="11"/>
  <c r="C20" i="11"/>
  <c r="C49" i="11"/>
  <c r="J52" i="11"/>
  <c r="I26" i="14"/>
  <c r="J26" i="14" s="1"/>
  <c r="P13" i="17"/>
  <c r="R17" i="25"/>
  <c r="D17" i="25"/>
  <c r="P21" i="18"/>
  <c r="O25" i="25"/>
  <c r="O23" i="30"/>
  <c r="O23" i="25"/>
  <c r="O32" i="25" s="1"/>
  <c r="M52" i="11"/>
  <c r="L26" i="14"/>
  <c r="M26" i="14" s="1"/>
  <c r="P54" i="11"/>
  <c r="O28" i="14"/>
  <c r="I35" i="30"/>
  <c r="I40" i="30"/>
  <c r="I43" i="30"/>
  <c r="O22" i="27"/>
  <c r="P10" i="27"/>
  <c r="P10" i="17"/>
  <c r="M10" i="17"/>
  <c r="R10" i="18"/>
  <c r="S10" i="18" s="1"/>
  <c r="D10" i="18"/>
  <c r="G10" i="17"/>
  <c r="R9" i="29"/>
  <c r="D9" i="29"/>
  <c r="C12" i="29"/>
  <c r="P21" i="29"/>
  <c r="G52" i="11"/>
  <c r="F26" i="14"/>
  <c r="G26" i="14" s="1"/>
  <c r="G25" i="25"/>
  <c r="G24" i="29" s="1"/>
  <c r="R32" i="11"/>
  <c r="R37" i="11" s="1"/>
  <c r="C37" i="11"/>
  <c r="D32" i="11"/>
  <c r="F32" i="25"/>
  <c r="G23" i="25"/>
  <c r="C21" i="18"/>
  <c r="C10" i="27"/>
  <c r="C22" i="27" s="1"/>
  <c r="C36" i="27" s="1"/>
  <c r="Q10" i="29"/>
  <c r="O23" i="27"/>
  <c r="P11" i="27"/>
  <c r="P15" i="17"/>
  <c r="J10" i="17"/>
  <c r="F40" i="30"/>
  <c r="F43" i="30"/>
  <c r="F35" i="30"/>
  <c r="G35" i="30" s="1"/>
  <c r="G23" i="30"/>
  <c r="R21" i="18"/>
  <c r="R10" i="27"/>
  <c r="R22" i="27" s="1"/>
  <c r="R36" i="27" s="1"/>
  <c r="P29" i="11"/>
  <c r="O39" i="11"/>
  <c r="P52" i="11"/>
  <c r="O26" i="14"/>
  <c r="P26" i="14" s="1"/>
  <c r="Q17" i="25"/>
  <c r="F29" i="11"/>
  <c r="G27" i="11"/>
  <c r="O18" i="24" l="1"/>
  <c r="C21" i="29"/>
  <c r="C11" i="27"/>
  <c r="D12" i="29"/>
  <c r="D11" i="18"/>
  <c r="R11" i="18"/>
  <c r="S11" i="18" s="1"/>
  <c r="J20" i="23"/>
  <c r="P23" i="27"/>
  <c r="P37" i="27" s="1"/>
  <c r="O37" i="27"/>
  <c r="D37" i="11"/>
  <c r="R21" i="25"/>
  <c r="C23" i="30"/>
  <c r="C25" i="25"/>
  <c r="C23" i="25"/>
  <c r="C32" i="25" s="1"/>
  <c r="R12" i="29"/>
  <c r="B12" i="29"/>
  <c r="B11" i="27" s="1"/>
  <c r="I39" i="11"/>
  <c r="J29" i="11"/>
  <c r="G29" i="11"/>
  <c r="F39" i="11"/>
  <c r="P16" i="17"/>
  <c r="I18" i="24"/>
  <c r="S17" i="25"/>
  <c r="M16" i="17"/>
  <c r="F17" i="17"/>
  <c r="G12" i="17"/>
  <c r="M12" i="17"/>
  <c r="G20" i="23"/>
  <c r="M13" i="17"/>
  <c r="M14" i="17"/>
  <c r="L29" i="11"/>
  <c r="M27" i="11"/>
  <c r="G32" i="27"/>
  <c r="G40" i="30"/>
  <c r="Q27" i="11"/>
  <c r="Q29" i="11" s="1"/>
  <c r="B29" i="11"/>
  <c r="C54" i="11"/>
  <c r="C28" i="14" s="1"/>
  <c r="C19" i="14"/>
  <c r="R19" i="14" s="1"/>
  <c r="L35" i="30"/>
  <c r="L40" i="30"/>
  <c r="L43" i="30"/>
  <c r="Q16" i="25"/>
  <c r="D16" i="25"/>
  <c r="R16" i="25"/>
  <c r="L18" i="24"/>
  <c r="F18" i="24"/>
  <c r="P39" i="11"/>
  <c r="D10" i="29"/>
  <c r="R10" i="29"/>
  <c r="P22" i="27"/>
  <c r="P36" i="27" s="1"/>
  <c r="O36" i="27"/>
  <c r="O43" i="30"/>
  <c r="O40" i="30"/>
  <c r="O35" i="30"/>
  <c r="I17" i="17"/>
  <c r="R49" i="11"/>
  <c r="R54" i="11" s="1"/>
  <c r="R20" i="11"/>
  <c r="P14" i="17"/>
  <c r="S16" i="25" l="1"/>
  <c r="I9" i="27"/>
  <c r="I30" i="17"/>
  <c r="P11" i="17"/>
  <c r="O17" i="17"/>
  <c r="D11" i="29"/>
  <c r="R11" i="29"/>
  <c r="S11" i="29" s="1"/>
  <c r="I12" i="11"/>
  <c r="I44" i="11"/>
  <c r="J10" i="11"/>
  <c r="F9" i="27"/>
  <c r="F30" i="17"/>
  <c r="R23" i="30"/>
  <c r="C35" i="30"/>
  <c r="R35" i="30" s="1"/>
  <c r="C43" i="30"/>
  <c r="C40" i="30"/>
  <c r="P12" i="17"/>
  <c r="R17" i="24"/>
  <c r="D17" i="24"/>
  <c r="F25" i="23"/>
  <c r="F15" i="30" s="1"/>
  <c r="R25" i="25"/>
  <c r="R23" i="25"/>
  <c r="R32" i="25" s="1"/>
  <c r="R9" i="17"/>
  <c r="R28" i="14"/>
  <c r="O12" i="11"/>
  <c r="O44" i="11"/>
  <c r="P10" i="11"/>
  <c r="C23" i="27"/>
  <c r="D11" i="27"/>
  <c r="D21" i="29"/>
  <c r="O16" i="30"/>
  <c r="F16" i="30"/>
  <c r="F44" i="11"/>
  <c r="F12" i="11"/>
  <c r="G10" i="11"/>
  <c r="D35" i="11"/>
  <c r="R35" i="11"/>
  <c r="S35" i="11" s="1"/>
  <c r="Q17" i="24"/>
  <c r="L39" i="11"/>
  <c r="M29" i="11"/>
  <c r="J12" i="17"/>
  <c r="C52" i="11"/>
  <c r="R18" i="11"/>
  <c r="D18" i="11"/>
  <c r="L12" i="11"/>
  <c r="L44" i="11"/>
  <c r="M10" i="11"/>
  <c r="S10" i="29"/>
  <c r="L16" i="30"/>
  <c r="L17" i="17"/>
  <c r="M11" i="17"/>
  <c r="I16" i="30"/>
  <c r="R21" i="29"/>
  <c r="R11" i="27"/>
  <c r="R23" i="27" s="1"/>
  <c r="R37" i="27" s="1"/>
  <c r="I25" i="23" l="1"/>
  <c r="I15" i="30" s="1"/>
  <c r="I18" i="30" s="1"/>
  <c r="L22" i="11"/>
  <c r="M12" i="11"/>
  <c r="R27" i="11"/>
  <c r="C29" i="11"/>
  <c r="D27" i="11"/>
  <c r="F21" i="27"/>
  <c r="F12" i="27"/>
  <c r="J12" i="11"/>
  <c r="I22" i="11"/>
  <c r="G16" i="24"/>
  <c r="R40" i="30"/>
  <c r="R43" i="30"/>
  <c r="L30" i="17"/>
  <c r="L9" i="27"/>
  <c r="M17" i="17"/>
  <c r="D23" i="27"/>
  <c r="D37" i="27" s="1"/>
  <c r="C37" i="27"/>
  <c r="R27" i="25"/>
  <c r="Q10" i="17"/>
  <c r="F22" i="11"/>
  <c r="G12" i="11"/>
  <c r="S17" i="24"/>
  <c r="R52" i="11"/>
  <c r="S52" i="11" s="1"/>
  <c r="S18" i="11"/>
  <c r="F46" i="11"/>
  <c r="G44" i="11"/>
  <c r="O46" i="11"/>
  <c r="P44" i="11"/>
  <c r="D52" i="11"/>
  <c r="C26" i="14"/>
  <c r="G22" i="23"/>
  <c r="O22" i="11"/>
  <c r="P12" i="11"/>
  <c r="M44" i="11"/>
  <c r="L46" i="11"/>
  <c r="F18" i="30"/>
  <c r="I46" i="11"/>
  <c r="J44" i="11"/>
  <c r="O9" i="27"/>
  <c r="P17" i="17"/>
  <c r="O30" i="17"/>
  <c r="I21" i="27"/>
  <c r="I12" i="27"/>
  <c r="L56" i="11" l="1"/>
  <c r="M46" i="11"/>
  <c r="I14" i="14"/>
  <c r="F35" i="27"/>
  <c r="F24" i="27"/>
  <c r="I22" i="30"/>
  <c r="I25" i="24"/>
  <c r="I23" i="24"/>
  <c r="I32" i="24" s="1"/>
  <c r="R29" i="11"/>
  <c r="S27" i="11"/>
  <c r="R26" i="14"/>
  <c r="S26" i="14" s="1"/>
  <c r="D26" i="14"/>
  <c r="G46" i="11"/>
  <c r="F56" i="11"/>
  <c r="M23" i="23"/>
  <c r="F16" i="15"/>
  <c r="G10" i="15"/>
  <c r="P22" i="11"/>
  <c r="G10" i="9"/>
  <c r="F16" i="9"/>
  <c r="F10" i="14"/>
  <c r="G10" i="14" s="1"/>
  <c r="F11" i="14"/>
  <c r="J16" i="24"/>
  <c r="R15" i="17"/>
  <c r="R13" i="17"/>
  <c r="P16" i="24"/>
  <c r="P46" i="11"/>
  <c r="O56" i="11"/>
  <c r="P56" i="11" s="1"/>
  <c r="F14" i="14"/>
  <c r="L12" i="27"/>
  <c r="M9" i="27"/>
  <c r="L21" i="27"/>
  <c r="I24" i="27"/>
  <c r="I35" i="27"/>
  <c r="I56" i="11"/>
  <c r="J46" i="11"/>
  <c r="R10" i="17"/>
  <c r="D10" i="17"/>
  <c r="M30" i="17"/>
  <c r="M16" i="24"/>
  <c r="O25" i="24"/>
  <c r="O22" i="30"/>
  <c r="O23" i="24"/>
  <c r="O32" i="24" s="1"/>
  <c r="L22" i="30"/>
  <c r="L25" i="24"/>
  <c r="L23" i="24"/>
  <c r="L32" i="24" s="1"/>
  <c r="P9" i="27"/>
  <c r="O12" i="27"/>
  <c r="P12" i="27" s="1"/>
  <c r="O21" i="27"/>
  <c r="F23" i="24"/>
  <c r="F32" i="24" s="1"/>
  <c r="F25" i="24"/>
  <c r="F22" i="30"/>
  <c r="C39" i="11"/>
  <c r="D29" i="11"/>
  <c r="L35" i="27" l="1"/>
  <c r="M21" i="27"/>
  <c r="M35" i="27" s="1"/>
  <c r="L24" i="27"/>
  <c r="R11" i="17"/>
  <c r="C17" i="17"/>
  <c r="R16" i="17"/>
  <c r="S29" i="11"/>
  <c r="R39" i="11"/>
  <c r="I34" i="30"/>
  <c r="I39" i="30"/>
  <c r="I42" i="30"/>
  <c r="O35" i="27"/>
  <c r="O24" i="27"/>
  <c r="C18" i="24"/>
  <c r="R15" i="24"/>
  <c r="S10" i="17"/>
  <c r="Q16" i="24"/>
  <c r="L42" i="30"/>
  <c r="L34" i="30"/>
  <c r="L39" i="30"/>
  <c r="O39" i="30"/>
  <c r="O34" i="30"/>
  <c r="O42" i="30"/>
  <c r="F42" i="30"/>
  <c r="F34" i="30"/>
  <c r="F39" i="30"/>
  <c r="M19" i="23"/>
  <c r="F30" i="9"/>
  <c r="F16" i="14"/>
  <c r="J22" i="23"/>
  <c r="F30" i="15"/>
  <c r="M24" i="23"/>
  <c r="R14" i="17"/>
  <c r="D39" i="11"/>
  <c r="I11" i="14"/>
  <c r="B12" i="11"/>
  <c r="Q10" i="11"/>
  <c r="B44" i="11"/>
  <c r="B46" i="11" s="1"/>
  <c r="O11" i="14" l="1"/>
  <c r="M14" i="15"/>
  <c r="O25" i="23"/>
  <c r="O15" i="30" s="1"/>
  <c r="O18" i="30" s="1"/>
  <c r="M20" i="23"/>
  <c r="D12" i="17"/>
  <c r="R12" i="17"/>
  <c r="F30" i="14"/>
  <c r="G14" i="17"/>
  <c r="R16" i="24"/>
  <c r="D16" i="24"/>
  <c r="P20" i="23"/>
  <c r="R18" i="24"/>
  <c r="J14" i="17"/>
  <c r="G16" i="17"/>
  <c r="C16" i="30"/>
  <c r="R16" i="30" s="1"/>
  <c r="C9" i="27"/>
  <c r="C30" i="17"/>
  <c r="P22" i="23"/>
  <c r="Q12" i="11"/>
  <c r="Q44" i="11"/>
  <c r="Q46" i="11" s="1"/>
  <c r="R17" i="17"/>
  <c r="J10" i="9"/>
  <c r="I10" i="14"/>
  <c r="J10" i="14" s="1"/>
  <c r="I16" i="9"/>
  <c r="I16" i="15"/>
  <c r="J10" i="15"/>
  <c r="J16" i="17"/>
  <c r="L11" i="14" l="1"/>
  <c r="M11" i="14" s="1"/>
  <c r="M11" i="9"/>
  <c r="G13" i="17"/>
  <c r="S16" i="24"/>
  <c r="S12" i="17"/>
  <c r="J13" i="17"/>
  <c r="C12" i="11"/>
  <c r="C44" i="11"/>
  <c r="R10" i="11"/>
  <c r="D10" i="11"/>
  <c r="Q14" i="17"/>
  <c r="S14" i="17" s="1"/>
  <c r="D14" i="17"/>
  <c r="C22" i="30"/>
  <c r="C25" i="24"/>
  <c r="C23" i="24"/>
  <c r="C32" i="24" s="1"/>
  <c r="R21" i="24"/>
  <c r="O14" i="14"/>
  <c r="I30" i="9"/>
  <c r="I16" i="14"/>
  <c r="I30" i="15"/>
  <c r="P10" i="9"/>
  <c r="O16" i="9"/>
  <c r="O10" i="14"/>
  <c r="P10" i="14" s="1"/>
  <c r="N17" i="17"/>
  <c r="N9" i="27" s="1"/>
  <c r="N12" i="27" s="1"/>
  <c r="O16" i="15"/>
  <c r="P10" i="15"/>
  <c r="R9" i="27"/>
  <c r="R30" i="17"/>
  <c r="C12" i="27"/>
  <c r="C21" i="27"/>
  <c r="J11" i="17"/>
  <c r="L14" i="14"/>
  <c r="M14" i="9"/>
  <c r="M22" i="23"/>
  <c r="G11" i="17" l="1"/>
  <c r="C46" i="11"/>
  <c r="D44" i="11"/>
  <c r="Q16" i="17"/>
  <c r="S16" i="17" s="1"/>
  <c r="D16" i="17"/>
  <c r="J15" i="17"/>
  <c r="R23" i="24"/>
  <c r="R32" i="24" s="1"/>
  <c r="R25" i="24"/>
  <c r="C22" i="11"/>
  <c r="D12" i="11"/>
  <c r="K17" i="17"/>
  <c r="K9" i="27" s="1"/>
  <c r="M21" i="23"/>
  <c r="L25" i="23"/>
  <c r="C35" i="27"/>
  <c r="C24" i="27"/>
  <c r="G15" i="17"/>
  <c r="O30" i="15"/>
  <c r="O16" i="14"/>
  <c r="O30" i="9"/>
  <c r="R22" i="30"/>
  <c r="C39" i="30"/>
  <c r="C42" i="30"/>
  <c r="C34" i="30"/>
  <c r="R34" i="30" s="1"/>
  <c r="M10" i="9"/>
  <c r="L10" i="14"/>
  <c r="M10" i="14" s="1"/>
  <c r="L16" i="9"/>
  <c r="M10" i="15"/>
  <c r="L16" i="15"/>
  <c r="I30" i="14"/>
  <c r="R12" i="27"/>
  <c r="R21" i="27"/>
  <c r="R12" i="11"/>
  <c r="S10" i="11"/>
  <c r="R44" i="11"/>
  <c r="R22" i="11" l="1"/>
  <c r="S12" i="11"/>
  <c r="L15" i="30"/>
  <c r="M25" i="23"/>
  <c r="R19" i="23"/>
  <c r="Q11" i="17"/>
  <c r="D11" i="17"/>
  <c r="M16" i="15"/>
  <c r="L30" i="15"/>
  <c r="C56" i="11"/>
  <c r="D46" i="11"/>
  <c r="R24" i="27"/>
  <c r="R35" i="27"/>
  <c r="R42" i="30"/>
  <c r="R39" i="30"/>
  <c r="Q15" i="17"/>
  <c r="D15" i="17"/>
  <c r="L30" i="9"/>
  <c r="M16" i="9"/>
  <c r="L16" i="14"/>
  <c r="O30" i="14"/>
  <c r="Q13" i="17"/>
  <c r="D13" i="17"/>
  <c r="R46" i="11"/>
  <c r="S44" i="11"/>
  <c r="R27" i="24"/>
  <c r="M30" i="9" l="1"/>
  <c r="Q20" i="23"/>
  <c r="R56" i="11"/>
  <c r="S46" i="11"/>
  <c r="R24" i="23"/>
  <c r="S15" i="17"/>
  <c r="M30" i="15"/>
  <c r="S13" i="17"/>
  <c r="L30" i="14"/>
  <c r="S11" i="17"/>
  <c r="M15" i="30"/>
  <c r="L18" i="30"/>
  <c r="R20" i="23" l="1"/>
  <c r="D20" i="23"/>
  <c r="R23" i="23"/>
  <c r="R21" i="23" l="1"/>
  <c r="C25" i="23"/>
  <c r="C15" i="30" s="1"/>
  <c r="C14" i="14"/>
  <c r="R14" i="9"/>
  <c r="S20" i="23"/>
  <c r="K14" i="14"/>
  <c r="M14" i="14" s="1"/>
  <c r="K16" i="15"/>
  <c r="K30" i="15" s="1"/>
  <c r="R14" i="15"/>
  <c r="E14" i="14" l="1"/>
  <c r="G14" i="14" s="1"/>
  <c r="G14" i="9"/>
  <c r="D22" i="23"/>
  <c r="R22" i="23"/>
  <c r="N14" i="14"/>
  <c r="P14" i="14" s="1"/>
  <c r="P14" i="9"/>
  <c r="R25" i="23"/>
  <c r="N16" i="15"/>
  <c r="P14" i="15"/>
  <c r="D10" i="15"/>
  <c r="R10" i="15"/>
  <c r="C16" i="15"/>
  <c r="C10" i="14"/>
  <c r="D10" i="9"/>
  <c r="R10" i="9"/>
  <c r="H16" i="15"/>
  <c r="J14" i="15"/>
  <c r="H14" i="14"/>
  <c r="J14" i="14" s="1"/>
  <c r="J14" i="9"/>
  <c r="C16" i="9"/>
  <c r="C11" i="14"/>
  <c r="R11" i="9"/>
  <c r="R14" i="14"/>
  <c r="E16" i="15"/>
  <c r="G14" i="15"/>
  <c r="C18" i="30"/>
  <c r="R18" i="30" s="1"/>
  <c r="R15" i="30"/>
  <c r="R11" i="14" l="1"/>
  <c r="C16" i="14"/>
  <c r="C30" i="9"/>
  <c r="H30" i="15"/>
  <c r="J30" i="15" s="1"/>
  <c r="J16" i="15"/>
  <c r="D10" i="14"/>
  <c r="R10" i="14"/>
  <c r="S10" i="14" s="1"/>
  <c r="J24" i="23"/>
  <c r="C30" i="15"/>
  <c r="E30" i="15"/>
  <c r="G30" i="15" s="1"/>
  <c r="G16" i="15"/>
  <c r="J23" i="23"/>
  <c r="R16" i="15"/>
  <c r="S10" i="15"/>
  <c r="P23" i="23"/>
  <c r="G24" i="23"/>
  <c r="P24" i="23"/>
  <c r="S22" i="23"/>
  <c r="G23" i="23"/>
  <c r="Q14" i="9"/>
  <c r="S14" i="9" s="1"/>
  <c r="B14" i="14"/>
  <c r="D14" i="9"/>
  <c r="B16" i="15"/>
  <c r="B30" i="15" s="1"/>
  <c r="D30" i="15" s="1"/>
  <c r="Q14" i="15"/>
  <c r="D14" i="15"/>
  <c r="R16" i="9"/>
  <c r="S10" i="9"/>
  <c r="N30" i="15"/>
  <c r="P30" i="15" s="1"/>
  <c r="P16" i="15"/>
  <c r="R30" i="9" l="1"/>
  <c r="R30" i="15"/>
  <c r="P21" i="23"/>
  <c r="D16" i="15"/>
  <c r="C30" i="14"/>
  <c r="R16" i="14"/>
  <c r="Q24" i="23"/>
  <c r="D24" i="23"/>
  <c r="Q16" i="15"/>
  <c r="Q30" i="15" s="1"/>
  <c r="S14" i="15"/>
  <c r="G21" i="23"/>
  <c r="Q14" i="14"/>
  <c r="S14" i="14" s="1"/>
  <c r="D14" i="14"/>
  <c r="J21" i="23"/>
  <c r="Q23" i="23" l="1"/>
  <c r="D23" i="23"/>
  <c r="S30" i="15"/>
  <c r="S16" i="15"/>
  <c r="S24" i="23"/>
  <c r="R30" i="14"/>
  <c r="S23" i="23" l="1"/>
  <c r="Q21" i="23"/>
  <c r="D21" i="23"/>
  <c r="E11" i="14" l="1"/>
  <c r="E16" i="9"/>
  <c r="G11" i="9"/>
  <c r="S21" i="23"/>
  <c r="Q11" i="9"/>
  <c r="H11" i="14"/>
  <c r="H16" i="9"/>
  <c r="J11" i="9"/>
  <c r="N16" i="9"/>
  <c r="N11" i="14"/>
  <c r="P11" i="9"/>
  <c r="K11" i="14"/>
  <c r="K16" i="14" s="1"/>
  <c r="M16" i="14" s="1"/>
  <c r="K16" i="9"/>
  <c r="K30" i="9" s="1"/>
  <c r="Q16" i="9" l="1"/>
  <c r="S11" i="9"/>
  <c r="N16" i="14"/>
  <c r="P16" i="14" s="1"/>
  <c r="P11" i="14"/>
  <c r="E30" i="9"/>
  <c r="G30" i="9" s="1"/>
  <c r="G16" i="9"/>
  <c r="N30" i="9"/>
  <c r="P30" i="9" s="1"/>
  <c r="P16" i="9"/>
  <c r="E16" i="14"/>
  <c r="G16" i="14" s="1"/>
  <c r="G11" i="14"/>
  <c r="H30" i="9"/>
  <c r="J30" i="9" s="1"/>
  <c r="J16" i="9"/>
  <c r="H16" i="14"/>
  <c r="J16" i="14" s="1"/>
  <c r="J11" i="14"/>
  <c r="B11" i="14"/>
  <c r="B16" i="9"/>
  <c r="D11" i="9"/>
  <c r="C29" i="30"/>
  <c r="D29" i="30" s="1"/>
  <c r="D22" i="25"/>
  <c r="D22" i="24"/>
  <c r="C28" i="30"/>
  <c r="D28" i="30" s="1"/>
  <c r="B30" i="9" l="1"/>
  <c r="D30" i="9" s="1"/>
  <c r="D16" i="9"/>
  <c r="B16" i="14"/>
  <c r="D16" i="14" s="1"/>
  <c r="Q11" i="14"/>
  <c r="D11" i="14"/>
  <c r="Q30" i="9"/>
  <c r="S30" i="9" s="1"/>
  <c r="S16" i="9"/>
  <c r="Q16" i="14" l="1"/>
  <c r="S11" i="14"/>
  <c r="S16" i="14" l="1"/>
  <c r="O28" i="30" l="1"/>
  <c r="P28" i="30" s="1"/>
  <c r="P22" i="24"/>
  <c r="P22" i="25"/>
  <c r="O29" i="30"/>
  <c r="P29" i="30" s="1"/>
  <c r="M16" i="29" l="1"/>
  <c r="J16" i="29"/>
  <c r="Q16" i="29" l="1"/>
  <c r="S16" i="29" s="1"/>
  <c r="G10" i="25"/>
  <c r="J16" i="18" l="1"/>
  <c r="M16" i="18"/>
  <c r="G16" i="18"/>
  <c r="R11" i="24"/>
  <c r="R10" i="24"/>
  <c r="I28" i="30" l="1"/>
  <c r="R10" i="25"/>
  <c r="G11" i="25"/>
  <c r="R11" i="25"/>
  <c r="Q16" i="18" l="1"/>
  <c r="S16" i="18" s="1"/>
  <c r="D16" i="18"/>
  <c r="E37" i="11" l="1"/>
  <c r="E39" i="11" s="1"/>
  <c r="N37" i="11"/>
  <c r="N39" i="11" s="1"/>
  <c r="G39" i="11" l="1"/>
  <c r="L29" i="30"/>
  <c r="Q32" i="11"/>
  <c r="B37" i="11"/>
  <c r="B39" i="11" s="1"/>
  <c r="I29" i="30"/>
  <c r="L28" i="30"/>
  <c r="H37" i="11"/>
  <c r="J32" i="11"/>
  <c r="K37" i="11"/>
  <c r="M32" i="11"/>
  <c r="M37" i="11" l="1"/>
  <c r="K39" i="11"/>
  <c r="B49" i="11"/>
  <c r="B20" i="11"/>
  <c r="D15" i="11"/>
  <c r="Q15" i="11"/>
  <c r="N20" i="11"/>
  <c r="N22" i="11" s="1"/>
  <c r="N49" i="11"/>
  <c r="M15" i="11"/>
  <c r="K49" i="11"/>
  <c r="K20" i="11"/>
  <c r="Q37" i="11"/>
  <c r="S32" i="11"/>
  <c r="H20" i="11"/>
  <c r="H49" i="11"/>
  <c r="J15" i="11"/>
  <c r="H39" i="11"/>
  <c r="J37" i="11"/>
  <c r="E49" i="11"/>
  <c r="G15" i="11"/>
  <c r="E20" i="11"/>
  <c r="H19" i="14" l="1"/>
  <c r="J49" i="11"/>
  <c r="H54" i="11"/>
  <c r="S15" i="11"/>
  <c r="Q49" i="11"/>
  <c r="Q20" i="11"/>
  <c r="J11" i="25"/>
  <c r="M39" i="11"/>
  <c r="J20" i="11"/>
  <c r="H22" i="11"/>
  <c r="M11" i="25"/>
  <c r="F29" i="30"/>
  <c r="G22" i="25"/>
  <c r="R22" i="25"/>
  <c r="J39" i="11"/>
  <c r="M20" i="11"/>
  <c r="K22" i="11"/>
  <c r="M49" i="11"/>
  <c r="K54" i="11"/>
  <c r="K19" i="14"/>
  <c r="F28" i="30"/>
  <c r="R28" i="30" s="1"/>
  <c r="R22" i="24"/>
  <c r="D20" i="11"/>
  <c r="B22" i="11"/>
  <c r="D49" i="11"/>
  <c r="B19" i="14"/>
  <c r="B54" i="11"/>
  <c r="G49" i="11"/>
  <c r="E19" i="14"/>
  <c r="E54" i="11"/>
  <c r="Q39" i="11"/>
  <c r="S37" i="11"/>
  <c r="N19" i="14"/>
  <c r="N54" i="11"/>
  <c r="N56" i="11" s="1"/>
  <c r="G20" i="11"/>
  <c r="E22" i="11"/>
  <c r="D19" i="14" l="1"/>
  <c r="B28" i="14"/>
  <c r="D22" i="11"/>
  <c r="G11" i="24"/>
  <c r="M22" i="11"/>
  <c r="M11" i="24"/>
  <c r="J10" i="25"/>
  <c r="J22" i="11"/>
  <c r="S39" i="11"/>
  <c r="E56" i="11"/>
  <c r="G56" i="11" s="1"/>
  <c r="G54" i="11"/>
  <c r="S20" i="11"/>
  <c r="Q22" i="11"/>
  <c r="P10" i="25"/>
  <c r="G19" i="14"/>
  <c r="E28" i="14"/>
  <c r="M19" i="14"/>
  <c r="K28" i="14"/>
  <c r="S49" i="11"/>
  <c r="Q54" i="11"/>
  <c r="M54" i="11"/>
  <c r="K56" i="11"/>
  <c r="M56" i="11" s="1"/>
  <c r="H56" i="11"/>
  <c r="J56" i="11" s="1"/>
  <c r="J54" i="11"/>
  <c r="G22" i="11"/>
  <c r="Q19" i="14"/>
  <c r="N28" i="14"/>
  <c r="J11" i="24"/>
  <c r="M10" i="25"/>
  <c r="G29" i="30"/>
  <c r="R29" i="30"/>
  <c r="D54" i="11"/>
  <c r="B56" i="11"/>
  <c r="D56" i="11" s="1"/>
  <c r="Q11" i="25"/>
  <c r="S11" i="25" s="1"/>
  <c r="J19" i="14"/>
  <c r="H28" i="14"/>
  <c r="M28" i="14" l="1"/>
  <c r="K30" i="14"/>
  <c r="S22" i="11"/>
  <c r="S54" i="11"/>
  <c r="Q56" i="11"/>
  <c r="S56" i="11" s="1"/>
  <c r="P10" i="24"/>
  <c r="J10" i="24"/>
  <c r="G10" i="24"/>
  <c r="P28" i="14"/>
  <c r="N30" i="14"/>
  <c r="J28" i="14"/>
  <c r="H30" i="14"/>
  <c r="S19" i="14"/>
  <c r="Q28" i="14"/>
  <c r="Q11" i="24"/>
  <c r="S11" i="24" s="1"/>
  <c r="G28" i="14"/>
  <c r="E30" i="14"/>
  <c r="M10" i="24"/>
  <c r="Q10" i="25"/>
  <c r="S10" i="25" s="1"/>
  <c r="D10" i="25"/>
  <c r="D28" i="14"/>
  <c r="B30" i="14"/>
  <c r="D5" i="16" l="1"/>
  <c r="G30" i="14"/>
  <c r="J30" i="14"/>
  <c r="D30" i="14"/>
  <c r="P30" i="14"/>
  <c r="S28" i="14"/>
  <c r="Q30" i="14"/>
  <c r="Q10" i="24"/>
  <c r="S10" i="24" s="1"/>
  <c r="D10" i="24"/>
  <c r="M30" i="14"/>
  <c r="S30" i="14" l="1"/>
  <c r="E23" i="30" l="1"/>
  <c r="N28" i="30" l="1"/>
  <c r="N29" i="30" l="1"/>
  <c r="K23" i="30"/>
  <c r="K23" i="25"/>
  <c r="M21" i="25"/>
  <c r="E29" i="30" l="1"/>
  <c r="E23" i="25"/>
  <c r="K28" i="30"/>
  <c r="M28" i="30" s="1"/>
  <c r="M22" i="24"/>
  <c r="E28" i="30"/>
  <c r="G28" i="30" s="1"/>
  <c r="G22" i="24"/>
  <c r="K29" i="30"/>
  <c r="M29" i="30" s="1"/>
  <c r="M22" i="25"/>
  <c r="H29" i="30"/>
  <c r="J29" i="30" s="1"/>
  <c r="J22" i="25"/>
  <c r="H28" i="30"/>
  <c r="J28" i="30" s="1"/>
  <c r="J22" i="24"/>
  <c r="P21" i="25"/>
  <c r="N23" i="30"/>
  <c r="N23" i="25"/>
  <c r="D21" i="25"/>
  <c r="B23" i="30"/>
  <c r="Q21" i="25"/>
  <c r="B23" i="25"/>
  <c r="M23" i="25"/>
  <c r="H23" i="30"/>
  <c r="J21" i="25"/>
  <c r="H23" i="25"/>
  <c r="M23" i="30"/>
  <c r="Q22" i="24" l="1"/>
  <c r="S22" i="24" s="1"/>
  <c r="B28" i="30"/>
  <c r="Q28" i="30" s="1"/>
  <c r="S28" i="30" s="1"/>
  <c r="Q22" i="25"/>
  <c r="S22" i="25" s="1"/>
  <c r="B29" i="30"/>
  <c r="Q29" i="30" s="1"/>
  <c r="S29" i="30" s="1"/>
  <c r="Q23" i="25"/>
  <c r="S21" i="25"/>
  <c r="J23" i="30"/>
  <c r="D23" i="30"/>
  <c r="Q23" i="30"/>
  <c r="S23" i="30" s="1"/>
  <c r="P23" i="25"/>
  <c r="H23" i="24"/>
  <c r="H22" i="30"/>
  <c r="J21" i="24"/>
  <c r="P23" i="30"/>
  <c r="E23" i="24"/>
  <c r="G21" i="24"/>
  <c r="E22" i="30"/>
  <c r="K23" i="24"/>
  <c r="M21" i="24"/>
  <c r="K22" i="30"/>
  <c r="B23" i="24"/>
  <c r="D21" i="24"/>
  <c r="Q21" i="24"/>
  <c r="B22" i="30"/>
  <c r="N22" i="30"/>
  <c r="N23" i="24"/>
  <c r="P21" i="24"/>
  <c r="J23" i="25"/>
  <c r="D23" i="25"/>
  <c r="Q22" i="30" l="1"/>
  <c r="S22" i="30" s="1"/>
  <c r="D22" i="30"/>
  <c r="M23" i="24"/>
  <c r="S21" i="24"/>
  <c r="Q23" i="24"/>
  <c r="G22" i="30"/>
  <c r="S23" i="25"/>
  <c r="D23" i="24"/>
  <c r="G23" i="24"/>
  <c r="P23" i="24"/>
  <c r="M22" i="30"/>
  <c r="J22" i="30"/>
  <c r="P22" i="30"/>
  <c r="J23" i="24"/>
  <c r="S23" i="24" l="1"/>
  <c r="M38" i="23" l="1"/>
  <c r="M37" i="23"/>
  <c r="M11" i="23" l="1"/>
  <c r="G38" i="23" l="1"/>
  <c r="R38" i="23"/>
  <c r="M49" i="23" l="1"/>
  <c r="M29" i="23" l="1"/>
  <c r="L27" i="30"/>
  <c r="M12" i="23"/>
  <c r="L16" i="23"/>
  <c r="M15" i="23" l="1"/>
  <c r="M27" i="30"/>
  <c r="L30" i="30"/>
  <c r="L9" i="30"/>
  <c r="M16" i="23"/>
  <c r="K50" i="23"/>
  <c r="M14" i="23"/>
  <c r="P49" i="23" l="1"/>
  <c r="M28" i="23"/>
  <c r="L21" i="30"/>
  <c r="L32" i="23"/>
  <c r="L30" i="23"/>
  <c r="I16" i="23"/>
  <c r="O16" i="23"/>
  <c r="L12" i="30"/>
  <c r="M9" i="30"/>
  <c r="M13" i="23"/>
  <c r="K27" i="30"/>
  <c r="K30" i="30" s="1"/>
  <c r="M30" i="30" s="1"/>
  <c r="D7" i="16" l="1"/>
  <c r="L54" i="23"/>
  <c r="M32" i="23"/>
  <c r="L24" i="30"/>
  <c r="L33" i="30"/>
  <c r="M21" i="30"/>
  <c r="L41" i="30"/>
  <c r="L38" i="30"/>
  <c r="F16" i="23"/>
  <c r="I9" i="30"/>
  <c r="P29" i="23"/>
  <c r="O27" i="30"/>
  <c r="I27" i="30"/>
  <c r="O9" i="30"/>
  <c r="M30" i="23"/>
  <c r="L63" i="23"/>
  <c r="I30" i="30" l="1"/>
  <c r="I21" i="30"/>
  <c r="I32" i="23"/>
  <c r="I30" i="23"/>
  <c r="I63" i="23" s="1"/>
  <c r="F9" i="30"/>
  <c r="N50" i="23"/>
  <c r="P50" i="23" s="1"/>
  <c r="M54" i="23"/>
  <c r="I12" i="30"/>
  <c r="N27" i="30"/>
  <c r="N30" i="30" s="1"/>
  <c r="M33" i="30"/>
  <c r="L36" i="30"/>
  <c r="O12" i="30"/>
  <c r="J13" i="23"/>
  <c r="O30" i="30"/>
  <c r="P30" i="30" s="1"/>
  <c r="P27" i="30"/>
  <c r="G49" i="23"/>
  <c r="P13" i="23" l="1"/>
  <c r="I24" i="30"/>
  <c r="I41" i="30"/>
  <c r="I33" i="30"/>
  <c r="H50" i="23"/>
  <c r="J50" i="23" s="1"/>
  <c r="J49" i="23"/>
  <c r="M32" i="17"/>
  <c r="M33" i="17"/>
  <c r="F27" i="30"/>
  <c r="F12" i="30"/>
  <c r="H27" i="30"/>
  <c r="J29" i="23"/>
  <c r="M26" i="27"/>
  <c r="M30" i="27"/>
  <c r="M38" i="30"/>
  <c r="R37" i="23"/>
  <c r="O21" i="30"/>
  <c r="O30" i="23"/>
  <c r="O63" i="23" s="1"/>
  <c r="O32" i="23"/>
  <c r="I54" i="23"/>
  <c r="I38" i="30" s="1"/>
  <c r="F30" i="30" l="1"/>
  <c r="I36" i="30"/>
  <c r="O54" i="23"/>
  <c r="H30" i="30"/>
  <c r="J30" i="30" s="1"/>
  <c r="J27" i="30"/>
  <c r="O24" i="30"/>
  <c r="O33" i="30"/>
  <c r="O41" i="30"/>
  <c r="O38" i="30"/>
  <c r="R11" i="23"/>
  <c r="F30" i="23"/>
  <c r="F63" i="23" s="1"/>
  <c r="F21" i="30"/>
  <c r="F32" i="23"/>
  <c r="G13" i="23"/>
  <c r="G29" i="23" l="1"/>
  <c r="F54" i="23"/>
  <c r="F24" i="30"/>
  <c r="F41" i="30"/>
  <c r="F33" i="30"/>
  <c r="O36" i="30"/>
  <c r="D6" i="16" l="1"/>
  <c r="F38" i="30"/>
  <c r="R12" i="23"/>
  <c r="C16" i="23"/>
  <c r="F36" i="30"/>
  <c r="C9" i="30" l="1"/>
  <c r="R16" i="23"/>
  <c r="R15" i="23"/>
  <c r="R28" i="23"/>
  <c r="C32" i="23"/>
  <c r="C21" i="30"/>
  <c r="C30" i="23"/>
  <c r="C63" i="23" s="1"/>
  <c r="D29" i="23"/>
  <c r="R29" i="23"/>
  <c r="D4" i="16"/>
  <c r="E50" i="23"/>
  <c r="G50" i="23" s="1"/>
  <c r="E27" i="30"/>
  <c r="R14" i="23"/>
  <c r="C27" i="30" l="1"/>
  <c r="R49" i="23"/>
  <c r="D49" i="23"/>
  <c r="R30" i="23"/>
  <c r="R63" i="23" s="1"/>
  <c r="R32" i="23"/>
  <c r="Q29" i="23"/>
  <c r="E30" i="30"/>
  <c r="G30" i="30" s="1"/>
  <c r="G27" i="30"/>
  <c r="C12" i="30"/>
  <c r="R9" i="30"/>
  <c r="D13" i="23"/>
  <c r="R13" i="23"/>
  <c r="C41" i="30"/>
  <c r="C33" i="30"/>
  <c r="C24" i="30"/>
  <c r="R21" i="30"/>
  <c r="S29" i="23"/>
  <c r="C54" i="23"/>
  <c r="C38" i="30" s="1"/>
  <c r="R12" i="30" l="1"/>
  <c r="J38" i="23"/>
  <c r="R41" i="30"/>
  <c r="R24" i="30"/>
  <c r="C30" i="30"/>
  <c r="D27" i="30"/>
  <c r="R27" i="30"/>
  <c r="C36" i="30"/>
  <c r="R33" i="30"/>
  <c r="B50" i="23"/>
  <c r="D50" i="23" s="1"/>
  <c r="Q49" i="23"/>
  <c r="J11" i="23"/>
  <c r="B27" i="30"/>
  <c r="R54" i="23"/>
  <c r="G11" i="23"/>
  <c r="S13" i="23"/>
  <c r="P11" i="23"/>
  <c r="J15" i="23" l="1"/>
  <c r="D30" i="30"/>
  <c r="R30" i="30"/>
  <c r="Q50" i="23"/>
  <c r="S50" i="23" s="1"/>
  <c r="G37" i="23"/>
  <c r="Q38" i="23"/>
  <c r="Q27" i="30"/>
  <c r="S27" i="30" s="1"/>
  <c r="B30" i="30"/>
  <c r="Q30" i="30" s="1"/>
  <c r="S30" i="30" s="1"/>
  <c r="P37" i="23"/>
  <c r="P15" i="23"/>
  <c r="S49" i="23"/>
  <c r="G15" i="23"/>
  <c r="J37" i="23"/>
  <c r="R56" i="23"/>
  <c r="R36" i="30"/>
  <c r="R38" i="30"/>
  <c r="Q11" i="23"/>
  <c r="D11" i="23"/>
  <c r="Q37" i="23" l="1"/>
  <c r="D37" i="23"/>
  <c r="S11" i="23"/>
  <c r="S38" i="23"/>
  <c r="Q15" i="23"/>
  <c r="D15" i="23"/>
  <c r="S15" i="23" l="1"/>
  <c r="S37" i="23"/>
  <c r="P12" i="23"/>
  <c r="J12" i="23"/>
  <c r="G12" i="23"/>
  <c r="Q12" i="23" l="1"/>
  <c r="D12" i="23"/>
  <c r="S12" i="23" l="1"/>
  <c r="G14" i="23"/>
  <c r="J14" i="23"/>
  <c r="P14" i="23"/>
  <c r="Q14" i="23" l="1"/>
  <c r="D14" i="23"/>
  <c r="S14" i="23" l="1"/>
  <c r="K21" i="30"/>
  <c r="K24" i="30" s="1"/>
  <c r="M24" i="30" s="1"/>
  <c r="K30" i="23"/>
  <c r="N19" i="18" l="1"/>
  <c r="E19" i="29"/>
  <c r="E17" i="27" s="1"/>
  <c r="N19" i="29"/>
  <c r="K28" i="17" l="1"/>
  <c r="N16" i="27"/>
  <c r="N22" i="27" s="1"/>
  <c r="N21" i="18"/>
  <c r="N17" i="27"/>
  <c r="N23" i="27" s="1"/>
  <c r="N21" i="29"/>
  <c r="E12" i="25" l="1"/>
  <c r="K45" i="23"/>
  <c r="E18" i="25"/>
  <c r="E17" i="30" s="1"/>
  <c r="K15" i="27"/>
  <c r="K30" i="17"/>
  <c r="N37" i="27"/>
  <c r="H45" i="23"/>
  <c r="N36" i="27"/>
  <c r="K25" i="23"/>
  <c r="K15" i="30" s="1"/>
  <c r="K18" i="25"/>
  <c r="K17" i="30" s="1"/>
  <c r="K39" i="23"/>
  <c r="M15" i="29"/>
  <c r="K19" i="29"/>
  <c r="E30" i="23"/>
  <c r="G30" i="23" s="1"/>
  <c r="E21" i="30"/>
  <c r="G28" i="23"/>
  <c r="E45" i="23"/>
  <c r="P20" i="17"/>
  <c r="N28" i="17"/>
  <c r="K19" i="18"/>
  <c r="M15" i="18"/>
  <c r="B30" i="23"/>
  <c r="D30" i="23" s="1"/>
  <c r="B21" i="30"/>
  <c r="Q28" i="23"/>
  <c r="D28" i="23"/>
  <c r="N21" i="30"/>
  <c r="N30" i="23"/>
  <c r="P30" i="23" s="1"/>
  <c r="P28" i="23"/>
  <c r="K16" i="23"/>
  <c r="H30" i="23"/>
  <c r="J30" i="23" s="1"/>
  <c r="H21" i="30"/>
  <c r="J28" i="23"/>
  <c r="N45" i="23"/>
  <c r="H24" i="30" l="1"/>
  <c r="J24" i="30" s="1"/>
  <c r="J21" i="30"/>
  <c r="J36" i="23"/>
  <c r="H39" i="23"/>
  <c r="Q30" i="23"/>
  <c r="S30" i="23" s="1"/>
  <c r="S28" i="23"/>
  <c r="J15" i="29"/>
  <c r="H19" i="29"/>
  <c r="E25" i="23"/>
  <c r="G19" i="23"/>
  <c r="N18" i="25"/>
  <c r="P15" i="25"/>
  <c r="H16" i="23"/>
  <c r="J10" i="23"/>
  <c r="N12" i="25"/>
  <c r="P9" i="25"/>
  <c r="Q21" i="30"/>
  <c r="S21" i="30" s="1"/>
  <c r="B24" i="30"/>
  <c r="D21" i="30"/>
  <c r="E16" i="23"/>
  <c r="G10" i="23"/>
  <c r="K21" i="27"/>
  <c r="K18" i="24"/>
  <c r="M15" i="24"/>
  <c r="J15" i="24"/>
  <c r="H18" i="24"/>
  <c r="E24" i="30"/>
  <c r="G24" i="30" s="1"/>
  <c r="G21" i="30"/>
  <c r="Q36" i="23"/>
  <c r="B39" i="23"/>
  <c r="D36" i="23"/>
  <c r="N16" i="23"/>
  <c r="P10" i="23"/>
  <c r="E11" i="30"/>
  <c r="E35" i="30" s="1"/>
  <c r="E25" i="25"/>
  <c r="N24" i="30"/>
  <c r="P24" i="30" s="1"/>
  <c r="P21" i="30"/>
  <c r="K32" i="23"/>
  <c r="K9" i="30"/>
  <c r="B45" i="23"/>
  <c r="Q42" i="23"/>
  <c r="J9" i="25"/>
  <c r="H12" i="25"/>
  <c r="D15" i="18"/>
  <c r="B19" i="18"/>
  <c r="Q15" i="18"/>
  <c r="D20" i="17"/>
  <c r="Q20" i="17"/>
  <c r="B28" i="17"/>
  <c r="E39" i="23"/>
  <c r="G36" i="23"/>
  <c r="P19" i="23"/>
  <c r="N25" i="23"/>
  <c r="J15" i="18"/>
  <c r="H19" i="18"/>
  <c r="H18" i="25"/>
  <c r="J15" i="25"/>
  <c r="G15" i="24"/>
  <c r="E18" i="24"/>
  <c r="H28" i="17"/>
  <c r="J20" i="17"/>
  <c r="K12" i="24"/>
  <c r="M9" i="24"/>
  <c r="N15" i="27"/>
  <c r="P28" i="17"/>
  <c r="N30" i="17"/>
  <c r="B12" i="25"/>
  <c r="Q9" i="25"/>
  <c r="D9" i="25"/>
  <c r="K52" i="23"/>
  <c r="G20" i="17"/>
  <c r="E28" i="17"/>
  <c r="N12" i="24"/>
  <c r="P9" i="24"/>
  <c r="N39" i="23"/>
  <c r="P36" i="23"/>
  <c r="H12" i="24"/>
  <c r="J9" i="24"/>
  <c r="K16" i="27"/>
  <c r="M19" i="18"/>
  <c r="K21" i="18"/>
  <c r="Q10" i="23"/>
  <c r="B16" i="23"/>
  <c r="D10" i="23"/>
  <c r="K12" i="25"/>
  <c r="M9" i="25"/>
  <c r="D15" i="25"/>
  <c r="Q15" i="25"/>
  <c r="B18" i="25"/>
  <c r="J9" i="29"/>
  <c r="H12" i="29"/>
  <c r="Q15" i="29"/>
  <c r="B19" i="29"/>
  <c r="P15" i="24"/>
  <c r="N18" i="24"/>
  <c r="E19" i="18"/>
  <c r="G15" i="18"/>
  <c r="B12" i="24"/>
  <c r="Q9" i="24"/>
  <c r="D9" i="24"/>
  <c r="E12" i="24"/>
  <c r="G9" i="24"/>
  <c r="K17" i="27"/>
  <c r="M17" i="27" s="1"/>
  <c r="M19" i="29"/>
  <c r="B18" i="24"/>
  <c r="Q15" i="24"/>
  <c r="D15" i="24"/>
  <c r="K18" i="27" l="1"/>
  <c r="M18" i="27" s="1"/>
  <c r="B17" i="30"/>
  <c r="D18" i="25"/>
  <c r="H10" i="30"/>
  <c r="J12" i="24"/>
  <c r="H25" i="24"/>
  <c r="B11" i="30"/>
  <c r="D12" i="25"/>
  <c r="B25" i="25"/>
  <c r="Q9" i="17"/>
  <c r="B17" i="17"/>
  <c r="D9" i="17"/>
  <c r="E16" i="30"/>
  <c r="G16" i="30" s="1"/>
  <c r="G18" i="24"/>
  <c r="H17" i="30"/>
  <c r="J17" i="30" s="1"/>
  <c r="J18" i="25"/>
  <c r="S15" i="18"/>
  <c r="Q19" i="18"/>
  <c r="Q45" i="23"/>
  <c r="K35" i="27"/>
  <c r="Q12" i="24"/>
  <c r="S9" i="24"/>
  <c r="B17" i="27"/>
  <c r="B23" i="27" s="1"/>
  <c r="B21" i="29"/>
  <c r="Q18" i="25"/>
  <c r="S18" i="25" s="1"/>
  <c r="S15" i="25"/>
  <c r="B15" i="27"/>
  <c r="D28" i="17"/>
  <c r="B16" i="27"/>
  <c r="D16" i="27" s="1"/>
  <c r="D19" i="18"/>
  <c r="N11" i="30"/>
  <c r="P12" i="25"/>
  <c r="N25" i="25"/>
  <c r="G9" i="18"/>
  <c r="E12" i="18"/>
  <c r="B10" i="30"/>
  <c r="D12" i="24"/>
  <c r="B25" i="24"/>
  <c r="E16" i="27"/>
  <c r="G16" i="27" s="1"/>
  <c r="G19" i="18"/>
  <c r="Q19" i="29"/>
  <c r="S15" i="29"/>
  <c r="Q28" i="17"/>
  <c r="S20" i="17"/>
  <c r="H11" i="30"/>
  <c r="J12" i="25"/>
  <c r="H25" i="25"/>
  <c r="N9" i="30"/>
  <c r="N32" i="23"/>
  <c r="P16" i="23"/>
  <c r="M18" i="24"/>
  <c r="K16" i="30"/>
  <c r="N16" i="30"/>
  <c r="P16" i="30" s="1"/>
  <c r="P18" i="24"/>
  <c r="M21" i="18"/>
  <c r="N52" i="23"/>
  <c r="P52" i="23" s="1"/>
  <c r="P39" i="23"/>
  <c r="H16" i="27"/>
  <c r="J16" i="27" s="1"/>
  <c r="J19" i="18"/>
  <c r="E40" i="30"/>
  <c r="H16" i="30"/>
  <c r="J16" i="30" s="1"/>
  <c r="J18" i="24"/>
  <c r="H12" i="18"/>
  <c r="J9" i="18"/>
  <c r="J12" i="29"/>
  <c r="H11" i="27"/>
  <c r="H21" i="29"/>
  <c r="P30" i="17"/>
  <c r="K10" i="30"/>
  <c r="M12" i="24"/>
  <c r="K25" i="24"/>
  <c r="N15" i="30"/>
  <c r="P25" i="23"/>
  <c r="K33" i="30"/>
  <c r="D39" i="23"/>
  <c r="B52" i="23"/>
  <c r="D52" i="23" s="1"/>
  <c r="K12" i="29"/>
  <c r="M9" i="29"/>
  <c r="Q24" i="30"/>
  <c r="S24" i="30" s="1"/>
  <c r="D24" i="30"/>
  <c r="H17" i="27"/>
  <c r="J17" i="27" s="1"/>
  <c r="J19" i="29"/>
  <c r="S15" i="24"/>
  <c r="Q18" i="24"/>
  <c r="S18" i="24" s="1"/>
  <c r="G12" i="24"/>
  <c r="E10" i="30"/>
  <c r="E25" i="24"/>
  <c r="M12" i="25"/>
  <c r="K11" i="30"/>
  <c r="K12" i="30" s="1"/>
  <c r="M12" i="30" s="1"/>
  <c r="K25" i="25"/>
  <c r="B9" i="30"/>
  <c r="D16" i="23"/>
  <c r="M16" i="27"/>
  <c r="K22" i="27"/>
  <c r="N10" i="30"/>
  <c r="P12" i="24"/>
  <c r="N25" i="24"/>
  <c r="E15" i="27"/>
  <c r="G28" i="17"/>
  <c r="H15" i="27"/>
  <c r="J28" i="17"/>
  <c r="E17" i="17"/>
  <c r="G9" i="17"/>
  <c r="K54" i="23"/>
  <c r="Q39" i="23"/>
  <c r="S36" i="23"/>
  <c r="H17" i="17"/>
  <c r="J9" i="17"/>
  <c r="E12" i="29"/>
  <c r="G9" i="29"/>
  <c r="Q9" i="29"/>
  <c r="B16" i="30"/>
  <c r="D18" i="24"/>
  <c r="Q16" i="23"/>
  <c r="S10" i="23"/>
  <c r="P15" i="27"/>
  <c r="N18" i="27"/>
  <c r="P18" i="27" s="1"/>
  <c r="N21" i="27"/>
  <c r="E52" i="23"/>
  <c r="G52" i="23" s="1"/>
  <c r="G39" i="23"/>
  <c r="Q9" i="18"/>
  <c r="B12" i="18"/>
  <c r="D9" i="18"/>
  <c r="J39" i="23"/>
  <c r="H52" i="23"/>
  <c r="J52" i="23" s="1"/>
  <c r="S9" i="25"/>
  <c r="Q12" i="25"/>
  <c r="E32" i="23"/>
  <c r="E9" i="30"/>
  <c r="G16" i="23"/>
  <c r="H9" i="30"/>
  <c r="J16" i="23"/>
  <c r="N17" i="30"/>
  <c r="P17" i="30" s="1"/>
  <c r="P18" i="25"/>
  <c r="E15" i="30"/>
  <c r="G25" i="23"/>
  <c r="E33" i="30" l="1"/>
  <c r="E12" i="30"/>
  <c r="G12" i="30" s="1"/>
  <c r="G9" i="30"/>
  <c r="Q12" i="29"/>
  <c r="S9" i="29"/>
  <c r="D19" i="23"/>
  <c r="B25" i="23"/>
  <c r="Q19" i="23"/>
  <c r="H18" i="27"/>
  <c r="J18" i="27" s="1"/>
  <c r="J15" i="27"/>
  <c r="K36" i="27"/>
  <c r="M22" i="27"/>
  <c r="M36" i="27" s="1"/>
  <c r="B12" i="30"/>
  <c r="Q9" i="30"/>
  <c r="S9" i="30" s="1"/>
  <c r="D9" i="30"/>
  <c r="G25" i="24"/>
  <c r="N33" i="30"/>
  <c r="N12" i="30"/>
  <c r="P12" i="30" s="1"/>
  <c r="P9" i="30"/>
  <c r="B30" i="17"/>
  <c r="D17" i="17"/>
  <c r="B9" i="27"/>
  <c r="D25" i="25"/>
  <c r="D23" i="29" s="1"/>
  <c r="D24" i="29" s="1"/>
  <c r="H12" i="30"/>
  <c r="J12" i="30" s="1"/>
  <c r="J9" i="30"/>
  <c r="E54" i="23"/>
  <c r="G32" i="23"/>
  <c r="B21" i="18"/>
  <c r="D12" i="18"/>
  <c r="B10" i="27"/>
  <c r="S16" i="23"/>
  <c r="J17" i="17"/>
  <c r="H9" i="27"/>
  <c r="H30" i="17"/>
  <c r="H10" i="27"/>
  <c r="J12" i="18"/>
  <c r="H21" i="18"/>
  <c r="M16" i="30"/>
  <c r="K18" i="30"/>
  <c r="M18" i="30" s="1"/>
  <c r="S9" i="17"/>
  <c r="Q17" i="17"/>
  <c r="J10" i="30"/>
  <c r="H34" i="30"/>
  <c r="E18" i="30"/>
  <c r="G18" i="30" s="1"/>
  <c r="G15" i="30"/>
  <c r="Q12" i="18"/>
  <c r="S9" i="18"/>
  <c r="E11" i="27"/>
  <c r="E21" i="29"/>
  <c r="G12" i="29"/>
  <c r="E30" i="17"/>
  <c r="E9" i="27"/>
  <c r="G17" i="17"/>
  <c r="E18" i="27"/>
  <c r="G18" i="27" s="1"/>
  <c r="G15" i="27"/>
  <c r="M25" i="25"/>
  <c r="G10" i="30"/>
  <c r="E34" i="30"/>
  <c r="Q17" i="27"/>
  <c r="S17" i="27" s="1"/>
  <c r="S19" i="29"/>
  <c r="D25" i="24"/>
  <c r="D11" i="30"/>
  <c r="Q11" i="30"/>
  <c r="S11" i="30" s="1"/>
  <c r="B35" i="30"/>
  <c r="D16" i="30"/>
  <c r="Q16" i="30"/>
  <c r="S16" i="30" s="1"/>
  <c r="M11" i="30"/>
  <c r="K35" i="30"/>
  <c r="K38" i="30"/>
  <c r="J25" i="25"/>
  <c r="Q15" i="27"/>
  <c r="S28" i="17"/>
  <c r="P25" i="25"/>
  <c r="P23" i="29" s="1"/>
  <c r="P24" i="29" s="1"/>
  <c r="S12" i="25"/>
  <c r="Q25" i="25"/>
  <c r="Q52" i="23"/>
  <c r="S52" i="23" s="1"/>
  <c r="S39" i="23"/>
  <c r="H25" i="23"/>
  <c r="J19" i="23"/>
  <c r="P25" i="24"/>
  <c r="P23" i="18" s="1"/>
  <c r="P24" i="18" s="1"/>
  <c r="K11" i="27"/>
  <c r="M12" i="29"/>
  <c r="K21" i="29"/>
  <c r="M25" i="24"/>
  <c r="M23" i="18" s="1"/>
  <c r="M24" i="18" s="1"/>
  <c r="Q10" i="30"/>
  <c r="S10" i="30" s="1"/>
  <c r="D10" i="30"/>
  <c r="B34" i="30"/>
  <c r="E10" i="27"/>
  <c r="E21" i="18"/>
  <c r="G12" i="18"/>
  <c r="P15" i="30"/>
  <c r="N18" i="30"/>
  <c r="P18" i="30" s="1"/>
  <c r="P11" i="30"/>
  <c r="N35" i="30"/>
  <c r="Q16" i="27"/>
  <c r="S16" i="27" s="1"/>
  <c r="S19" i="18"/>
  <c r="D17" i="30"/>
  <c r="Q17" i="30"/>
  <c r="S17" i="30" s="1"/>
  <c r="P10" i="30"/>
  <c r="N34" i="30"/>
  <c r="M10" i="30"/>
  <c r="K34" i="30"/>
  <c r="J21" i="29"/>
  <c r="J11" i="30"/>
  <c r="H35" i="30"/>
  <c r="S12" i="24"/>
  <c r="Q25" i="24"/>
  <c r="N24" i="27"/>
  <c r="P24" i="27" s="1"/>
  <c r="N35" i="27"/>
  <c r="P21" i="27"/>
  <c r="P35" i="27" s="1"/>
  <c r="H23" i="27"/>
  <c r="J11" i="27"/>
  <c r="N54" i="23"/>
  <c r="P32" i="23"/>
  <c r="B18" i="27"/>
  <c r="D18" i="27" s="1"/>
  <c r="D15" i="27"/>
  <c r="B37" i="27"/>
  <c r="J25" i="24"/>
  <c r="G11" i="27" l="1"/>
  <c r="E23" i="27"/>
  <c r="Q21" i="18"/>
  <c r="S12" i="18"/>
  <c r="Q10" i="27"/>
  <c r="J10" i="27"/>
  <c r="H22" i="27"/>
  <c r="B22" i="27"/>
  <c r="D10" i="27"/>
  <c r="B15" i="30"/>
  <c r="D25" i="23"/>
  <c r="B32" i="23"/>
  <c r="E38" i="30"/>
  <c r="E36" i="30"/>
  <c r="G36" i="30" s="1"/>
  <c r="G33" i="30"/>
  <c r="K39" i="30"/>
  <c r="M34" i="30"/>
  <c r="N40" i="30"/>
  <c r="P35" i="30"/>
  <c r="H15" i="30"/>
  <c r="J25" i="23"/>
  <c r="H32" i="23"/>
  <c r="D14" i="16"/>
  <c r="Q27" i="25"/>
  <c r="S27" i="25" s="1"/>
  <c r="S25" i="25"/>
  <c r="J23" i="29"/>
  <c r="J24" i="29" s="1"/>
  <c r="K36" i="30"/>
  <c r="M36" i="30" s="1"/>
  <c r="E39" i="30"/>
  <c r="G34" i="30"/>
  <c r="G54" i="23"/>
  <c r="P54" i="23"/>
  <c r="P32" i="17" s="1"/>
  <c r="P33" i="17" s="1"/>
  <c r="J30" i="17"/>
  <c r="D21" i="18"/>
  <c r="Q12" i="30"/>
  <c r="S12" i="30" s="1"/>
  <c r="D12" i="30"/>
  <c r="H40" i="30"/>
  <c r="J35" i="30"/>
  <c r="N39" i="30"/>
  <c r="P34" i="30"/>
  <c r="Q34" i="30"/>
  <c r="B39" i="30"/>
  <c r="D34" i="30"/>
  <c r="M21" i="29"/>
  <c r="M23" i="29"/>
  <c r="M24" i="29" s="1"/>
  <c r="H12" i="27"/>
  <c r="J12" i="27" s="1"/>
  <c r="H21" i="27"/>
  <c r="J9" i="27"/>
  <c r="Q27" i="24"/>
  <c r="S27" i="24" s="1"/>
  <c r="D13" i="16"/>
  <c r="S25" i="24"/>
  <c r="M35" i="30"/>
  <c r="K40" i="30"/>
  <c r="N38" i="30"/>
  <c r="N36" i="30"/>
  <c r="P36" i="30" s="1"/>
  <c r="P29" i="27" s="1"/>
  <c r="P33" i="27" s="1"/>
  <c r="P33" i="30"/>
  <c r="G21" i="18"/>
  <c r="K23" i="27"/>
  <c r="M11" i="27"/>
  <c r="K12" i="27"/>
  <c r="M12" i="27" s="1"/>
  <c r="D23" i="18"/>
  <c r="D24" i="18" s="1"/>
  <c r="H39" i="30"/>
  <c r="J34" i="30"/>
  <c r="B21" i="27"/>
  <c r="B12" i="27"/>
  <c r="D12" i="27" s="1"/>
  <c r="D9" i="27"/>
  <c r="G23" i="18"/>
  <c r="G24" i="18" s="1"/>
  <c r="H37" i="27"/>
  <c r="J23" i="27"/>
  <c r="J37" i="27" s="1"/>
  <c r="E22" i="27"/>
  <c r="G10" i="27"/>
  <c r="E12" i="27"/>
  <c r="G12" i="27" s="1"/>
  <c r="E21" i="27"/>
  <c r="G9" i="27"/>
  <c r="J21" i="18"/>
  <c r="J23" i="18" s="1"/>
  <c r="J24" i="18" s="1"/>
  <c r="Q21" i="29"/>
  <c r="S12" i="29"/>
  <c r="Q11" i="27"/>
  <c r="Q18" i="27"/>
  <c r="S18" i="27" s="1"/>
  <c r="S15" i="27"/>
  <c r="D35" i="30"/>
  <c r="Q35" i="30"/>
  <c r="B40" i="30"/>
  <c r="G30" i="17"/>
  <c r="G21" i="29"/>
  <c r="G23" i="29" s="1"/>
  <c r="Q30" i="17"/>
  <c r="Q9" i="27"/>
  <c r="S17" i="17"/>
  <c r="D30" i="17"/>
  <c r="Q25" i="23"/>
  <c r="S19" i="23"/>
  <c r="D39" i="30" l="1"/>
  <c r="P40" i="30"/>
  <c r="P28" i="27"/>
  <c r="P32" i="27" s="1"/>
  <c r="M27" i="27"/>
  <c r="M31" i="27" s="1"/>
  <c r="M39" i="30"/>
  <c r="G38" i="30"/>
  <c r="Q39" i="30"/>
  <c r="S34" i="30"/>
  <c r="B18" i="30"/>
  <c r="D15" i="30"/>
  <c r="Q15" i="30"/>
  <c r="S15" i="30" s="1"/>
  <c r="B33" i="30"/>
  <c r="Q22" i="27"/>
  <c r="S10" i="27"/>
  <c r="S35" i="30"/>
  <c r="Q40" i="30"/>
  <c r="M40" i="30"/>
  <c r="G32" i="17"/>
  <c r="G33" i="17" s="1"/>
  <c r="J22" i="27"/>
  <c r="J36" i="27" s="1"/>
  <c r="H36" i="27"/>
  <c r="D8" i="16"/>
  <c r="S30" i="17"/>
  <c r="D40" i="30"/>
  <c r="D28" i="27"/>
  <c r="D32" i="27" s="1"/>
  <c r="E35" i="27"/>
  <c r="E24" i="27"/>
  <c r="G24" i="27" s="1"/>
  <c r="G29" i="27" s="1"/>
  <c r="G33" i="27" s="1"/>
  <c r="G21" i="27"/>
  <c r="G35" i="27" s="1"/>
  <c r="P26" i="27"/>
  <c r="P30" i="27" s="1"/>
  <c r="P38" i="30"/>
  <c r="G39" i="30"/>
  <c r="D9" i="16"/>
  <c r="S21" i="18"/>
  <c r="S23" i="18" s="1"/>
  <c r="S24" i="18" s="1"/>
  <c r="Q23" i="27"/>
  <c r="S11" i="27"/>
  <c r="P39" i="30"/>
  <c r="P27" i="27"/>
  <c r="P31" i="27" s="1"/>
  <c r="J40" i="30"/>
  <c r="J28" i="27"/>
  <c r="J32" i="27" s="1"/>
  <c r="H54" i="23"/>
  <c r="J32" i="23"/>
  <c r="G23" i="27"/>
  <c r="E37" i="27"/>
  <c r="Q21" i="27"/>
  <c r="S9" i="27"/>
  <c r="Q12" i="27"/>
  <c r="S12" i="27" s="1"/>
  <c r="S25" i="23"/>
  <c r="Q32" i="23"/>
  <c r="B35" i="27"/>
  <c r="B24" i="27"/>
  <c r="D24" i="27" s="1"/>
  <c r="D21" i="27"/>
  <c r="D35" i="27" s="1"/>
  <c r="K37" i="27"/>
  <c r="M23" i="27"/>
  <c r="M37" i="27" s="1"/>
  <c r="K24" i="27"/>
  <c r="M24" i="27" s="1"/>
  <c r="M29" i="27" s="1"/>
  <c r="M33" i="27" s="1"/>
  <c r="D22" i="27"/>
  <c r="D36" i="27" s="1"/>
  <c r="B36" i="27"/>
  <c r="S21" i="29"/>
  <c r="S23" i="29" s="1"/>
  <c r="S24" i="29" s="1"/>
  <c r="D10" i="16"/>
  <c r="G22" i="27"/>
  <c r="G36" i="27" s="1"/>
  <c r="E36" i="27"/>
  <c r="J39" i="30"/>
  <c r="J27" i="27"/>
  <c r="J31" i="27" s="1"/>
  <c r="J21" i="27"/>
  <c r="J35" i="27" s="1"/>
  <c r="H24" i="27"/>
  <c r="J24" i="27" s="1"/>
  <c r="H35" i="27"/>
  <c r="J15" i="30"/>
  <c r="H18" i="30"/>
  <c r="J18" i="30" s="1"/>
  <c r="H33" i="30"/>
  <c r="B54" i="23"/>
  <c r="D32" i="23"/>
  <c r="J54" i="23" l="1"/>
  <c r="J32" i="17" s="1"/>
  <c r="J33" i="17" s="1"/>
  <c r="M28" i="27"/>
  <c r="M32" i="27" s="1"/>
  <c r="S39" i="30"/>
  <c r="Q35" i="27"/>
  <c r="S21" i="27"/>
  <c r="S35" i="27" s="1"/>
  <c r="Q24" i="27"/>
  <c r="S24" i="27" s="1"/>
  <c r="S40" i="30"/>
  <c r="G26" i="27"/>
  <c r="G30" i="27" s="1"/>
  <c r="H38" i="30"/>
  <c r="H36" i="30"/>
  <c r="J36" i="30" s="1"/>
  <c r="J29" i="27" s="1"/>
  <c r="J33" i="27" s="1"/>
  <c r="J33" i="30"/>
  <c r="G37" i="27"/>
  <c r="G28" i="27"/>
  <c r="Q37" i="27"/>
  <c r="S23" i="27"/>
  <c r="S37" i="27" s="1"/>
  <c r="G27" i="27"/>
  <c r="G31" i="27" s="1"/>
  <c r="S22" i="27"/>
  <c r="S36" i="27" s="1"/>
  <c r="Q36" i="27"/>
  <c r="Q54" i="23"/>
  <c r="S32" i="23"/>
  <c r="B38" i="30"/>
  <c r="Q33" i="30"/>
  <c r="B36" i="30"/>
  <c r="D33" i="30"/>
  <c r="D27" i="27"/>
  <c r="D31" i="27" s="1"/>
  <c r="D54" i="23"/>
  <c r="D32" i="17" s="1"/>
  <c r="D33" i="17" s="1"/>
  <c r="Q18" i="30"/>
  <c r="S18" i="30" s="1"/>
  <c r="D18" i="30"/>
  <c r="D11" i="16" l="1"/>
  <c r="J26" i="27"/>
  <c r="J30" i="27" s="1"/>
  <c r="J38" i="30"/>
  <c r="S27" i="27"/>
  <c r="S31" i="27" s="1"/>
  <c r="D12" i="16"/>
  <c r="Q56" i="23"/>
  <c r="S56" i="23" s="1"/>
  <c r="S54" i="23"/>
  <c r="S32" i="17" s="1"/>
  <c r="S33" i="17" s="1"/>
  <c r="D26" i="27"/>
  <c r="D30" i="27" s="1"/>
  <c r="D38" i="30"/>
  <c r="Q36" i="30"/>
  <c r="S36" i="30" s="1"/>
  <c r="S29" i="27" s="1"/>
  <c r="S33" i="27" s="1"/>
  <c r="D36" i="30"/>
  <c r="D29" i="27" s="1"/>
  <c r="D33" i="27" s="1"/>
  <c r="Q38" i="30"/>
  <c r="S33" i="30"/>
  <c r="S28" i="27"/>
  <c r="S32" i="27" s="1"/>
  <c r="S26" i="27" l="1"/>
  <c r="S30" i="27" s="1"/>
  <c r="S38" i="30"/>
  <c r="D1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stcutting</author>
  </authors>
  <commentList>
    <comment ref="A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stcutting:</t>
        </r>
        <r>
          <rPr>
            <sz val="8"/>
            <color indexed="81"/>
            <rFont val="Tahoma"/>
            <family val="2"/>
          </rPr>
          <t xml:space="preserve">
For ACS Nixie, the AFR-REC ratio varies by class depending on the amount of mail in the INT, CIR, and CIF streams.  That is why the subtotal unit cost slightly varies by class.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stcutting</author>
  </authors>
  <commentList>
    <comment ref="A2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stcutting:</t>
        </r>
        <r>
          <rPr>
            <sz val="8"/>
            <color indexed="81"/>
            <rFont val="Tahoma"/>
            <family val="2"/>
          </rPr>
          <t xml:space="preserve">
For ACS Nixie, the AFR-REC ratio varies by class depending on the amount of mail in the INT, CIR, and CIF streams.  That is why the subtotal unit cost slightly varies by class.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stcutting</author>
  </authors>
  <commentList>
    <comment ref="A2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stcutting:</t>
        </r>
        <r>
          <rPr>
            <sz val="8"/>
            <color indexed="81"/>
            <rFont val="Tahoma"/>
            <family val="2"/>
          </rPr>
          <t xml:space="preserve">
For ACS Nixie, the AFR-REC ratio varies by class depending on the amount of mail in the INT, CIR, and CIF streams.  That is why the subtotal unit cost slightly varies by class.</t>
        </r>
      </text>
    </comment>
  </commentList>
</comments>
</file>

<file path=xl/sharedStrings.xml><?xml version="1.0" encoding="utf-8"?>
<sst xmlns="http://schemas.openxmlformats.org/spreadsheetml/2006/main" count="882" uniqueCount="99">
  <si>
    <t>CIOSS Processing</t>
  </si>
  <si>
    <t>AFR Finalization</t>
  </si>
  <si>
    <t>Carrier Preparation</t>
  </si>
  <si>
    <t>CFS Processing</t>
  </si>
  <si>
    <t>Package Services</t>
  </si>
  <si>
    <t>Periodicals</t>
  </si>
  <si>
    <t>All Other</t>
  </si>
  <si>
    <t>CFS</t>
  </si>
  <si>
    <t>CIOSS</t>
  </si>
  <si>
    <t>First-Class</t>
  </si>
  <si>
    <t>ACS COA Activities</t>
  </si>
  <si>
    <t>ACS Nixie Activities</t>
  </si>
  <si>
    <t>REC Finalization</t>
  </si>
  <si>
    <t>FF/NM Terminal</t>
  </si>
  <si>
    <t>Nixie Clerk Prep</t>
  </si>
  <si>
    <t>Volume</t>
  </si>
  <si>
    <t>Cost</t>
  </si>
  <si>
    <t>Unit</t>
  </si>
  <si>
    <t>($000)</t>
  </si>
  <si>
    <t>(000)</t>
  </si>
  <si>
    <t>All Classes</t>
  </si>
  <si>
    <t>Standard Mail</t>
  </si>
  <si>
    <t>Total - Letters</t>
  </si>
  <si>
    <t>Subtotal - COA Letters</t>
  </si>
  <si>
    <t>Subtotal - Nixie Letters</t>
  </si>
  <si>
    <t>CFS - CIOSS Rejects</t>
  </si>
  <si>
    <t>checks ---&gt;</t>
  </si>
  <si>
    <t>Notes:</t>
  </si>
  <si>
    <t>Letters</t>
  </si>
  <si>
    <t>Flats</t>
  </si>
  <si>
    <t>Subtotal - COA Flats</t>
  </si>
  <si>
    <t>Subtotal - Nixie Flats</t>
  </si>
  <si>
    <t>Total - Flats</t>
  </si>
  <si>
    <t>Parcels</t>
  </si>
  <si>
    <t>Subtotal - COA Parcels</t>
  </si>
  <si>
    <t>Subtotal - Nixie Parcels</t>
  </si>
  <si>
    <t>Total - Parcels</t>
  </si>
  <si>
    <t>Non-Letters</t>
  </si>
  <si>
    <t>Subtotal - COA Nonltrs</t>
  </si>
  <si>
    <t>Subtotal - Nixie Nonltrs</t>
  </si>
  <si>
    <t>Total - Nonltrs</t>
  </si>
  <si>
    <t>All Shapes</t>
  </si>
  <si>
    <t>Subtotal - COA Pieces</t>
  </si>
  <si>
    <t>Subtotal - Nixie Pieces</t>
  </si>
  <si>
    <t>Total - All Pieces</t>
  </si>
  <si>
    <t>Table</t>
  </si>
  <si>
    <t>Checksum</t>
  </si>
  <si>
    <t>Physical Returns Differential ---&gt;</t>
  </si>
  <si>
    <t>Physical Returns Percent Differential ---&gt;</t>
  </si>
  <si>
    <t>COA Mail</t>
  </si>
  <si>
    <t>Nixie Mail</t>
  </si>
  <si>
    <t>Grand Total</t>
  </si>
  <si>
    <t>CFS ACS Keying</t>
  </si>
  <si>
    <t>REC Site Finalization</t>
  </si>
  <si>
    <t>REC Site ACS Keying</t>
  </si>
  <si>
    <t>Subtotal</t>
  </si>
  <si>
    <t>Clerk Handling - CIOSS Prep</t>
  </si>
  <si>
    <t>CIOSS Rejs - CFS Proc</t>
  </si>
  <si>
    <t>CIOSS Rejs - CFS ACS Key</t>
  </si>
  <si>
    <t>Clerk Handling - Sort</t>
  </si>
  <si>
    <t>Delivery Unit Returns</t>
  </si>
  <si>
    <t>CFS Unit Returns</t>
  </si>
  <si>
    <t>Mailstream Proc &amp; Trans</t>
  </si>
  <si>
    <t>CIOSS Rejs - Nixie  Unit Proc</t>
  </si>
  <si>
    <t>Clerk Handling - Prep/Mark Up</t>
  </si>
  <si>
    <t>Originating Postage Due Unit</t>
  </si>
  <si>
    <t>CFS Postage Due Unit</t>
  </si>
  <si>
    <t>PARS Pieces</t>
  </si>
  <si>
    <t>Non-PARS Pieces</t>
  </si>
  <si>
    <t>Downstream Activities</t>
  </si>
  <si>
    <t>Destinating Postage Due</t>
  </si>
  <si>
    <t>Subtotal - PARS</t>
  </si>
  <si>
    <t>Subtotal - Non-PARS</t>
  </si>
  <si>
    <t>All Mail</t>
  </si>
  <si>
    <t>Total</t>
  </si>
  <si>
    <t>Physical Returns Percent Diff ---&gt;</t>
  </si>
  <si>
    <t>(1)  Physical returns are mail pieces that are physically returned to the sender directly from the delivery unit or CFS unit.</t>
  </si>
  <si>
    <t>Totals Excluding Postage Due Activities ---&gt;</t>
  </si>
  <si>
    <t>PARS Environment</t>
  </si>
  <si>
    <t>UAA Address Change Service Tables</t>
  </si>
  <si>
    <t>(1)  Electronic returns are Address Change Service (ACS) mail pieces that are wasted at the CFS unit or CIOSS after an electronic notice is generated.</t>
  </si>
  <si>
    <t>CIOSS Returns</t>
  </si>
  <si>
    <t>CFS Unit/CIOSS Returns</t>
  </si>
  <si>
    <t>Table 5.5 - Cost of UAA Mail Electronic Returns (1), Letters (2)</t>
  </si>
  <si>
    <t>Table 5.6 - Cost of UAA Mail Electronic Returns (1), Flats (2)</t>
  </si>
  <si>
    <t>Table 5.7 - Cost of UAA Mail Electronic Returns (1), Parcels (2)</t>
  </si>
  <si>
    <t>Table 5.8 - Cost of UAA Mail Electronic Returns (1), All Shapes (2)</t>
  </si>
  <si>
    <t>Table 5.9 - Cost of UAA Mail Physical Returns (1), Letters (2)</t>
  </si>
  <si>
    <t>Table 5.10 - Cost of UAA Mail Physical Returns (1), Flats (2)</t>
  </si>
  <si>
    <t>Table 5.11 - Cost of UAA Mail Physical Returns (1), Parcels (2)</t>
  </si>
  <si>
    <t>Table 5.12 - Cost of UAA Mail Physical Returns (1), All Shapes (2)</t>
  </si>
  <si>
    <t>Table 5.3 - Address Change Service (ACS) Electronic Notice Unit Cost Derivation, All Shapes (1)</t>
  </si>
  <si>
    <t>Table 5.2 - Address Change Service (ACS) Electronic Notice Unit Cost Derivation, Flats and Parcels (1)</t>
  </si>
  <si>
    <t>Table 5.4 - Address Change Service (ACS) Electronic Notice Unit Cost Derivation - OneCode ACS System, Letters (1)</t>
  </si>
  <si>
    <t>Table 5.1 - Address Change Service (ACS) Electronic Notice Unit Cost Derivation, Letters (1)</t>
  </si>
  <si>
    <t>PARS Environment, FY 21</t>
  </si>
  <si>
    <t>(1)  Refer to the PARS 21 Rate Category Cost Model.</t>
  </si>
  <si>
    <t>(2)  Refer to the PARS 21 Rate Category Cost Model.</t>
  </si>
  <si>
    <t>FY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</si>
</sst>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164" formatCode="#,##0.000"/>
    <numFmt numFmtId="165" formatCode="#,##0.0000"/>
    <numFmt numFmtId="166" formatCode="#,##0.00000"/>
    <numFmt numFmtId="167" formatCode="&quot;$&quot;#,##0"/>
    <numFmt numFmtId="168" formatCode="&quot;$&quot;#,##0.000"/>
    <numFmt numFmtId="169" formatCode="&quot;$&quot;#,##0.0000"/>
    <numFmt numFmtId="170" formatCode="0.000000"/>
    <numFmt numFmtId="171" formatCode="0.0000000"/>
    <numFmt numFmtId="172" formatCode="#,##0.00000000"/>
    <numFmt numFmtId="173" formatCode="#,##0.0000000000"/>
    <numFmt numFmtId="174" formatCode="#,##0.0000000"/>
    <numFmt numFmtId="175" formatCode="#,##0.000000000"/>
    <numFmt numFmtId="176" formatCode="&quot;$&quot;#,##0.0;\(&quot;$&quot;#,##0.0\)"/>
    <numFmt numFmtId="177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Helv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1" applyBorder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quotePrefix="1" applyAlignment="1">
      <alignment horizontal="right"/>
    </xf>
    <xf numFmtId="166" fontId="0" fillId="2" borderId="0" xfId="0" applyNumberFormat="1" applyFill="1"/>
    <xf numFmtId="0" fontId="0" fillId="0" borderId="0" xfId="0" applyBorder="1" applyAlignment="1">
      <alignment horizontal="right"/>
    </xf>
    <xf numFmtId="167" fontId="0" fillId="0" borderId="2" xfId="0" applyNumberFormat="1" applyBorder="1"/>
    <xf numFmtId="167" fontId="0" fillId="0" borderId="0" xfId="0" applyNumberFormat="1" applyBorder="1"/>
    <xf numFmtId="168" fontId="0" fillId="0" borderId="0" xfId="0" applyNumberFormat="1" applyBorder="1"/>
    <xf numFmtId="0" fontId="0" fillId="0" borderId="0" xfId="0" applyAlignment="1">
      <alignment horizontal="left" indent="4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6" fontId="0" fillId="0" borderId="6" xfId="0" quotePrefix="1" applyNumberFormat="1" applyFill="1" applyBorder="1" applyAlignment="1">
      <alignment horizontal="right"/>
    </xf>
    <xf numFmtId="6" fontId="0" fillId="0" borderId="1" xfId="0" quotePrefix="1" applyNumberForma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170" fontId="0" fillId="0" borderId="0" xfId="0" applyNumberFormat="1"/>
    <xf numFmtId="3" fontId="0" fillId="0" borderId="0" xfId="0" applyNumberFormat="1" applyBorder="1"/>
    <xf numFmtId="0" fontId="3" fillId="0" borderId="10" xfId="0" applyFont="1" applyBorder="1" applyAlignment="1">
      <alignment horizontal="centerContinuous"/>
    </xf>
    <xf numFmtId="0" fontId="3" fillId="0" borderId="10" xfId="0" quotePrefix="1" applyFont="1" applyBorder="1" applyAlignment="1">
      <alignment horizontal="centerContinuous"/>
    </xf>
    <xf numFmtId="169" fontId="0" fillId="0" borderId="0" xfId="0" applyNumberFormat="1"/>
    <xf numFmtId="171" fontId="0" fillId="0" borderId="0" xfId="0" applyNumberFormat="1"/>
    <xf numFmtId="0" fontId="2" fillId="0" borderId="0" xfId="0" quotePrefix="1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left"/>
    </xf>
    <xf numFmtId="168" fontId="4" fillId="0" borderId="0" xfId="0" applyNumberFormat="1" applyFont="1" applyBorder="1"/>
    <xf numFmtId="0" fontId="0" fillId="0" borderId="2" xfId="0" applyBorder="1"/>
    <xf numFmtId="0" fontId="0" fillId="0" borderId="11" xfId="0" applyBorder="1"/>
    <xf numFmtId="168" fontId="0" fillId="0" borderId="11" xfId="0" applyNumberFormat="1" applyBorder="1"/>
    <xf numFmtId="170" fontId="0" fillId="0" borderId="0" xfId="0" applyNumberFormat="1" applyBorder="1"/>
    <xf numFmtId="167" fontId="0" fillId="0" borderId="6" xfId="0" applyNumberFormat="1" applyBorder="1"/>
    <xf numFmtId="3" fontId="0" fillId="0" borderId="1" xfId="0" applyNumberFormat="1" applyBorder="1"/>
    <xf numFmtId="168" fontId="4" fillId="0" borderId="7" xfId="0" applyNumberFormat="1" applyFont="1" applyBorder="1"/>
    <xf numFmtId="168" fontId="0" fillId="0" borderId="7" xfId="0" applyNumberFormat="1" applyBorder="1"/>
    <xf numFmtId="0" fontId="3" fillId="0" borderId="0" xfId="0" applyFont="1" applyBorder="1" applyAlignment="1">
      <alignment horizontal="left"/>
    </xf>
    <xf numFmtId="0" fontId="3" fillId="3" borderId="0" xfId="0" applyFont="1" applyFill="1" applyBorder="1"/>
    <xf numFmtId="6" fontId="0" fillId="0" borderId="3" xfId="0" quotePrefix="1" applyNumberFormat="1" applyFill="1" applyBorder="1" applyAlignment="1">
      <alignment horizontal="right"/>
    </xf>
    <xf numFmtId="6" fontId="0" fillId="0" borderId="4" xfId="0" quotePrefix="1" applyNumberForma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Border="1"/>
    <xf numFmtId="168" fontId="4" fillId="0" borderId="11" xfId="0" applyNumberFormat="1" applyFont="1" applyBorder="1"/>
    <xf numFmtId="166" fontId="0" fillId="0" borderId="0" xfId="0" applyNumberFormat="1" applyFill="1"/>
    <xf numFmtId="0" fontId="0" fillId="3" borderId="0" xfId="0" applyFill="1" applyAlignment="1">
      <alignment horizontal="left" indent="4"/>
    </xf>
    <xf numFmtId="167" fontId="0" fillId="3" borderId="2" xfId="0" applyNumberFormat="1" applyFill="1" applyBorder="1"/>
    <xf numFmtId="3" fontId="0" fillId="3" borderId="0" xfId="0" applyNumberFormat="1" applyFill="1" applyBorder="1"/>
    <xf numFmtId="168" fontId="0" fillId="3" borderId="1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3" fontId="4" fillId="0" borderId="0" xfId="0" quotePrefix="1" applyNumberFormat="1" applyFont="1" applyBorder="1" applyAlignment="1">
      <alignment horizontal="left"/>
    </xf>
    <xf numFmtId="168" fontId="4" fillId="0" borderId="0" xfId="0" applyNumberFormat="1" applyFont="1" applyBorder="1" applyAlignment="1">
      <alignment horizontal="right" wrapText="1"/>
    </xf>
    <xf numFmtId="167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Border="1" applyAlignment="1">
      <alignment horizontal="right"/>
    </xf>
    <xf numFmtId="167" fontId="0" fillId="0" borderId="1" xfId="0" applyNumberFormat="1" applyBorder="1"/>
    <xf numFmtId="0" fontId="3" fillId="0" borderId="0" xfId="0" applyFont="1" applyBorder="1"/>
    <xf numFmtId="3" fontId="3" fillId="0" borderId="0" xfId="0" applyNumberFormat="1" applyFont="1"/>
    <xf numFmtId="168" fontId="4" fillId="0" borderId="12" xfId="0" applyNumberFormat="1" applyFont="1" applyBorder="1" applyAlignment="1">
      <alignment horizontal="right"/>
    </xf>
    <xf numFmtId="177" fontId="4" fillId="0" borderId="12" xfId="7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 wrapText="1"/>
    </xf>
    <xf numFmtId="168" fontId="3" fillId="0" borderId="0" xfId="0" applyNumberFormat="1" applyFont="1"/>
    <xf numFmtId="0" fontId="0" fillId="0" borderId="0" xfId="0" applyFill="1" applyAlignment="1">
      <alignment horizontal="right"/>
    </xf>
    <xf numFmtId="167" fontId="4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Border="1"/>
    <xf numFmtId="167" fontId="4" fillId="0" borderId="0" xfId="0" applyNumberFormat="1" applyFont="1" applyFill="1" applyBorder="1" applyAlignment="1">
      <alignment horizontal="left"/>
    </xf>
    <xf numFmtId="0" fontId="4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quotePrefix="1" applyAlignment="1">
      <alignment horizontal="left" indent="6"/>
    </xf>
    <xf numFmtId="0" fontId="3" fillId="0" borderId="0" xfId="0" quotePrefix="1" applyFont="1" applyAlignment="1">
      <alignment horizontal="left" indent="6"/>
    </xf>
    <xf numFmtId="167" fontId="0" fillId="0" borderId="0" xfId="0" applyNumberFormat="1"/>
    <xf numFmtId="166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4" fillId="0" borderId="0" xfId="0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77" fontId="4" fillId="0" borderId="0" xfId="7" applyNumberFormat="1" applyFont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left"/>
    </xf>
    <xf numFmtId="3" fontId="0" fillId="0" borderId="0" xfId="0" quotePrefix="1" applyNumberFormat="1" applyBorder="1" applyAlignment="1">
      <alignment horizontal="left"/>
    </xf>
    <xf numFmtId="166" fontId="0" fillId="2" borderId="0" xfId="0" applyNumberFormat="1" applyFill="1" applyBorder="1"/>
    <xf numFmtId="0" fontId="4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166" fontId="4" fillId="2" borderId="0" xfId="0" applyNumberFormat="1" applyFont="1" applyFill="1" applyBorder="1"/>
    <xf numFmtId="0" fontId="0" fillId="0" borderId="3" xfId="0" applyBorder="1"/>
    <xf numFmtId="168" fontId="4" fillId="0" borderId="5" xfId="0" applyNumberFormat="1" applyFont="1" applyBorder="1" applyAlignment="1">
      <alignment horizontal="right"/>
    </xf>
    <xf numFmtId="168" fontId="4" fillId="0" borderId="11" xfId="0" applyNumberFormat="1" applyFont="1" applyBorder="1" applyAlignment="1">
      <alignment horizontal="right"/>
    </xf>
    <xf numFmtId="166" fontId="0" fillId="0" borderId="6" xfId="0" applyNumberFormat="1" applyFill="1" applyBorder="1"/>
    <xf numFmtId="168" fontId="4" fillId="0" borderId="7" xfId="0" applyNumberFormat="1" applyFont="1" applyBorder="1" applyAlignment="1">
      <alignment horizontal="right"/>
    </xf>
    <xf numFmtId="177" fontId="0" fillId="0" borderId="5" xfId="7" applyNumberFormat="1" applyFont="1" applyBorder="1"/>
    <xf numFmtId="177" fontId="0" fillId="0" borderId="11" xfId="7" applyNumberFormat="1" applyFont="1" applyBorder="1"/>
    <xf numFmtId="177" fontId="0" fillId="0" borderId="7" xfId="7" applyNumberFormat="1" applyFont="1" applyBorder="1"/>
    <xf numFmtId="0" fontId="0" fillId="0" borderId="0" xfId="0" quotePrefix="1" applyFill="1" applyAlignment="1">
      <alignment horizontal="left"/>
    </xf>
    <xf numFmtId="0" fontId="0" fillId="3" borderId="3" xfId="0" applyFill="1" applyBorder="1"/>
    <xf numFmtId="168" fontId="4" fillId="3" borderId="5" xfId="0" applyNumberFormat="1" applyFont="1" applyFill="1" applyBorder="1" applyAlignment="1">
      <alignment horizontal="right"/>
    </xf>
    <xf numFmtId="0" fontId="0" fillId="3" borderId="2" xfId="0" applyFill="1" applyBorder="1"/>
    <xf numFmtId="168" fontId="4" fillId="3" borderId="11" xfId="0" applyNumberFormat="1" applyFont="1" applyFill="1" applyBorder="1" applyAlignment="1">
      <alignment horizontal="right"/>
    </xf>
    <xf numFmtId="166" fontId="0" fillId="3" borderId="6" xfId="0" applyNumberFormat="1" applyFill="1" applyBorder="1"/>
    <xf numFmtId="168" fontId="4" fillId="3" borderId="7" xfId="0" applyNumberFormat="1" applyFont="1" applyFill="1" applyBorder="1" applyAlignment="1">
      <alignment horizontal="right"/>
    </xf>
    <xf numFmtId="177" fontId="0" fillId="3" borderId="5" xfId="7" applyNumberFormat="1" applyFont="1" applyFill="1" applyBorder="1"/>
    <xf numFmtId="177" fontId="0" fillId="3" borderId="11" xfId="7" applyNumberFormat="1" applyFont="1" applyFill="1" applyBorder="1"/>
    <xf numFmtId="177" fontId="0" fillId="3" borderId="7" xfId="7" applyNumberFormat="1" applyFont="1" applyFill="1" applyBorder="1"/>
    <xf numFmtId="0" fontId="3" fillId="3" borderId="13" xfId="0" applyFont="1" applyFill="1" applyBorder="1"/>
    <xf numFmtId="0" fontId="3" fillId="0" borderId="14" xfId="0" applyFont="1" applyBorder="1" applyAlignment="1">
      <alignment horizontal="left"/>
    </xf>
    <xf numFmtId="0" fontId="0" fillId="0" borderId="14" xfId="0" applyBorder="1" applyAlignment="1">
      <alignment horizontal="left" indent="2"/>
    </xf>
    <xf numFmtId="0" fontId="0" fillId="0" borderId="14" xfId="0" applyBorder="1" applyAlignment="1">
      <alignment horizontal="left" indent="4"/>
    </xf>
    <xf numFmtId="0" fontId="0" fillId="0" borderId="14" xfId="0" applyBorder="1"/>
    <xf numFmtId="0" fontId="0" fillId="0" borderId="14" xfId="0" quotePrefix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3" fillId="3" borderId="3" xfId="0" applyFont="1" applyFill="1" applyBorder="1"/>
    <xf numFmtId="0" fontId="3" fillId="0" borderId="2" xfId="0" applyFont="1" applyBorder="1" applyAlignment="1">
      <alignment horizontal="left"/>
    </xf>
    <xf numFmtId="0" fontId="0" fillId="0" borderId="2" xfId="0" quotePrefix="1" applyBorder="1" applyAlignment="1">
      <alignment horizontal="left" indent="2"/>
    </xf>
    <xf numFmtId="0" fontId="0" fillId="0" borderId="2" xfId="0" applyBorder="1" applyAlignment="1">
      <alignment horizontal="left" indent="4"/>
    </xf>
    <xf numFmtId="0" fontId="0" fillId="0" borderId="2" xfId="0" quotePrefix="1" applyBorder="1" applyAlignment="1">
      <alignment horizontal="right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right"/>
    </xf>
    <xf numFmtId="0" fontId="0" fillId="0" borderId="6" xfId="0" quotePrefix="1" applyBorder="1" applyAlignment="1">
      <alignment horizontal="right"/>
    </xf>
    <xf numFmtId="167" fontId="0" fillId="0" borderId="3" xfId="0" applyNumberFormat="1" applyBorder="1"/>
    <xf numFmtId="3" fontId="0" fillId="0" borderId="4" xfId="0" applyNumberFormat="1" applyBorder="1"/>
    <xf numFmtId="168" fontId="4" fillId="0" borderId="5" xfId="0" applyNumberFormat="1" applyFont="1" applyBorder="1"/>
    <xf numFmtId="168" fontId="0" fillId="0" borderId="5" xfId="0" applyNumberFormat="1" applyBorder="1"/>
    <xf numFmtId="0" fontId="3" fillId="3" borderId="2" xfId="0" applyFont="1" applyFill="1" applyBorder="1"/>
    <xf numFmtId="0" fontId="3" fillId="0" borderId="14" xfId="0" quotePrefix="1" applyFont="1" applyBorder="1" applyAlignment="1">
      <alignment horizontal="left" indent="1"/>
    </xf>
    <xf numFmtId="0" fontId="0" fillId="0" borderId="14" xfId="0" quotePrefix="1" applyBorder="1" applyAlignment="1">
      <alignment horizontal="left" indent="2"/>
    </xf>
    <xf numFmtId="0" fontId="0" fillId="0" borderId="15" xfId="0" quotePrefix="1" applyBorder="1" applyAlignment="1">
      <alignment horizontal="left" indent="6"/>
    </xf>
    <xf numFmtId="3" fontId="0" fillId="0" borderId="3" xfId="0" applyNumberFormat="1" applyBorder="1"/>
    <xf numFmtId="3" fontId="4" fillId="0" borderId="4" xfId="0" quotePrefix="1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right" wrapText="1"/>
    </xf>
    <xf numFmtId="3" fontId="0" fillId="0" borderId="2" xfId="0" applyNumberFormat="1" applyBorder="1"/>
    <xf numFmtId="168" fontId="4" fillId="0" borderId="11" xfId="0" applyNumberFormat="1" applyFont="1" applyBorder="1" applyAlignment="1">
      <alignment horizontal="right" wrapText="1"/>
    </xf>
    <xf numFmtId="3" fontId="4" fillId="0" borderId="3" xfId="0" quotePrefix="1" applyNumberFormat="1" applyFont="1" applyBorder="1" applyAlignment="1">
      <alignment horizontal="left"/>
    </xf>
    <xf numFmtId="167" fontId="0" fillId="0" borderId="4" xfId="0" applyNumberFormat="1" applyBorder="1" applyAlignment="1">
      <alignment horizontal="right"/>
    </xf>
    <xf numFmtId="0" fontId="0" fillId="0" borderId="5" xfId="0" applyBorder="1"/>
    <xf numFmtId="3" fontId="4" fillId="0" borderId="2" xfId="0" quotePrefix="1" applyNumberFormat="1" applyFont="1" applyBorder="1" applyAlignment="1">
      <alignment horizontal="left"/>
    </xf>
    <xf numFmtId="167" fontId="0" fillId="0" borderId="0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4" xfId="0" applyBorder="1"/>
    <xf numFmtId="165" fontId="0" fillId="0" borderId="2" xfId="0" applyNumberFormat="1" applyBorder="1" applyAlignment="1">
      <alignment horizontal="right"/>
    </xf>
    <xf numFmtId="166" fontId="0" fillId="0" borderId="5" xfId="0" applyNumberFormat="1" applyFill="1" applyBorder="1"/>
    <xf numFmtId="166" fontId="0" fillId="0" borderId="11" xfId="0" applyNumberFormat="1" applyFill="1" applyBorder="1"/>
    <xf numFmtId="3" fontId="0" fillId="0" borderId="7" xfId="0" applyNumberFormat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6" xfId="0" applyBorder="1"/>
    <xf numFmtId="0" fontId="0" fillId="0" borderId="1" xfId="0" quotePrefix="1" applyFill="1" applyBorder="1" applyAlignment="1">
      <alignment horizontal="left"/>
    </xf>
    <xf numFmtId="0" fontId="0" fillId="0" borderId="14" xfId="0" quotePrefix="1" applyBorder="1" applyAlignment="1">
      <alignment horizontal="left" indent="6"/>
    </xf>
    <xf numFmtId="0" fontId="0" fillId="0" borderId="15" xfId="0" applyBorder="1" applyAlignment="1">
      <alignment horizontal="left" indent="2"/>
    </xf>
    <xf numFmtId="0" fontId="3" fillId="0" borderId="13" xfId="0" applyFont="1" applyBorder="1" applyAlignment="1">
      <alignment horizontal="left" indent="1"/>
    </xf>
    <xf numFmtId="0" fontId="3" fillId="0" borderId="14" xfId="0" applyFont="1" applyFill="1" applyBorder="1"/>
    <xf numFmtId="0" fontId="3" fillId="0" borderId="14" xfId="0" applyFont="1" applyBorder="1"/>
    <xf numFmtId="0" fontId="3" fillId="0" borderId="14" xfId="0" quotePrefix="1" applyFont="1" applyBorder="1" applyAlignment="1">
      <alignment horizontal="left"/>
    </xf>
    <xf numFmtId="0" fontId="3" fillId="0" borderId="14" xfId="0" quotePrefix="1" applyFont="1" applyFill="1" applyBorder="1" applyAlignment="1">
      <alignment horizontal="left"/>
    </xf>
    <xf numFmtId="0" fontId="3" fillId="0" borderId="4" xfId="0" quotePrefix="1" applyFont="1" applyBorder="1" applyAlignment="1">
      <alignment horizontal="left" indent="6"/>
    </xf>
    <xf numFmtId="0" fontId="0" fillId="0" borderId="13" xfId="0" applyBorder="1" applyAlignment="1">
      <alignment horizontal="left" indent="2"/>
    </xf>
    <xf numFmtId="167" fontId="0" fillId="0" borderId="10" xfId="0" applyNumberFormat="1" applyBorder="1"/>
    <xf numFmtId="3" fontId="0" fillId="0" borderId="8" xfId="0" applyNumberFormat="1" applyBorder="1"/>
    <xf numFmtId="168" fontId="0" fillId="0" borderId="9" xfId="0" applyNumberFormat="1" applyBorder="1"/>
    <xf numFmtId="3" fontId="0" fillId="0" borderId="11" xfId="0" applyNumberFormat="1" applyBorder="1"/>
    <xf numFmtId="167" fontId="0" fillId="0" borderId="10" xfId="0" applyNumberFormat="1" applyFill="1" applyBorder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0" fillId="0" borderId="11" xfId="0" applyNumberFormat="1" applyBorder="1"/>
    <xf numFmtId="169" fontId="0" fillId="3" borderId="11" xfId="0" applyNumberFormat="1" applyFill="1" applyBorder="1"/>
    <xf numFmtId="169" fontId="4" fillId="0" borderId="7" xfId="0" applyNumberFormat="1" applyFont="1" applyBorder="1"/>
    <xf numFmtId="164" fontId="0" fillId="0" borderId="0" xfId="0" applyNumberFormat="1"/>
    <xf numFmtId="168" fontId="4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</cellXfs>
  <cellStyles count="8">
    <cellStyle name="ac" xfId="1" xr:uid="{00000000-0005-0000-0000-000000000000}"/>
    <cellStyle name="Milliers [0]_EDYAN" xfId="2" xr:uid="{00000000-0005-0000-0000-000001000000}"/>
    <cellStyle name="Milliers_EDYAN" xfId="3" xr:uid="{00000000-0005-0000-0000-000002000000}"/>
    <cellStyle name="Monétaire [0]_EDYAN" xfId="4" xr:uid="{00000000-0005-0000-0000-000003000000}"/>
    <cellStyle name="Monétaire_EDYAN" xfId="5" xr:uid="{00000000-0005-0000-0000-000004000000}"/>
    <cellStyle name="Normal" xfId="0" builtinId="0"/>
    <cellStyle name="Normal - Style1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9:H11"/>
  <sheetViews>
    <sheetView zoomScale="70" workbookViewId="0"/>
  </sheetViews>
  <sheetFormatPr defaultRowHeight="13" x14ac:dyDescent="0.6"/>
  <sheetData>
    <row r="9" spans="1:8" ht="18" x14ac:dyDescent="0.8">
      <c r="A9" s="174" t="s">
        <v>79</v>
      </c>
      <c r="B9" s="175"/>
      <c r="C9" s="175"/>
      <c r="D9" s="175"/>
      <c r="E9" s="175"/>
      <c r="F9" s="175"/>
      <c r="G9" s="175"/>
      <c r="H9" s="175"/>
    </row>
    <row r="10" spans="1:8" ht="18" x14ac:dyDescent="0.8">
      <c r="A10" s="174" t="s">
        <v>78</v>
      </c>
      <c r="B10" s="175"/>
      <c r="C10" s="175"/>
      <c r="D10" s="175"/>
      <c r="E10" s="175"/>
      <c r="F10" s="175"/>
      <c r="G10" s="175"/>
      <c r="H10" s="175"/>
    </row>
    <row r="11" spans="1:8" ht="18" x14ac:dyDescent="0.8">
      <c r="A11" s="174" t="s">
        <v>98</v>
      </c>
      <c r="B11" s="175"/>
      <c r="C11" s="175"/>
      <c r="D11" s="175"/>
      <c r="E11" s="175"/>
      <c r="F11" s="175"/>
      <c r="G11" s="175"/>
      <c r="H11" s="175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B107"/>
  <sheetViews>
    <sheetView zoomScale="70" workbookViewId="0"/>
  </sheetViews>
  <sheetFormatPr defaultRowHeight="13" x14ac:dyDescent="0.6"/>
  <cols>
    <col min="1" max="1" width="29.31640625" customWidth="1"/>
    <col min="2" max="3" width="9.31640625" customWidth="1"/>
    <col min="4" max="4" width="7.6796875" customWidth="1"/>
    <col min="5" max="6" width="9.31640625" customWidth="1"/>
    <col min="7" max="7" width="7.6796875" customWidth="1"/>
    <col min="8" max="9" width="9.31640625" customWidth="1"/>
    <col min="10" max="10" width="7.6796875" customWidth="1"/>
    <col min="11" max="12" width="9.31640625" customWidth="1"/>
    <col min="13" max="13" width="7.6796875" customWidth="1"/>
    <col min="14" max="15" width="9.31640625" customWidth="1"/>
    <col min="16" max="16" width="7.6796875" customWidth="1"/>
    <col min="17" max="18" width="9.31640625" customWidth="1"/>
    <col min="19" max="19" width="7.6796875" customWidth="1"/>
    <col min="20" max="20" width="0.6796875" customWidth="1"/>
  </cols>
  <sheetData>
    <row r="1" spans="1:19" s="3" customFormat="1" ht="15.5" x14ac:dyDescent="0.7">
      <c r="A1" s="57" t="s">
        <v>87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5" x14ac:dyDescent="0.7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6">
      <c r="A7" s="112" t="s">
        <v>28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6">
      <c r="A8" s="163" t="s">
        <v>67</v>
      </c>
      <c r="B8" s="139"/>
      <c r="C8" s="58"/>
      <c r="D8" s="140"/>
      <c r="E8" s="144"/>
      <c r="F8" s="145"/>
      <c r="G8" s="36"/>
      <c r="H8" s="148"/>
      <c r="I8" s="32"/>
      <c r="J8" s="140"/>
      <c r="K8" s="35"/>
      <c r="L8" s="25"/>
      <c r="M8" s="150"/>
      <c r="N8" s="155"/>
      <c r="O8" s="80"/>
      <c r="P8" s="156"/>
      <c r="Q8" s="155"/>
      <c r="R8" s="32"/>
      <c r="S8" s="36"/>
    </row>
    <row r="9" spans="1:19" ht="12.75" customHeight="1" x14ac:dyDescent="0.6">
      <c r="A9" s="164" t="s">
        <v>60</v>
      </c>
      <c r="B9" s="139"/>
      <c r="C9" s="58"/>
      <c r="D9" s="140"/>
      <c r="E9" s="144"/>
      <c r="F9" s="145"/>
      <c r="G9" s="36"/>
      <c r="H9" s="148"/>
      <c r="I9" s="32"/>
      <c r="J9" s="140"/>
      <c r="K9" s="35"/>
      <c r="L9" s="25"/>
      <c r="M9" s="150"/>
      <c r="N9" s="155"/>
      <c r="O9" s="80"/>
      <c r="P9" s="156"/>
      <c r="Q9" s="155"/>
      <c r="R9" s="32"/>
      <c r="S9" s="36"/>
    </row>
    <row r="10" spans="1:19" ht="12.75" customHeight="1" x14ac:dyDescent="0.6">
      <c r="A10" s="114" t="s">
        <v>2</v>
      </c>
      <c r="B10" s="11">
        <v>64911.3277325245</v>
      </c>
      <c r="C10" s="25">
        <v>890365.73414209997</v>
      </c>
      <c r="D10" s="37">
        <f t="shared" ref="D10:D16" si="0">IF(C10&lt;&gt;0,B10/C10,0)</f>
        <v>7.2904117087422449E-2</v>
      </c>
      <c r="E10" s="11">
        <v>16.604285936380684</v>
      </c>
      <c r="F10" s="25">
        <v>226.68770276002792</v>
      </c>
      <c r="G10" s="37">
        <f t="shared" ref="G10:G16" si="1">IF(F10&lt;&gt;0,E10/F10,0)</f>
        <v>7.3247404840297028E-2</v>
      </c>
      <c r="H10" s="11">
        <v>248.59700236745499</v>
      </c>
      <c r="I10" s="25">
        <v>3379.0454039559986</v>
      </c>
      <c r="J10" s="37">
        <f t="shared" ref="J10:J16" si="2">IF(I10&lt;&gt;0,H10/I10,0)</f>
        <v>7.3570187034601969E-2</v>
      </c>
      <c r="K10" s="11">
        <v>0</v>
      </c>
      <c r="L10" s="25">
        <v>0</v>
      </c>
      <c r="M10" s="37">
        <f t="shared" ref="M10:M16" si="3">IF(L10&lt;&gt;0,K10/L10,0)</f>
        <v>0</v>
      </c>
      <c r="N10" s="11">
        <v>1125.7023181566981</v>
      </c>
      <c r="O10" s="25">
        <v>15048.312118561975</v>
      </c>
      <c r="P10" s="37">
        <f t="shared" ref="P10:P16" si="4">IF(O10&lt;&gt;0,N10/O10,0)</f>
        <v>7.4805885822115101E-2</v>
      </c>
      <c r="Q10" s="11">
        <f t="shared" ref="Q10:R15" si="5">SUM(B10,E10,H10,K10,N10)</f>
        <v>66302.231338985031</v>
      </c>
      <c r="R10" s="25">
        <f t="shared" si="5"/>
        <v>909019.77936737787</v>
      </c>
      <c r="S10" s="37">
        <f t="shared" ref="S10:S16" si="6">IF(R10&lt;&gt;0,Q10/R10,0)</f>
        <v>7.2938161351260508E-2</v>
      </c>
    </row>
    <row r="11" spans="1:19" ht="12.75" customHeight="1" x14ac:dyDescent="0.6">
      <c r="A11" s="134" t="s">
        <v>56</v>
      </c>
      <c r="B11" s="11">
        <v>7047.9612885421848</v>
      </c>
      <c r="C11" s="25">
        <v>890365.73414210021</v>
      </c>
      <c r="D11" s="37">
        <f t="shared" si="0"/>
        <v>7.9158047286412604E-3</v>
      </c>
      <c r="E11" s="11">
        <v>2.6203463902293977</v>
      </c>
      <c r="F11" s="25">
        <v>226.68770276002792</v>
      </c>
      <c r="G11" s="37">
        <f t="shared" si="1"/>
        <v>1.1559278947757047E-2</v>
      </c>
      <c r="H11" s="11">
        <v>22.395068597914253</v>
      </c>
      <c r="I11" s="25">
        <v>3379.0454039559982</v>
      </c>
      <c r="J11" s="37">
        <f t="shared" si="2"/>
        <v>6.6276317482136683E-3</v>
      </c>
      <c r="K11" s="11">
        <v>0</v>
      </c>
      <c r="L11" s="25">
        <v>0</v>
      </c>
      <c r="M11" s="37">
        <f t="shared" si="3"/>
        <v>0</v>
      </c>
      <c r="N11" s="11">
        <v>129.37236195487574</v>
      </c>
      <c r="O11" s="25">
        <v>15048.312118561973</v>
      </c>
      <c r="P11" s="37">
        <f t="shared" si="4"/>
        <v>8.5971344118584547E-3</v>
      </c>
      <c r="Q11" s="11">
        <f t="shared" si="5"/>
        <v>7202.3490654852039</v>
      </c>
      <c r="R11" s="25">
        <f t="shared" si="5"/>
        <v>909019.7793673781</v>
      </c>
      <c r="S11" s="37">
        <f t="shared" si="6"/>
        <v>7.9232039048672803E-3</v>
      </c>
    </row>
    <row r="12" spans="1:19" ht="12.75" customHeight="1" x14ac:dyDescent="0.6">
      <c r="A12" s="114" t="s">
        <v>0</v>
      </c>
      <c r="B12" s="11">
        <v>-24715.072607921524</v>
      </c>
      <c r="C12" s="25">
        <v>912429.16128849902</v>
      </c>
      <c r="D12" s="37">
        <f t="shared" si="0"/>
        <v>-2.7087113889498891E-2</v>
      </c>
      <c r="E12" s="11">
        <v>-6.6446504600188456</v>
      </c>
      <c r="F12" s="25">
        <v>226.68770276002792</v>
      </c>
      <c r="G12" s="37">
        <f t="shared" si="1"/>
        <v>-2.9311914052315782E-2</v>
      </c>
      <c r="H12" s="11">
        <v>-63.522787931550823</v>
      </c>
      <c r="I12" s="25">
        <v>3945.6598614566933</v>
      </c>
      <c r="J12" s="37">
        <f t="shared" si="2"/>
        <v>-1.6099407998159E-2</v>
      </c>
      <c r="K12" s="11">
        <v>0</v>
      </c>
      <c r="L12" s="25">
        <v>0</v>
      </c>
      <c r="M12" s="37">
        <f t="shared" si="3"/>
        <v>0</v>
      </c>
      <c r="N12" s="11">
        <v>-401.32635230172446</v>
      </c>
      <c r="O12" s="25">
        <v>15682.635732626564</v>
      </c>
      <c r="P12" s="37">
        <f t="shared" si="4"/>
        <v>-2.5590491237821374E-2</v>
      </c>
      <c r="Q12" s="11">
        <f t="shared" si="5"/>
        <v>-25186.566398614814</v>
      </c>
      <c r="R12" s="25">
        <f t="shared" si="5"/>
        <v>932284.14458534226</v>
      </c>
      <c r="S12" s="37">
        <f t="shared" si="6"/>
        <v>-2.7015976346800575E-2</v>
      </c>
    </row>
    <row r="13" spans="1:19" ht="12.75" customHeight="1" x14ac:dyDescent="0.6">
      <c r="A13" s="114" t="s">
        <v>1</v>
      </c>
      <c r="B13" s="11">
        <v>0</v>
      </c>
      <c r="C13" s="25">
        <v>346535.54215888522</v>
      </c>
      <c r="D13" s="37">
        <f t="shared" si="0"/>
        <v>0</v>
      </c>
      <c r="E13" s="11">
        <v>0</v>
      </c>
      <c r="F13" s="25">
        <v>86.141327048810638</v>
      </c>
      <c r="G13" s="37">
        <f t="shared" si="1"/>
        <v>0</v>
      </c>
      <c r="H13" s="11">
        <v>0</v>
      </c>
      <c r="I13" s="25">
        <v>1494.5345244647874</v>
      </c>
      <c r="J13" s="37">
        <f t="shared" si="2"/>
        <v>0</v>
      </c>
      <c r="K13" s="11">
        <v>0</v>
      </c>
      <c r="L13" s="25">
        <v>0</v>
      </c>
      <c r="M13" s="37">
        <f t="shared" si="3"/>
        <v>0</v>
      </c>
      <c r="N13" s="11">
        <v>0</v>
      </c>
      <c r="O13" s="25">
        <v>5954.0098276785448</v>
      </c>
      <c r="P13" s="37">
        <f t="shared" si="4"/>
        <v>0</v>
      </c>
      <c r="Q13" s="11">
        <f t="shared" si="5"/>
        <v>0</v>
      </c>
      <c r="R13" s="25">
        <f t="shared" si="5"/>
        <v>354070.22783807741</v>
      </c>
      <c r="S13" s="37">
        <f t="shared" si="6"/>
        <v>0</v>
      </c>
    </row>
    <row r="14" spans="1:19" ht="12.75" customHeight="1" x14ac:dyDescent="0.6">
      <c r="A14" s="114" t="s">
        <v>53</v>
      </c>
      <c r="B14" s="11">
        <v>-9298.726897867029</v>
      </c>
      <c r="C14" s="25">
        <v>520272.16106518882</v>
      </c>
      <c r="D14" s="37">
        <f t="shared" si="0"/>
        <v>-1.7872812719460347E-2</v>
      </c>
      <c r="E14" s="11">
        <v>-2.3141045036081325</v>
      </c>
      <c r="F14" s="25">
        <v>129.2119905732159</v>
      </c>
      <c r="G14" s="37">
        <f t="shared" si="1"/>
        <v>-1.7909363468066708E-2</v>
      </c>
      <c r="H14" s="11">
        <v>-39.876520097492133</v>
      </c>
      <c r="I14" s="25">
        <v>2253.8423439190715</v>
      </c>
      <c r="J14" s="37">
        <f t="shared" si="2"/>
        <v>-1.7692683876083914E-2</v>
      </c>
      <c r="K14" s="11">
        <v>0</v>
      </c>
      <c r="L14" s="25">
        <v>0</v>
      </c>
      <c r="M14" s="37">
        <f t="shared" si="3"/>
        <v>0</v>
      </c>
      <c r="N14" s="11">
        <v>-159.64347644308734</v>
      </c>
      <c r="O14" s="25">
        <v>8944.4941183166902</v>
      </c>
      <c r="P14" s="37">
        <f t="shared" si="4"/>
        <v>-1.7848239859218719E-2</v>
      </c>
      <c r="Q14" s="11">
        <f t="shared" si="5"/>
        <v>-9500.5609989112163</v>
      </c>
      <c r="R14" s="25">
        <f t="shared" si="5"/>
        <v>531599.70951799781</v>
      </c>
      <c r="S14" s="37">
        <f t="shared" si="6"/>
        <v>-1.7871644451283444E-2</v>
      </c>
    </row>
    <row r="15" spans="1:19" ht="12.75" customHeight="1" x14ac:dyDescent="0.6">
      <c r="A15" s="134" t="s">
        <v>63</v>
      </c>
      <c r="B15" s="11">
        <v>5938.2351427259928</v>
      </c>
      <c r="C15" s="25">
        <v>45621.458064424951</v>
      </c>
      <c r="D15" s="37">
        <f t="shared" si="0"/>
        <v>0.13016320377880591</v>
      </c>
      <c r="E15" s="11">
        <v>1.5217892617665127</v>
      </c>
      <c r="F15" s="25">
        <v>11.334385138001396</v>
      </c>
      <c r="G15" s="37">
        <f t="shared" si="1"/>
        <v>0.13426306263974822</v>
      </c>
      <c r="H15" s="11">
        <v>25.584128271644079</v>
      </c>
      <c r="I15" s="25">
        <v>197.28299307283467</v>
      </c>
      <c r="J15" s="37">
        <f t="shared" si="2"/>
        <v>0.12968238099570351</v>
      </c>
      <c r="K15" s="11">
        <v>0</v>
      </c>
      <c r="L15" s="25">
        <v>0</v>
      </c>
      <c r="M15" s="37">
        <f t="shared" si="3"/>
        <v>0</v>
      </c>
      <c r="N15" s="11">
        <v>102.69761255970359</v>
      </c>
      <c r="O15" s="25">
        <v>784.13178663132805</v>
      </c>
      <c r="P15" s="37">
        <f t="shared" si="4"/>
        <v>0.13096983735463397</v>
      </c>
      <c r="Q15" s="11">
        <f t="shared" si="5"/>
        <v>6068.038672819107</v>
      </c>
      <c r="R15" s="25">
        <f t="shared" si="5"/>
        <v>46614.207229267115</v>
      </c>
      <c r="S15" s="37">
        <f t="shared" si="6"/>
        <v>0.13017573468479454</v>
      </c>
    </row>
    <row r="16" spans="1:19" ht="12.75" customHeight="1" x14ac:dyDescent="0.6">
      <c r="A16" s="114" t="s">
        <v>55</v>
      </c>
      <c r="B16" s="11">
        <f>SUM(B10:B15)</f>
        <v>43883.724658004117</v>
      </c>
      <c r="C16" s="25">
        <f>C12</f>
        <v>912429.16128849902</v>
      </c>
      <c r="D16" s="37">
        <f t="shared" si="0"/>
        <v>4.8095486772949177E-2</v>
      </c>
      <c r="E16" s="11">
        <f>SUM(E10:E15)</f>
        <v>11.787666624749617</v>
      </c>
      <c r="F16" s="25">
        <f>F12</f>
        <v>226.68770276002792</v>
      </c>
      <c r="G16" s="37">
        <f t="shared" si="1"/>
        <v>5.1999585690927691E-2</v>
      </c>
      <c r="H16" s="11">
        <f>SUM(H10:H15)</f>
        <v>193.17689120797036</v>
      </c>
      <c r="I16" s="25">
        <f>I12</f>
        <v>3945.6598614566933</v>
      </c>
      <c r="J16" s="37">
        <f t="shared" si="2"/>
        <v>4.8959337092136374E-2</v>
      </c>
      <c r="K16" s="11">
        <f>SUM(K10:K15)</f>
        <v>0</v>
      </c>
      <c r="L16" s="25">
        <f>L12</f>
        <v>0</v>
      </c>
      <c r="M16" s="37">
        <f t="shared" si="3"/>
        <v>0</v>
      </c>
      <c r="N16" s="11">
        <f>SUM(N10:N15)</f>
        <v>796.80246392646552</v>
      </c>
      <c r="O16" s="25">
        <f>O12</f>
        <v>15682.635732626564</v>
      </c>
      <c r="P16" s="37">
        <f t="shared" si="4"/>
        <v>5.0807943097777683E-2</v>
      </c>
      <c r="Q16" s="11">
        <f>SUM(Q10:Q15)</f>
        <v>44885.49167976332</v>
      </c>
      <c r="R16" s="25">
        <f>R12</f>
        <v>932284.14458534226</v>
      </c>
      <c r="S16" s="37">
        <f t="shared" si="6"/>
        <v>4.8145720315480978E-2</v>
      </c>
    </row>
    <row r="17" spans="1:19" ht="12.75" customHeight="1" x14ac:dyDescent="0.6">
      <c r="A17" s="114"/>
      <c r="B17" s="11"/>
      <c r="C17" s="25"/>
      <c r="D17" s="36"/>
      <c r="E17" s="11"/>
      <c r="F17" s="25"/>
      <c r="G17" s="36"/>
      <c r="H17" s="11"/>
      <c r="I17" s="25"/>
      <c r="J17" s="36"/>
      <c r="K17" s="11"/>
      <c r="L17" s="25"/>
      <c r="M17" s="36"/>
      <c r="N17" s="11"/>
      <c r="O17" s="25"/>
      <c r="P17" s="36"/>
      <c r="Q17" s="35"/>
      <c r="R17" s="32"/>
      <c r="S17" s="36"/>
    </row>
    <row r="18" spans="1:19" ht="12.75" customHeight="1" x14ac:dyDescent="0.6">
      <c r="A18" s="165" t="s">
        <v>81</v>
      </c>
      <c r="B18" s="11"/>
      <c r="C18" s="25"/>
      <c r="D18" s="36"/>
      <c r="E18" s="11"/>
      <c r="F18" s="25"/>
      <c r="G18" s="36"/>
      <c r="H18" s="11"/>
      <c r="I18" s="25"/>
      <c r="J18" s="36"/>
      <c r="K18" s="11"/>
      <c r="L18" s="25"/>
      <c r="M18" s="36"/>
      <c r="N18" s="11"/>
      <c r="O18" s="25"/>
      <c r="P18" s="36"/>
      <c r="Q18" s="35"/>
      <c r="R18" s="32"/>
      <c r="S18" s="36"/>
    </row>
    <row r="19" spans="1:19" ht="12.75" customHeight="1" x14ac:dyDescent="0.6">
      <c r="A19" s="114" t="s">
        <v>2</v>
      </c>
      <c r="B19" s="11">
        <v>832.36191911423384</v>
      </c>
      <c r="C19" s="25">
        <v>11378.493376836232</v>
      </c>
      <c r="D19" s="37">
        <f t="shared" ref="D19:D25" si="7">IF(C19&lt;&gt;0,B19/C19,0)</f>
        <v>7.315220842934396E-2</v>
      </c>
      <c r="E19" s="11">
        <v>5.0249631608271499E-2</v>
      </c>
      <c r="F19" s="25">
        <v>0.62329561934164146</v>
      </c>
      <c r="G19" s="37">
        <f t="shared" ref="G19:G25" si="8">IF(F19&lt;&gt;0,E19/F19,0)</f>
        <v>8.0619260025199396E-2</v>
      </c>
      <c r="H19" s="11">
        <v>8.1379474281820965</v>
      </c>
      <c r="I19" s="25">
        <v>105.1039723029736</v>
      </c>
      <c r="J19" s="37">
        <f t="shared" ref="J19:J25" si="9">IF(I19&lt;&gt;0,H19/I19,0)</f>
        <v>7.74275914588992E-2</v>
      </c>
      <c r="K19" s="11">
        <v>0</v>
      </c>
      <c r="L19" s="25">
        <v>0</v>
      </c>
      <c r="M19" s="37">
        <f t="shared" ref="M19:M25" si="10">IF(L19&lt;&gt;0,K19/L19,0)</f>
        <v>0</v>
      </c>
      <c r="N19" s="11">
        <v>1.6367753052381557</v>
      </c>
      <c r="O19" s="25">
        <v>18.733841350153497</v>
      </c>
      <c r="P19" s="37">
        <f t="shared" ref="P19:P25" si="11">IF(O19&lt;&gt;0,N19/O19,0)</f>
        <v>8.7369977926323408E-2</v>
      </c>
      <c r="Q19" s="11">
        <f t="shared" ref="Q19:R24" si="12">SUM(B19,E19,H19,K19,N19)</f>
        <v>842.18689147926239</v>
      </c>
      <c r="R19" s="25">
        <f t="shared" si="12"/>
        <v>11502.9544861087</v>
      </c>
      <c r="S19" s="37">
        <f t="shared" ref="S19:S25" si="13">IF(R19&lt;&gt;0,Q19/R19,0)</f>
        <v>7.3214832980197528E-2</v>
      </c>
    </row>
    <row r="20" spans="1:19" ht="12.75" customHeight="1" x14ac:dyDescent="0.6">
      <c r="A20" s="134" t="s">
        <v>56</v>
      </c>
      <c r="B20" s="11">
        <v>75.412463951158799</v>
      </c>
      <c r="C20" s="25">
        <v>11378.493376836232</v>
      </c>
      <c r="D20" s="37">
        <f t="shared" si="7"/>
        <v>6.6276317482136717E-3</v>
      </c>
      <c r="E20" s="11">
        <v>4.1309738352711661E-3</v>
      </c>
      <c r="F20" s="25">
        <v>0.62329561934164146</v>
      </c>
      <c r="G20" s="37">
        <f t="shared" si="8"/>
        <v>6.6276317482136709E-3</v>
      </c>
      <c r="H20" s="11">
        <v>0.69659042369855839</v>
      </c>
      <c r="I20" s="25">
        <v>105.1039723029736</v>
      </c>
      <c r="J20" s="37">
        <f t="shared" si="9"/>
        <v>6.6276317482136726E-3</v>
      </c>
      <c r="K20" s="11">
        <v>0</v>
      </c>
      <c r="L20" s="25">
        <v>0</v>
      </c>
      <c r="M20" s="37">
        <f t="shared" si="10"/>
        <v>0</v>
      </c>
      <c r="N20" s="11">
        <v>0.1241610016982754</v>
      </c>
      <c r="O20" s="25">
        <v>18.733841350153497</v>
      </c>
      <c r="P20" s="37">
        <f t="shared" si="11"/>
        <v>6.6276317482136717E-3</v>
      </c>
      <c r="Q20" s="11">
        <f t="shared" si="12"/>
        <v>76.237346350390894</v>
      </c>
      <c r="R20" s="25">
        <f t="shared" si="12"/>
        <v>11502.9544861087</v>
      </c>
      <c r="S20" s="37">
        <f t="shared" si="13"/>
        <v>6.6276317482136709E-3</v>
      </c>
    </row>
    <row r="21" spans="1:19" ht="12.75" customHeight="1" x14ac:dyDescent="0.6">
      <c r="A21" s="114" t="s">
        <v>0</v>
      </c>
      <c r="B21" s="11">
        <v>13912.996777064738</v>
      </c>
      <c r="C21" s="25">
        <v>227569.86753672443</v>
      </c>
      <c r="D21" s="37">
        <f t="shared" si="7"/>
        <v>6.1137253924092159E-2</v>
      </c>
      <c r="E21" s="11">
        <v>0.76213165098928348</v>
      </c>
      <c r="F21" s="25">
        <v>12.465912386832816</v>
      </c>
      <c r="G21" s="37">
        <f t="shared" si="8"/>
        <v>6.1137253924092146E-2</v>
      </c>
      <c r="H21" s="11">
        <v>128.51536486235281</v>
      </c>
      <c r="I21" s="25">
        <v>2102.0794460594702</v>
      </c>
      <c r="J21" s="37">
        <f t="shared" si="9"/>
        <v>6.1137253924092153E-2</v>
      </c>
      <c r="K21" s="11">
        <v>0</v>
      </c>
      <c r="L21" s="25">
        <v>0</v>
      </c>
      <c r="M21" s="37">
        <f t="shared" si="10"/>
        <v>0</v>
      </c>
      <c r="N21" s="11">
        <v>22.906712311959812</v>
      </c>
      <c r="O21" s="25">
        <v>374.67682700306955</v>
      </c>
      <c r="P21" s="37">
        <f t="shared" si="11"/>
        <v>6.1137253924092153E-2</v>
      </c>
      <c r="Q21" s="11">
        <f t="shared" si="12"/>
        <v>14065.18098589004</v>
      </c>
      <c r="R21" s="25">
        <f t="shared" si="12"/>
        <v>230059.08972217381</v>
      </c>
      <c r="S21" s="37">
        <f t="shared" si="13"/>
        <v>6.1137253924092153E-2</v>
      </c>
    </row>
    <row r="22" spans="1:19" ht="12.75" customHeight="1" x14ac:dyDescent="0.6">
      <c r="A22" s="114" t="s">
        <v>1</v>
      </c>
      <c r="B22" s="11">
        <v>0</v>
      </c>
      <c r="C22" s="25">
        <v>84638.922983596232</v>
      </c>
      <c r="D22" s="37">
        <f t="shared" si="7"/>
        <v>0</v>
      </c>
      <c r="E22" s="11">
        <v>0</v>
      </c>
      <c r="F22" s="25">
        <v>4.636384464472795</v>
      </c>
      <c r="G22" s="37">
        <f t="shared" si="8"/>
        <v>0</v>
      </c>
      <c r="H22" s="11">
        <v>0</v>
      </c>
      <c r="I22" s="25">
        <v>781.81589797566835</v>
      </c>
      <c r="J22" s="37">
        <f t="shared" si="9"/>
        <v>0</v>
      </c>
      <c r="K22" s="11">
        <v>0</v>
      </c>
      <c r="L22" s="25">
        <v>0</v>
      </c>
      <c r="M22" s="37">
        <f t="shared" si="10"/>
        <v>0</v>
      </c>
      <c r="N22" s="11">
        <v>0</v>
      </c>
      <c r="O22" s="25">
        <v>139.35167888311665</v>
      </c>
      <c r="P22" s="37">
        <f t="shared" si="11"/>
        <v>0</v>
      </c>
      <c r="Q22" s="11">
        <f t="shared" si="12"/>
        <v>0</v>
      </c>
      <c r="R22" s="25">
        <f t="shared" si="12"/>
        <v>85564.726944919486</v>
      </c>
      <c r="S22" s="37">
        <f t="shared" si="13"/>
        <v>0</v>
      </c>
    </row>
    <row r="23" spans="1:19" ht="12.75" customHeight="1" x14ac:dyDescent="0.6">
      <c r="A23" s="114" t="s">
        <v>53</v>
      </c>
      <c r="B23" s="11">
        <v>10983.306070017368</v>
      </c>
      <c r="C23" s="25">
        <v>131552.45117629197</v>
      </c>
      <c r="D23" s="37">
        <f t="shared" si="7"/>
        <v>8.3489938589580232E-2</v>
      </c>
      <c r="E23" s="11">
        <v>0.60164789244125383</v>
      </c>
      <c r="F23" s="25">
        <v>7.2062323030183792</v>
      </c>
      <c r="G23" s="37">
        <f t="shared" si="8"/>
        <v>8.3489938589580232E-2</v>
      </c>
      <c r="H23" s="11">
        <v>101.45359835848176</v>
      </c>
      <c r="I23" s="25">
        <v>1215.1595757808282</v>
      </c>
      <c r="J23" s="37">
        <f t="shared" si="9"/>
        <v>8.3489938589580273E-2</v>
      </c>
      <c r="K23" s="11">
        <v>0</v>
      </c>
      <c r="L23" s="25">
        <v>0</v>
      </c>
      <c r="M23" s="37">
        <f t="shared" si="10"/>
        <v>0</v>
      </c>
      <c r="N23" s="11">
        <v>18.083194901247484</v>
      </c>
      <c r="O23" s="25">
        <v>216.59130676979942</v>
      </c>
      <c r="P23" s="37">
        <f t="shared" si="11"/>
        <v>8.3489938589580218E-2</v>
      </c>
      <c r="Q23" s="11">
        <f t="shared" si="12"/>
        <v>11103.444511169539</v>
      </c>
      <c r="R23" s="25">
        <f t="shared" si="12"/>
        <v>132991.40829114564</v>
      </c>
      <c r="S23" s="37">
        <f t="shared" si="13"/>
        <v>8.3489938589580218E-2</v>
      </c>
    </row>
    <row r="24" spans="1:19" ht="12.75" customHeight="1" x14ac:dyDescent="0.6">
      <c r="A24" s="134" t="s">
        <v>57</v>
      </c>
      <c r="B24" s="11">
        <v>3224.1707969591857</v>
      </c>
      <c r="C24" s="25">
        <v>11378.493376836223</v>
      </c>
      <c r="D24" s="37">
        <f t="shared" si="7"/>
        <v>0.28335656489661398</v>
      </c>
      <c r="E24" s="11">
        <v>0.17661490561175486</v>
      </c>
      <c r="F24" s="25">
        <v>0.62329561934164079</v>
      </c>
      <c r="G24" s="37">
        <f t="shared" si="8"/>
        <v>0.28335656489661398</v>
      </c>
      <c r="H24" s="11">
        <v>29.781900548759442</v>
      </c>
      <c r="I24" s="25">
        <v>105.10397230297353</v>
      </c>
      <c r="J24" s="37">
        <f t="shared" si="9"/>
        <v>0.28335656489661404</v>
      </c>
      <c r="K24" s="11">
        <v>0</v>
      </c>
      <c r="L24" s="25">
        <v>0</v>
      </c>
      <c r="M24" s="37">
        <f t="shared" si="10"/>
        <v>0</v>
      </c>
      <c r="N24" s="11">
        <v>5.3083569322976345</v>
      </c>
      <c r="O24" s="25">
        <v>18.73384135015348</v>
      </c>
      <c r="P24" s="37">
        <f t="shared" si="11"/>
        <v>0.28335656489661398</v>
      </c>
      <c r="Q24" s="11">
        <f t="shared" si="12"/>
        <v>3259.4376693458544</v>
      </c>
      <c r="R24" s="25">
        <f t="shared" si="12"/>
        <v>11502.954486108691</v>
      </c>
      <c r="S24" s="37">
        <f t="shared" si="13"/>
        <v>0.28335656489661398</v>
      </c>
    </row>
    <row r="25" spans="1:19" ht="12.75" customHeight="1" x14ac:dyDescent="0.6">
      <c r="A25" s="114" t="s">
        <v>55</v>
      </c>
      <c r="B25" s="11">
        <f>SUM(B19:B24)</f>
        <v>29028.248027106685</v>
      </c>
      <c r="C25" s="25">
        <f>C21</f>
        <v>227569.86753672443</v>
      </c>
      <c r="D25" s="37">
        <f t="shared" si="7"/>
        <v>0.12755752042797233</v>
      </c>
      <c r="E25" s="11">
        <f>SUM(E19:E24)</f>
        <v>1.5947750544858348</v>
      </c>
      <c r="F25" s="25">
        <f>F21</f>
        <v>12.465912386832816</v>
      </c>
      <c r="G25" s="37">
        <f t="shared" si="8"/>
        <v>0.12793087300776509</v>
      </c>
      <c r="H25" s="11">
        <f>SUM(H19:H24)</f>
        <v>268.58540162147466</v>
      </c>
      <c r="I25" s="25">
        <f>I21</f>
        <v>2102.0794460594702</v>
      </c>
      <c r="J25" s="37">
        <f t="shared" si="9"/>
        <v>0.12777128957945011</v>
      </c>
      <c r="K25" s="11">
        <f>SUM(K19:K24)</f>
        <v>0</v>
      </c>
      <c r="L25" s="25">
        <f>L21</f>
        <v>0</v>
      </c>
      <c r="M25" s="37">
        <f t="shared" si="10"/>
        <v>0</v>
      </c>
      <c r="N25" s="11">
        <f>SUM(N19:N24)</f>
        <v>48.059200452441367</v>
      </c>
      <c r="O25" s="25">
        <f>O21</f>
        <v>374.67682700306955</v>
      </c>
      <c r="P25" s="37">
        <f t="shared" si="11"/>
        <v>0.12826840890282132</v>
      </c>
      <c r="Q25" s="11">
        <f>SUM(Q19:Q24)</f>
        <v>29346.487404235086</v>
      </c>
      <c r="R25" s="25">
        <f>R21</f>
        <v>230059.08972217381</v>
      </c>
      <c r="S25" s="37">
        <f t="shared" si="13"/>
        <v>0.127560651655515</v>
      </c>
    </row>
    <row r="26" spans="1:19" ht="12.75" customHeight="1" x14ac:dyDescent="0.6">
      <c r="A26" s="114"/>
      <c r="B26" s="11"/>
      <c r="C26" s="25"/>
      <c r="D26" s="36"/>
      <c r="E26" s="11"/>
      <c r="F26" s="25"/>
      <c r="G26" s="36"/>
      <c r="H26" s="11"/>
      <c r="I26" s="25"/>
      <c r="J26" s="36"/>
      <c r="K26" s="11"/>
      <c r="L26" s="25"/>
      <c r="M26" s="36"/>
      <c r="N26" s="11"/>
      <c r="O26" s="25"/>
      <c r="P26" s="36"/>
      <c r="Q26" s="11"/>
      <c r="R26" s="25"/>
      <c r="S26" s="36"/>
    </row>
    <row r="27" spans="1:19" ht="12.75" customHeight="1" x14ac:dyDescent="0.6">
      <c r="A27" s="165" t="s">
        <v>69</v>
      </c>
      <c r="B27" s="11"/>
      <c r="C27" s="25"/>
      <c r="D27" s="36"/>
      <c r="E27" s="11"/>
      <c r="F27" s="25"/>
      <c r="G27" s="36"/>
      <c r="H27" s="11"/>
      <c r="I27" s="25"/>
      <c r="J27" s="36"/>
      <c r="K27" s="11"/>
      <c r="L27" s="25"/>
      <c r="M27" s="36"/>
      <c r="N27" s="11"/>
      <c r="O27" s="25"/>
      <c r="P27" s="36"/>
      <c r="Q27" s="11"/>
      <c r="R27" s="25"/>
      <c r="S27" s="36"/>
    </row>
    <row r="28" spans="1:19" ht="12.75" customHeight="1" x14ac:dyDescent="0.6">
      <c r="A28" s="134" t="s">
        <v>62</v>
      </c>
      <c r="B28" s="11">
        <v>451568.37494655937</v>
      </c>
      <c r="C28" s="25">
        <v>1139999.0288252232</v>
      </c>
      <c r="D28" s="37">
        <f>IF(C28&lt;&gt;0,B28/C28,0)</f>
        <v>0.39611294705391431</v>
      </c>
      <c r="E28" s="11">
        <v>94.731843294420628</v>
      </c>
      <c r="F28" s="25">
        <v>239.15361514686072</v>
      </c>
      <c r="G28" s="37">
        <f>IF(F28&lt;&gt;0,E28/F28,0)</f>
        <v>0.39611294705391425</v>
      </c>
      <c r="H28" s="11">
        <v>2395.5878401140271</v>
      </c>
      <c r="I28" s="25">
        <v>6047.7393075161654</v>
      </c>
      <c r="J28" s="37">
        <f>IF(I28&lt;&gt;0,H28/I28,0)</f>
        <v>0.39611294705391431</v>
      </c>
      <c r="K28" s="11">
        <v>0</v>
      </c>
      <c r="L28" s="25">
        <v>0</v>
      </c>
      <c r="M28" s="37">
        <f>IF(L28&lt;&gt;0,K28/L28,0)</f>
        <v>0</v>
      </c>
      <c r="N28" s="11">
        <v>6360.5093997607255</v>
      </c>
      <c r="O28" s="25">
        <v>16057.312559629634</v>
      </c>
      <c r="P28" s="37">
        <f>IF(O28&lt;&gt;0,N28/O28,0)</f>
        <v>0.39611294705391425</v>
      </c>
      <c r="Q28" s="11">
        <f>SUM(B28,E28,H28,K28,N28)</f>
        <v>460419.20402972854</v>
      </c>
      <c r="R28" s="25">
        <f>SUM(C28,F28,I28,L28,O28)</f>
        <v>1162343.2343075159</v>
      </c>
      <c r="S28" s="37">
        <f>IF(R28&lt;&gt;0,Q28/R28,0)</f>
        <v>0.39611294705391431</v>
      </c>
    </row>
    <row r="29" spans="1:19" ht="12.75" customHeight="1" x14ac:dyDescent="0.6">
      <c r="A29" s="134" t="s">
        <v>70</v>
      </c>
      <c r="B29" s="11">
        <v>0</v>
      </c>
      <c r="C29" s="25">
        <v>0</v>
      </c>
      <c r="D29" s="37">
        <f>IF(C29&lt;&gt;0,B29/C29,0)</f>
        <v>0</v>
      </c>
      <c r="E29" s="11">
        <v>44.423297391474378</v>
      </c>
      <c r="F29" s="25">
        <v>12.465912386832816</v>
      </c>
      <c r="G29" s="37">
        <f>IF(F29&lt;&gt;0,E29/F29,0)</f>
        <v>3.5635817109060315</v>
      </c>
      <c r="H29" s="11">
        <v>14091.519800581058</v>
      </c>
      <c r="I29" s="25">
        <v>3889.4545925483067</v>
      </c>
      <c r="J29" s="37">
        <f>IF(I29&lt;&gt;0,H29/I29,0)</f>
        <v>3.6230066363491149</v>
      </c>
      <c r="K29" s="11">
        <v>0</v>
      </c>
      <c r="L29" s="25">
        <v>0</v>
      </c>
      <c r="M29" s="37">
        <f>IF(L29&lt;&gt;0,K29/L29,0)</f>
        <v>0</v>
      </c>
      <c r="N29" s="11">
        <v>0</v>
      </c>
      <c r="O29" s="25">
        <v>0</v>
      </c>
      <c r="P29" s="37">
        <f>IF(O29&lt;&gt;0,N29/O29,0)</f>
        <v>0</v>
      </c>
      <c r="Q29" s="11">
        <f>SUM(B29,E29,H29,K29,N29)</f>
        <v>14135.943097972533</v>
      </c>
      <c r="R29" s="25">
        <f>SUM(C29,F29,I29,L29,O29)</f>
        <v>3901.9205049351394</v>
      </c>
      <c r="S29" s="37">
        <f>IF(R29&lt;&gt;0,Q29/R29,0)</f>
        <v>3.6228167847329096</v>
      </c>
    </row>
    <row r="30" spans="1:19" ht="12.75" customHeight="1" x14ac:dyDescent="0.6">
      <c r="A30" s="114" t="s">
        <v>55</v>
      </c>
      <c r="B30" s="11">
        <f>SUM(B28:B29)</f>
        <v>451568.37494655937</v>
      </c>
      <c r="C30" s="25">
        <f>C28</f>
        <v>1139999.0288252232</v>
      </c>
      <c r="D30" s="37">
        <f>IF(C30&lt;&gt;0,B30/C30,0)</f>
        <v>0.39611294705391431</v>
      </c>
      <c r="E30" s="11">
        <f>SUM(E28:E29)</f>
        <v>139.15514068589499</v>
      </c>
      <c r="F30" s="25">
        <f>F28</f>
        <v>239.15361514686072</v>
      </c>
      <c r="G30" s="37">
        <f>IF(F30&lt;&gt;0,E30/F30,0)</f>
        <v>0.58186509369905137</v>
      </c>
      <c r="H30" s="11">
        <f>SUM(H28:H29)</f>
        <v>16487.107640695085</v>
      </c>
      <c r="I30" s="25">
        <f>I28</f>
        <v>6047.7393075161654</v>
      </c>
      <c r="J30" s="37">
        <f>IF(I30&lt;&gt;0,H30/I30,0)</f>
        <v>2.7261604381995785</v>
      </c>
      <c r="K30" s="11">
        <f>SUM(K28:K29)</f>
        <v>0</v>
      </c>
      <c r="L30" s="25">
        <f>L28</f>
        <v>0</v>
      </c>
      <c r="M30" s="37">
        <f>IF(L30&lt;&gt;0,K30/L30,0)</f>
        <v>0</v>
      </c>
      <c r="N30" s="11">
        <f>SUM(N28:N29)</f>
        <v>6360.5093997607255</v>
      </c>
      <c r="O30" s="25">
        <f>O28</f>
        <v>16057.312559629634</v>
      </c>
      <c r="P30" s="37">
        <f>IF(O30&lt;&gt;0,N30/O30,0)</f>
        <v>0.39611294705391425</v>
      </c>
      <c r="Q30" s="11">
        <f>SUM(Q28:Q29)</f>
        <v>474555.14712770109</v>
      </c>
      <c r="R30" s="25">
        <f>R28</f>
        <v>1162343.2343075159</v>
      </c>
      <c r="S30" s="37">
        <f>IF(R30&lt;&gt;0,Q30/R30,0)</f>
        <v>0.40827453812334935</v>
      </c>
    </row>
    <row r="31" spans="1:19" ht="12.75" customHeight="1" x14ac:dyDescent="0.6">
      <c r="A31" s="114"/>
      <c r="B31" s="11"/>
      <c r="C31" s="32"/>
      <c r="D31" s="36"/>
      <c r="E31" s="11"/>
      <c r="F31" s="32"/>
      <c r="G31" s="36"/>
      <c r="H31" s="11"/>
      <c r="I31" s="32"/>
      <c r="J31" s="36"/>
      <c r="K31" s="11"/>
      <c r="L31" s="12"/>
      <c r="M31" s="36"/>
      <c r="N31" s="11"/>
      <c r="O31" s="25"/>
      <c r="P31" s="36"/>
      <c r="Q31" s="11"/>
      <c r="R31" s="25"/>
      <c r="S31" s="36"/>
    </row>
    <row r="32" spans="1:19" ht="12.75" customHeight="1" x14ac:dyDescent="0.6">
      <c r="A32" s="161" t="s">
        <v>71</v>
      </c>
      <c r="B32" s="39">
        <f>SUM(B16,B25,B30)</f>
        <v>524480.34763167019</v>
      </c>
      <c r="C32" s="40">
        <f>C28</f>
        <v>1139999.0288252232</v>
      </c>
      <c r="D32" s="42">
        <f>IF(C32&lt;&gt;0,B32/C32,0)</f>
        <v>0.46007087231657623</v>
      </c>
      <c r="E32" s="39">
        <f>SUM(E16,E25,E30)</f>
        <v>152.53758236513045</v>
      </c>
      <c r="F32" s="40">
        <f>F28</f>
        <v>239.15361514686072</v>
      </c>
      <c r="G32" s="42">
        <f>IF(F32&lt;&gt;0,E32/F32,0)</f>
        <v>0.63782260732901475</v>
      </c>
      <c r="H32" s="39">
        <f>SUM(H16,H25,H30)</f>
        <v>16948.869933524529</v>
      </c>
      <c r="I32" s="40">
        <f>I28</f>
        <v>6047.7393075161654</v>
      </c>
      <c r="J32" s="42">
        <f>IF(I32&lt;&gt;0,H32/I32,0)</f>
        <v>2.8025133147621584</v>
      </c>
      <c r="K32" s="39">
        <f>SUM(K16,K25,K30)</f>
        <v>0</v>
      </c>
      <c r="L32" s="40">
        <f>L28</f>
        <v>0</v>
      </c>
      <c r="M32" s="42">
        <f>IF(L32&lt;&gt;0,K32/L32,0)</f>
        <v>0</v>
      </c>
      <c r="N32" s="39">
        <f>SUM(N16,N25,N30)</f>
        <v>7205.3710641396319</v>
      </c>
      <c r="O32" s="40">
        <f>O28</f>
        <v>16057.312559629634</v>
      </c>
      <c r="P32" s="42">
        <f>IF(O32&lt;&gt;0,N32/O32,0)</f>
        <v>0.44872833093222331</v>
      </c>
      <c r="Q32" s="39">
        <f>SUM(Q16,Q25,Q30)</f>
        <v>548787.12621169945</v>
      </c>
      <c r="R32" s="40">
        <f>R28</f>
        <v>1162343.2343075159</v>
      </c>
      <c r="S32" s="42">
        <f>IF(R32&lt;&gt;0,Q32/R32,0)</f>
        <v>0.47213861621403763</v>
      </c>
    </row>
    <row r="33" spans="1:19" ht="12.75" customHeight="1" x14ac:dyDescent="0.6">
      <c r="A33" s="168"/>
      <c r="B33" s="128"/>
      <c r="C33" s="129"/>
      <c r="D33" s="143"/>
      <c r="E33" s="128"/>
      <c r="F33" s="129"/>
      <c r="G33" s="143"/>
      <c r="H33" s="128"/>
      <c r="I33" s="129"/>
      <c r="J33" s="143"/>
      <c r="K33" s="128"/>
      <c r="L33" s="129"/>
      <c r="M33" s="143"/>
      <c r="N33" s="128"/>
      <c r="O33" s="129"/>
      <c r="P33" s="143"/>
      <c r="Q33" s="128"/>
      <c r="R33" s="129"/>
      <c r="S33" s="143"/>
    </row>
    <row r="34" spans="1:19" ht="12.75" customHeight="1" x14ac:dyDescent="0.6">
      <c r="A34" s="166" t="s">
        <v>68</v>
      </c>
      <c r="B34" s="11"/>
      <c r="C34" s="25"/>
      <c r="D34" s="36"/>
      <c r="E34" s="11"/>
      <c r="F34" s="25"/>
      <c r="G34" s="36"/>
      <c r="H34" s="11"/>
      <c r="I34" s="25"/>
      <c r="J34" s="36"/>
      <c r="K34" s="11"/>
      <c r="L34" s="25"/>
      <c r="M34" s="36"/>
      <c r="N34" s="11"/>
      <c r="O34" s="25"/>
      <c r="P34" s="36"/>
      <c r="Q34" s="11"/>
      <c r="R34" s="25"/>
      <c r="S34" s="36"/>
    </row>
    <row r="35" spans="1:19" ht="12.75" customHeight="1" x14ac:dyDescent="0.6">
      <c r="A35" s="164" t="s">
        <v>60</v>
      </c>
      <c r="B35" s="11"/>
      <c r="C35" s="25"/>
      <c r="D35" s="36"/>
      <c r="E35" s="11"/>
      <c r="F35" s="25"/>
      <c r="G35" s="36"/>
      <c r="H35" s="11"/>
      <c r="I35" s="25"/>
      <c r="J35" s="36"/>
      <c r="K35" s="11"/>
      <c r="L35" s="25"/>
      <c r="M35" s="36"/>
      <c r="N35" s="11"/>
      <c r="O35" s="25"/>
      <c r="P35" s="36"/>
      <c r="Q35" s="11"/>
      <c r="R35" s="25"/>
      <c r="S35" s="36"/>
    </row>
    <row r="36" spans="1:19" ht="12.75" customHeight="1" x14ac:dyDescent="0.6">
      <c r="A36" s="114" t="s">
        <v>2</v>
      </c>
      <c r="B36" s="11">
        <v>1213.2677116310915</v>
      </c>
      <c r="C36" s="25">
        <v>15626.783032003499</v>
      </c>
      <c r="D36" s="37">
        <f>IF(C36&lt;&gt;0,B36/C36,0)</f>
        <v>7.7640273698452916E-2</v>
      </c>
      <c r="E36" s="11">
        <v>11.19230669176504</v>
      </c>
      <c r="F36" s="25">
        <v>325.76001732609734</v>
      </c>
      <c r="G36" s="37">
        <f>IF(F36&lt;&gt;0,E36/F36,0)</f>
        <v>3.4357521170442301E-2</v>
      </c>
      <c r="H36" s="11">
        <v>64.175980895987564</v>
      </c>
      <c r="I36" s="25">
        <v>899.28372889479272</v>
      </c>
      <c r="J36" s="37">
        <f>IF(I36&lt;&gt;0,H36/I36,0)</f>
        <v>7.136344051822105E-2</v>
      </c>
      <c r="K36" s="11">
        <v>0</v>
      </c>
      <c r="L36" s="25">
        <v>0</v>
      </c>
      <c r="M36" s="37">
        <f>IF(L36&lt;&gt;0,K36/L36,0)</f>
        <v>0</v>
      </c>
      <c r="N36" s="11">
        <v>45.101647651657373</v>
      </c>
      <c r="O36" s="25">
        <v>534.86363297189098</v>
      </c>
      <c r="P36" s="37">
        <f>IF(O36&lt;&gt;0,N36/O36,0)</f>
        <v>8.4323638533913239E-2</v>
      </c>
      <c r="Q36" s="11">
        <f t="shared" ref="Q36:R38" si="14">SUM(B36,E36,H36,K36,N36)</f>
        <v>1333.7376468705015</v>
      </c>
      <c r="R36" s="25">
        <f t="shared" si="14"/>
        <v>17386.690411196279</v>
      </c>
      <c r="S36" s="37">
        <f>IF(R36&lt;&gt;0,Q36/R36,0)</f>
        <v>7.671026603266784E-2</v>
      </c>
    </row>
    <row r="37" spans="1:19" ht="12.75" customHeight="1" x14ac:dyDescent="0.6">
      <c r="A37" s="114" t="s">
        <v>64</v>
      </c>
      <c r="B37" s="11">
        <v>2020.5691048797003</v>
      </c>
      <c r="C37" s="25">
        <v>15626.783032003499</v>
      </c>
      <c r="D37" s="37">
        <f>IF(C37&lt;&gt;0,B37/C37,0)</f>
        <v>0.12930166757557165</v>
      </c>
      <c r="E37" s="11">
        <v>46.651037018925784</v>
      </c>
      <c r="F37" s="25">
        <v>325.76001732609734</v>
      </c>
      <c r="G37" s="37">
        <f>IF(F37&lt;&gt;0,E37/F37,0)</f>
        <v>0.14320676122824011</v>
      </c>
      <c r="H37" s="11">
        <v>116.62125515377144</v>
      </c>
      <c r="I37" s="25">
        <v>899.2837288947926</v>
      </c>
      <c r="J37" s="37">
        <f>IF(I37&lt;&gt;0,H37/I37,0)</f>
        <v>0.12968238099570351</v>
      </c>
      <c r="K37" s="11">
        <v>0</v>
      </c>
      <c r="L37" s="25">
        <v>0</v>
      </c>
      <c r="M37" s="37">
        <f>IF(L37&lt;&gt;0,K37/L37,0)</f>
        <v>0</v>
      </c>
      <c r="N37" s="11">
        <v>68.341028847551769</v>
      </c>
      <c r="O37" s="25">
        <v>534.86363297189098</v>
      </c>
      <c r="P37" s="37">
        <f>IF(O37&lt;&gt;0,N37/O37,0)</f>
        <v>0.12777280905756278</v>
      </c>
      <c r="Q37" s="11">
        <f t="shared" si="14"/>
        <v>2252.1824258999491</v>
      </c>
      <c r="R37" s="25">
        <f t="shared" si="14"/>
        <v>17386.690411196279</v>
      </c>
      <c r="S37" s="37">
        <f>IF(R37&lt;&gt;0,Q37/R37,0)</f>
        <v>0.12953485526202507</v>
      </c>
    </row>
    <row r="38" spans="1:19" ht="12.75" customHeight="1" x14ac:dyDescent="0.6">
      <c r="A38" s="114" t="s">
        <v>65</v>
      </c>
      <c r="B38" s="11">
        <v>0</v>
      </c>
      <c r="C38" s="25">
        <v>0</v>
      </c>
      <c r="D38" s="37">
        <f>IF(C38&lt;&gt;0,B38/C38,0)</f>
        <v>0</v>
      </c>
      <c r="E38" s="11">
        <v>0</v>
      </c>
      <c r="F38" s="25">
        <v>0</v>
      </c>
      <c r="G38" s="37">
        <f>IF(F38&lt;&gt;0,E38/F38,0)</f>
        <v>0</v>
      </c>
      <c r="H38" s="11">
        <v>59.173501924972271</v>
      </c>
      <c r="I38" s="25">
        <v>290.7636220537417</v>
      </c>
      <c r="J38" s="37">
        <f>IF(I38&lt;&gt;0,H38/I38,0)</f>
        <v>0.20351067821694441</v>
      </c>
      <c r="K38" s="11">
        <v>0</v>
      </c>
      <c r="L38" s="25">
        <v>0</v>
      </c>
      <c r="M38" s="37">
        <f>IF(L38&lt;&gt;0,K38/L38,0)</f>
        <v>0</v>
      </c>
      <c r="N38" s="11">
        <v>0</v>
      </c>
      <c r="O38" s="25">
        <v>0</v>
      </c>
      <c r="P38" s="37">
        <f>IF(O38&lt;&gt;0,N38/O38,0)</f>
        <v>0</v>
      </c>
      <c r="Q38" s="11">
        <f t="shared" si="14"/>
        <v>59.173501924972271</v>
      </c>
      <c r="R38" s="25">
        <f t="shared" si="14"/>
        <v>290.7636220537417</v>
      </c>
      <c r="S38" s="37">
        <f>IF(R38&lt;&gt;0,Q38/R38,0)</f>
        <v>0.20351067821694441</v>
      </c>
    </row>
    <row r="39" spans="1:19" ht="12.75" customHeight="1" x14ac:dyDescent="0.6">
      <c r="A39" s="114" t="s">
        <v>55</v>
      </c>
      <c r="B39" s="11">
        <f>SUM(B36:B38)</f>
        <v>3233.8368165107918</v>
      </c>
      <c r="C39" s="25">
        <f>C36</f>
        <v>15626.783032003499</v>
      </c>
      <c r="D39" s="37">
        <f>IF(C39&lt;&gt;0,B39/C39,0)</f>
        <v>0.20694194127402457</v>
      </c>
      <c r="E39" s="11">
        <f>SUM(E36:E38)</f>
        <v>57.843343710690824</v>
      </c>
      <c r="F39" s="25">
        <f>F36</f>
        <v>325.76001732609734</v>
      </c>
      <c r="G39" s="37">
        <f>IF(F39&lt;&gt;0,E39/F39,0)</f>
        <v>0.17756428239868241</v>
      </c>
      <c r="H39" s="11">
        <f>SUM(H36:H38)</f>
        <v>239.97073797473129</v>
      </c>
      <c r="I39" s="25">
        <f>I36</f>
        <v>899.28372889479272</v>
      </c>
      <c r="J39" s="37">
        <f>IF(I39&lt;&gt;0,H39/I39,0)</f>
        <v>0.26684652492228678</v>
      </c>
      <c r="K39" s="11">
        <f>SUM(K36:K38)</f>
        <v>0</v>
      </c>
      <c r="L39" s="25">
        <f>L36</f>
        <v>0</v>
      </c>
      <c r="M39" s="37">
        <f>IF(L39&lt;&gt;0,K39/L39,0)</f>
        <v>0</v>
      </c>
      <c r="N39" s="11">
        <f>SUM(N36:N38)</f>
        <v>113.44267649920914</v>
      </c>
      <c r="O39" s="25">
        <f>O36</f>
        <v>534.86363297189098</v>
      </c>
      <c r="P39" s="37">
        <f>IF(O39&lt;&gt;0,N39/O39,0)</f>
        <v>0.21209644759147603</v>
      </c>
      <c r="Q39" s="11">
        <f>SUM(Q36:Q38)</f>
        <v>3645.0935746954228</v>
      </c>
      <c r="R39" s="25">
        <f>R36</f>
        <v>17386.690411196279</v>
      </c>
      <c r="S39" s="37">
        <f>IF(R39&lt;&gt;0,Q39/R39,0)</f>
        <v>0.20964850057651799</v>
      </c>
    </row>
    <row r="40" spans="1:19" ht="12.75" customHeight="1" x14ac:dyDescent="0.6">
      <c r="A40" s="114"/>
      <c r="B40" s="11"/>
      <c r="C40" s="32"/>
      <c r="D40" s="36"/>
      <c r="E40" s="11"/>
      <c r="F40" s="32"/>
      <c r="G40" s="36"/>
      <c r="H40" s="11"/>
      <c r="I40" s="32"/>
      <c r="J40" s="36"/>
      <c r="K40" s="11"/>
      <c r="L40" s="32"/>
      <c r="M40" s="36"/>
      <c r="N40" s="11"/>
      <c r="O40" s="32"/>
      <c r="P40" s="36"/>
      <c r="Q40" s="11"/>
      <c r="R40" s="25"/>
      <c r="S40" s="36"/>
    </row>
    <row r="41" spans="1:19" ht="12.75" customHeight="1" x14ac:dyDescent="0.6">
      <c r="A41" s="164" t="s">
        <v>61</v>
      </c>
      <c r="B41" s="11"/>
      <c r="C41" s="32"/>
      <c r="D41" s="36"/>
      <c r="E41" s="11"/>
      <c r="F41" s="32"/>
      <c r="G41" s="36"/>
      <c r="H41" s="11"/>
      <c r="I41" s="32"/>
      <c r="J41" s="36"/>
      <c r="K41" s="11"/>
      <c r="L41" s="32"/>
      <c r="M41" s="36"/>
      <c r="N41" s="11"/>
      <c r="O41" s="32"/>
      <c r="P41" s="36"/>
      <c r="Q41" s="11"/>
      <c r="R41" s="25"/>
      <c r="S41" s="36"/>
    </row>
    <row r="42" spans="1:19" ht="12.75" customHeight="1" x14ac:dyDescent="0.6">
      <c r="A42" s="114" t="s">
        <v>2</v>
      </c>
      <c r="B42" s="11">
        <v>0</v>
      </c>
      <c r="C42" s="25">
        <v>0</v>
      </c>
      <c r="D42" s="37">
        <f>IF(C42&lt;&gt;0,B42/C42,0)</f>
        <v>0</v>
      </c>
      <c r="E42" s="11">
        <v>0</v>
      </c>
      <c r="F42" s="25">
        <v>0</v>
      </c>
      <c r="G42" s="37">
        <f>IF(F42&lt;&gt;0,E42/F42,0)</f>
        <v>0</v>
      </c>
      <c r="H42" s="11">
        <v>0</v>
      </c>
      <c r="I42" s="25">
        <v>0</v>
      </c>
      <c r="J42" s="37">
        <f>IF(I42&lt;&gt;0,H42/I42,0)</f>
        <v>0</v>
      </c>
      <c r="K42" s="11">
        <v>0</v>
      </c>
      <c r="L42" s="25">
        <v>0</v>
      </c>
      <c r="M42" s="37">
        <f>IF(L42&lt;&gt;0,K42/L42,0)</f>
        <v>0</v>
      </c>
      <c r="N42" s="11">
        <v>0</v>
      </c>
      <c r="O42" s="25">
        <v>0</v>
      </c>
      <c r="P42" s="37">
        <f>IF(O42&lt;&gt;0,N42/O42,0)</f>
        <v>0</v>
      </c>
      <c r="Q42" s="11">
        <f t="shared" ref="Q42:R44" si="15">SUM(B42,E42,H42,K42,N42)</f>
        <v>0</v>
      </c>
      <c r="R42" s="25">
        <f t="shared" si="15"/>
        <v>0</v>
      </c>
      <c r="S42" s="37">
        <f>IF(R42&lt;&gt;0,Q42/R42,0)</f>
        <v>0</v>
      </c>
    </row>
    <row r="43" spans="1:19" ht="12.75" customHeight="1" x14ac:dyDescent="0.6">
      <c r="A43" s="114" t="s">
        <v>3</v>
      </c>
      <c r="B43" s="11">
        <v>0</v>
      </c>
      <c r="C43" s="25">
        <v>0</v>
      </c>
      <c r="D43" s="37">
        <f>IF(C43&lt;&gt;0,B43/C43,0)</f>
        <v>0</v>
      </c>
      <c r="E43" s="11">
        <v>0</v>
      </c>
      <c r="F43" s="25">
        <v>0</v>
      </c>
      <c r="G43" s="37">
        <f>IF(F43&lt;&gt;0,E43/F43,0)</f>
        <v>0</v>
      </c>
      <c r="H43" s="11">
        <v>0</v>
      </c>
      <c r="I43" s="25">
        <v>0</v>
      </c>
      <c r="J43" s="37">
        <f>IF(I43&lt;&gt;0,H43/I43,0)</f>
        <v>0</v>
      </c>
      <c r="K43" s="11">
        <v>0</v>
      </c>
      <c r="L43" s="25">
        <v>0</v>
      </c>
      <c r="M43" s="37">
        <f>IF(L43&lt;&gt;0,K43/L43,0)</f>
        <v>0</v>
      </c>
      <c r="N43" s="11">
        <v>0</v>
      </c>
      <c r="O43" s="25">
        <v>0</v>
      </c>
      <c r="P43" s="37">
        <f>IF(O43&lt;&gt;0,N43/O43,0)</f>
        <v>0</v>
      </c>
      <c r="Q43" s="11">
        <f t="shared" si="15"/>
        <v>0</v>
      </c>
      <c r="R43" s="25">
        <f t="shared" si="15"/>
        <v>0</v>
      </c>
      <c r="S43" s="37">
        <f>IF(R43&lt;&gt;0,Q43/R43,0)</f>
        <v>0</v>
      </c>
    </row>
    <row r="44" spans="1:19" ht="12.75" customHeight="1" x14ac:dyDescent="0.6">
      <c r="A44" s="114" t="s">
        <v>66</v>
      </c>
      <c r="B44" s="11">
        <v>0</v>
      </c>
      <c r="C44" s="25">
        <v>0</v>
      </c>
      <c r="D44" s="37">
        <f>IF(C44&lt;&gt;0,B44/C44,0)</f>
        <v>0</v>
      </c>
      <c r="E44" s="11">
        <v>0</v>
      </c>
      <c r="F44" s="25">
        <v>0</v>
      </c>
      <c r="G44" s="37">
        <f>IF(F44&lt;&gt;0,E44/F44,0)</f>
        <v>0</v>
      </c>
      <c r="H44" s="11">
        <v>0</v>
      </c>
      <c r="I44" s="25">
        <v>0</v>
      </c>
      <c r="J44" s="37">
        <f>IF(I44&lt;&gt;0,H44/I44,0)</f>
        <v>0</v>
      </c>
      <c r="K44" s="11">
        <v>0</v>
      </c>
      <c r="L44" s="25">
        <v>0</v>
      </c>
      <c r="M44" s="37">
        <f>IF(L44&lt;&gt;0,K44/L44,0)</f>
        <v>0</v>
      </c>
      <c r="N44" s="11">
        <v>0</v>
      </c>
      <c r="O44" s="25">
        <v>0</v>
      </c>
      <c r="P44" s="37">
        <f>IF(O44&lt;&gt;0,N44/O44,0)</f>
        <v>0</v>
      </c>
      <c r="Q44" s="11">
        <f t="shared" si="15"/>
        <v>0</v>
      </c>
      <c r="R44" s="25">
        <f t="shared" si="15"/>
        <v>0</v>
      </c>
      <c r="S44" s="37">
        <f>IF(R44&lt;&gt;0,Q44/R44,0)</f>
        <v>0</v>
      </c>
    </row>
    <row r="45" spans="1:19" ht="12.75" customHeight="1" x14ac:dyDescent="0.6">
      <c r="A45" s="114" t="s">
        <v>55</v>
      </c>
      <c r="B45" s="11">
        <f>SUM(B42:B44)</f>
        <v>0</v>
      </c>
      <c r="C45" s="25">
        <f>C42</f>
        <v>0</v>
      </c>
      <c r="D45" s="37">
        <f>IF(C45&lt;&gt;0,B45/C45,0)</f>
        <v>0</v>
      </c>
      <c r="E45" s="11">
        <f>SUM(E42:E44)</f>
        <v>0</v>
      </c>
      <c r="F45" s="25">
        <f>F42</f>
        <v>0</v>
      </c>
      <c r="G45" s="37">
        <f>IF(F45&lt;&gt;0,E45/F45,0)</f>
        <v>0</v>
      </c>
      <c r="H45" s="11">
        <f>SUM(H42:H44)</f>
        <v>0</v>
      </c>
      <c r="I45" s="25">
        <f>I42</f>
        <v>0</v>
      </c>
      <c r="J45" s="37">
        <f>IF(I45&lt;&gt;0,H45/I45,0)</f>
        <v>0</v>
      </c>
      <c r="K45" s="11">
        <f>SUM(K42:K44)</f>
        <v>0</v>
      </c>
      <c r="L45" s="25">
        <f>L42</f>
        <v>0</v>
      </c>
      <c r="M45" s="37">
        <f>IF(L45&lt;&gt;0,K45/L45,0)</f>
        <v>0</v>
      </c>
      <c r="N45" s="11">
        <f>SUM(N42:N44)</f>
        <v>0</v>
      </c>
      <c r="O45" s="25">
        <f>O42</f>
        <v>0</v>
      </c>
      <c r="P45" s="37">
        <f>IF(O45&lt;&gt;0,N45/O45,0)</f>
        <v>0</v>
      </c>
      <c r="Q45" s="11">
        <f>SUM(Q42:Q44)</f>
        <v>0</v>
      </c>
      <c r="R45" s="25">
        <f>R42</f>
        <v>0</v>
      </c>
      <c r="S45" s="37">
        <f>IF(R45&lt;&gt;0,Q45/R45,0)</f>
        <v>0</v>
      </c>
    </row>
    <row r="46" spans="1:19" ht="12.75" customHeight="1" x14ac:dyDescent="0.6">
      <c r="A46" s="114"/>
      <c r="B46" s="11"/>
      <c r="C46" s="25"/>
      <c r="D46" s="36"/>
      <c r="E46" s="11"/>
      <c r="F46" s="25"/>
      <c r="G46" s="36"/>
      <c r="H46" s="11"/>
      <c r="I46" s="25"/>
      <c r="J46" s="36"/>
      <c r="K46" s="11"/>
      <c r="L46" s="25"/>
      <c r="M46" s="36"/>
      <c r="N46" s="11"/>
      <c r="O46" s="25"/>
      <c r="P46" s="36"/>
      <c r="Q46" s="11"/>
      <c r="R46" s="25"/>
      <c r="S46" s="36"/>
    </row>
    <row r="47" spans="1:19" ht="12.75" customHeight="1" x14ac:dyDescent="0.6">
      <c r="A47" s="165" t="s">
        <v>69</v>
      </c>
      <c r="B47" s="11"/>
      <c r="C47" s="25"/>
      <c r="D47" s="36"/>
      <c r="E47" s="11"/>
      <c r="F47" s="25"/>
      <c r="G47" s="36"/>
      <c r="H47" s="11"/>
      <c r="I47" s="25"/>
      <c r="J47" s="36"/>
      <c r="K47" s="11"/>
      <c r="L47" s="25"/>
      <c r="M47" s="36"/>
      <c r="N47" s="11"/>
      <c r="O47" s="25"/>
      <c r="P47" s="36"/>
      <c r="Q47" s="11"/>
      <c r="R47" s="25"/>
      <c r="S47" s="36"/>
    </row>
    <row r="48" spans="1:19" ht="12.75" customHeight="1" x14ac:dyDescent="0.6">
      <c r="A48" s="134" t="s">
        <v>62</v>
      </c>
      <c r="B48" s="11">
        <v>17083.110875522489</v>
      </c>
      <c r="C48" s="25">
        <v>15626.783032003499</v>
      </c>
      <c r="D48" s="37">
        <f>IF(C48&lt;&gt;0,B48/C48,0)</f>
        <v>1.0931943472009846</v>
      </c>
      <c r="E48" s="11">
        <v>356.11900948498442</v>
      </c>
      <c r="F48" s="25">
        <v>325.76001732609734</v>
      </c>
      <c r="G48" s="37">
        <f>IF(F48&lt;&gt;0,E48/F48,0)</f>
        <v>1.0931943472009846</v>
      </c>
      <c r="H48" s="11">
        <v>983.09188895761008</v>
      </c>
      <c r="I48" s="25">
        <v>899.28372889479272</v>
      </c>
      <c r="J48" s="37">
        <f>IF(I48&lt;&gt;0,H48/I48,0)</f>
        <v>1.0931943472009846</v>
      </c>
      <c r="K48" s="11">
        <v>0</v>
      </c>
      <c r="L48" s="25">
        <v>0</v>
      </c>
      <c r="M48" s="37">
        <f>IF(L48&lt;&gt;0,K48/L48,0)</f>
        <v>0</v>
      </c>
      <c r="N48" s="11">
        <v>584.70990008825345</v>
      </c>
      <c r="O48" s="25">
        <v>534.86363297189098</v>
      </c>
      <c r="P48" s="37">
        <f>IF(O48&lt;&gt;0,N48/O48,0)</f>
        <v>1.0931943472009846</v>
      </c>
      <c r="Q48" s="11">
        <f>SUM(B48,E48,H48,K48,N48)</f>
        <v>19007.031674053334</v>
      </c>
      <c r="R48" s="25">
        <f>SUM(C48,F48,I48,L48,O48)</f>
        <v>17386.690411196279</v>
      </c>
      <c r="S48" s="37">
        <f>IF(R48&lt;&gt;0,Q48/R48,0)</f>
        <v>1.0931943472009846</v>
      </c>
    </row>
    <row r="49" spans="1:19" ht="12.75" customHeight="1" x14ac:dyDescent="0.6">
      <c r="A49" s="134" t="s">
        <v>70</v>
      </c>
      <c r="B49" s="11">
        <v>0</v>
      </c>
      <c r="C49" s="25">
        <v>0</v>
      </c>
      <c r="D49" s="37">
        <f>IF(C49&lt;&gt;0,B49/C49,0)</f>
        <v>0</v>
      </c>
      <c r="E49" s="11">
        <v>0</v>
      </c>
      <c r="F49" s="25">
        <v>0</v>
      </c>
      <c r="G49" s="37">
        <f>IF(F49&lt;&gt;0,E49/F49,0)</f>
        <v>0</v>
      </c>
      <c r="H49" s="11">
        <v>1053.4385323096119</v>
      </c>
      <c r="I49" s="25">
        <v>290.76362205374119</v>
      </c>
      <c r="J49" s="37">
        <f>IF(I49&lt;&gt;0,H49/I49,0)</f>
        <v>3.6230066363491207</v>
      </c>
      <c r="K49" s="11">
        <v>0</v>
      </c>
      <c r="L49" s="25">
        <v>0</v>
      </c>
      <c r="M49" s="37">
        <f>IF(L49&lt;&gt;0,K49/L49,0)</f>
        <v>0</v>
      </c>
      <c r="N49" s="11">
        <v>0</v>
      </c>
      <c r="O49" s="25">
        <v>0</v>
      </c>
      <c r="P49" s="37">
        <f>IF(O49&lt;&gt;0,N49/O49,0)</f>
        <v>0</v>
      </c>
      <c r="Q49" s="11">
        <f>SUM(B49,E49,H49,K49,N49)</f>
        <v>1053.4385323096119</v>
      </c>
      <c r="R49" s="25">
        <f>SUM(C49,F49,I49,L49,O49)</f>
        <v>290.76362205374119</v>
      </c>
      <c r="S49" s="37">
        <f>IF(R49&lt;&gt;0,Q49/R49,0)</f>
        <v>3.6230066363491207</v>
      </c>
    </row>
    <row r="50" spans="1:19" ht="12.75" customHeight="1" x14ac:dyDescent="0.6">
      <c r="A50" s="114" t="s">
        <v>55</v>
      </c>
      <c r="B50" s="11">
        <f>SUM(B48:B49)</f>
        <v>17083.110875522489</v>
      </c>
      <c r="C50" s="25">
        <f>C48</f>
        <v>15626.783032003499</v>
      </c>
      <c r="D50" s="37">
        <f>IF(C50&lt;&gt;0,B50/C50,0)</f>
        <v>1.0931943472009846</v>
      </c>
      <c r="E50" s="11">
        <f>SUM(E48:E49)</f>
        <v>356.11900948498442</v>
      </c>
      <c r="F50" s="25">
        <f>F48</f>
        <v>325.76001732609734</v>
      </c>
      <c r="G50" s="37">
        <f>IF(F50&lt;&gt;0,E50/F50,0)</f>
        <v>1.0931943472009846</v>
      </c>
      <c r="H50" s="11">
        <f>SUM(H48:H49)</f>
        <v>2036.530421267222</v>
      </c>
      <c r="I50" s="25">
        <f>I48</f>
        <v>899.28372889479272</v>
      </c>
      <c r="J50" s="37">
        <f>IF(I50&lt;&gt;0,H50/I50,0)</f>
        <v>2.2646138875103299</v>
      </c>
      <c r="K50" s="11">
        <f>SUM(K48:K49)</f>
        <v>0</v>
      </c>
      <c r="L50" s="25">
        <f>L48</f>
        <v>0</v>
      </c>
      <c r="M50" s="37">
        <f>IF(L50&lt;&gt;0,K50/L50,0)</f>
        <v>0</v>
      </c>
      <c r="N50" s="11">
        <f>SUM(N48:N49)</f>
        <v>584.70990008825345</v>
      </c>
      <c r="O50" s="25">
        <f>O48</f>
        <v>534.86363297189098</v>
      </c>
      <c r="P50" s="37">
        <f>IF(O50&lt;&gt;0,N50/O50,0)</f>
        <v>1.0931943472009846</v>
      </c>
      <c r="Q50" s="11">
        <f>SUM(Q48:Q49)</f>
        <v>20060.470206362945</v>
      </c>
      <c r="R50" s="25">
        <f>R48</f>
        <v>17386.690411196279</v>
      </c>
      <c r="S50" s="37">
        <f>IF(R50&lt;&gt;0,Q50/R50,0)</f>
        <v>1.1537831370969178</v>
      </c>
    </row>
    <row r="51" spans="1:19" ht="12.75" customHeight="1" x14ac:dyDescent="0.6">
      <c r="A51" s="114"/>
      <c r="B51" s="11"/>
      <c r="C51" s="32"/>
      <c r="D51" s="36"/>
      <c r="E51" s="11"/>
      <c r="F51" s="32"/>
      <c r="G51" s="36"/>
      <c r="H51" s="11"/>
      <c r="I51" s="32"/>
      <c r="J51" s="36"/>
      <c r="K51" s="11"/>
      <c r="L51" s="12"/>
      <c r="M51" s="36"/>
      <c r="N51" s="11"/>
      <c r="O51" s="25"/>
      <c r="P51" s="36"/>
      <c r="Q51" s="11"/>
      <c r="R51" s="32"/>
      <c r="S51" s="36"/>
    </row>
    <row r="52" spans="1:19" ht="12.75" customHeight="1" x14ac:dyDescent="0.6">
      <c r="A52" s="134" t="s">
        <v>72</v>
      </c>
      <c r="B52" s="11">
        <f>SUM(B39,B45,B50)</f>
        <v>20316.947692033282</v>
      </c>
      <c r="C52" s="25">
        <f>C48</f>
        <v>15626.783032003499</v>
      </c>
      <c r="D52" s="37">
        <f>IF(C52&lt;&gt;0,B52/C52,0)</f>
        <v>1.3001362884750094</v>
      </c>
      <c r="E52" s="11">
        <f>SUM(E39,E45,E50)</f>
        <v>413.96235319567523</v>
      </c>
      <c r="F52" s="25">
        <f>F48</f>
        <v>325.76001732609734</v>
      </c>
      <c r="G52" s="37">
        <f>IF(F52&lt;&gt;0,E52/F52,0)</f>
        <v>1.2707586295996669</v>
      </c>
      <c r="H52" s="11">
        <f>SUM(H39,H45,H50)</f>
        <v>2276.5011592419532</v>
      </c>
      <c r="I52" s="25">
        <f>I48</f>
        <v>899.28372889479272</v>
      </c>
      <c r="J52" s="37">
        <f>IF(I52&lt;&gt;0,H52/I52,0)</f>
        <v>2.5314604124326165</v>
      </c>
      <c r="K52" s="11">
        <f>SUM(K39,K45,K50)</f>
        <v>0</v>
      </c>
      <c r="L52" s="25">
        <f>L48</f>
        <v>0</v>
      </c>
      <c r="M52" s="37">
        <f>IF(L52&lt;&gt;0,K52/L52,0)</f>
        <v>0</v>
      </c>
      <c r="N52" s="11">
        <f>SUM(N39,N45,N50)</f>
        <v>698.15257658746259</v>
      </c>
      <c r="O52" s="25">
        <f>O48</f>
        <v>534.86363297189098</v>
      </c>
      <c r="P52" s="37">
        <f>IF(O52&lt;&gt;0,N52/O52,0)</f>
        <v>1.3052907947924608</v>
      </c>
      <c r="Q52" s="11">
        <f>SUM(Q39,Q45,Q50)</f>
        <v>23705.563781058368</v>
      </c>
      <c r="R52" s="25">
        <f>R48</f>
        <v>17386.690411196279</v>
      </c>
      <c r="S52" s="37">
        <f>IF(R52&lt;&gt;0,Q52/R52,0)</f>
        <v>1.3634316376734359</v>
      </c>
    </row>
    <row r="53" spans="1:19" ht="12.75" customHeight="1" x14ac:dyDescent="0.6">
      <c r="A53" s="161"/>
      <c r="B53" s="39"/>
      <c r="C53" s="40"/>
      <c r="D53" s="48"/>
      <c r="E53" s="39"/>
      <c r="F53" s="40"/>
      <c r="G53" s="48"/>
      <c r="H53" s="39"/>
      <c r="I53" s="40"/>
      <c r="J53" s="48"/>
      <c r="K53" s="39"/>
      <c r="L53" s="40"/>
      <c r="M53" s="151"/>
      <c r="N53" s="39"/>
      <c r="O53" s="40"/>
      <c r="P53" s="157"/>
      <c r="Q53" s="158"/>
      <c r="R53" s="15"/>
      <c r="S53" s="48"/>
    </row>
    <row r="54" spans="1:19" ht="12.75" customHeight="1" x14ac:dyDescent="0.6">
      <c r="A54" s="167" t="s">
        <v>51</v>
      </c>
      <c r="B54" s="12">
        <f>SUM(B32,B52)</f>
        <v>544797.29532370344</v>
      </c>
      <c r="C54" s="25">
        <f>SUM(C32,C52)</f>
        <v>1155625.8118572268</v>
      </c>
      <c r="D54" s="13">
        <f>IF(C54&lt;&gt;0,B54/C54,0)</f>
        <v>0.47143053550192865</v>
      </c>
      <c r="E54" s="12">
        <f>SUM(E32,E52)</f>
        <v>566.49993556080562</v>
      </c>
      <c r="F54" s="25">
        <f>SUM(F32,F52)</f>
        <v>564.91363247295806</v>
      </c>
      <c r="G54" s="13">
        <f>IF(F54&lt;&gt;0,E54/F54,0)</f>
        <v>1.0028080453305817</v>
      </c>
      <c r="H54" s="12">
        <f>SUM(H32,H52)</f>
        <v>19225.371092766483</v>
      </c>
      <c r="I54" s="25">
        <f>SUM(I32,I52)</f>
        <v>6947.0230364109584</v>
      </c>
      <c r="J54" s="13">
        <f>IF(I54&lt;&gt;0,H54/I54,0)</f>
        <v>2.7674258444231228</v>
      </c>
      <c r="K54" s="12">
        <f>SUM(K32,K52)</f>
        <v>0</v>
      </c>
      <c r="L54" s="25">
        <f>SUM(L32,L52)</f>
        <v>0</v>
      </c>
      <c r="M54" s="13">
        <f>IF(L54&lt;&gt;0,K54/L54,0)</f>
        <v>0</v>
      </c>
      <c r="N54" s="12">
        <f>SUM(N32,N52)</f>
        <v>7903.523640727095</v>
      </c>
      <c r="O54" s="25">
        <f>SUM(O32,O52)</f>
        <v>16592.176192601524</v>
      </c>
      <c r="P54" s="13">
        <f>IF(O54&lt;&gt;0,N54/O54,0)</f>
        <v>0.47634038772149057</v>
      </c>
      <c r="Q54" s="12">
        <f>SUM(Q32,Q52)</f>
        <v>572492.68999275786</v>
      </c>
      <c r="R54" s="25">
        <f>SUM(R32,R52)</f>
        <v>1179729.9247187122</v>
      </c>
      <c r="S54" s="13">
        <f>IF(R54&lt;&gt;0,Q54/R54,0)</f>
        <v>0.48527436491810583</v>
      </c>
    </row>
    <row r="55" spans="1:19" ht="12.75" customHeight="1" x14ac:dyDescent="0.6">
      <c r="A55" s="76"/>
      <c r="B55" s="25"/>
      <c r="C55" s="58"/>
      <c r="D55" s="59"/>
      <c r="E55" s="58"/>
      <c r="G55" s="32"/>
      <c r="H55" s="58"/>
      <c r="J55" s="59"/>
      <c r="K55" s="58"/>
      <c r="L55" s="58"/>
      <c r="N55" s="58"/>
      <c r="O55" s="7"/>
      <c r="P55" s="7"/>
      <c r="Q55" s="7"/>
    </row>
    <row r="56" spans="1:19" ht="12.75" customHeight="1" x14ac:dyDescent="0.6">
      <c r="A56" s="76"/>
      <c r="B56" s="25"/>
      <c r="C56" s="58"/>
      <c r="D56" s="59"/>
      <c r="E56" s="58"/>
      <c r="G56" s="32"/>
      <c r="H56" s="58"/>
      <c r="J56" s="59"/>
      <c r="K56" s="58"/>
      <c r="L56" s="58"/>
      <c r="N56" s="58"/>
      <c r="O56" s="7"/>
      <c r="P56" s="70" t="s">
        <v>77</v>
      </c>
      <c r="Q56" s="173">
        <f>Q54-SUM(Q29,Q38,Q44,Q49)</f>
        <v>557244.13486055075</v>
      </c>
      <c r="R56" s="170">
        <f>R54</f>
        <v>1179729.9247187122</v>
      </c>
      <c r="S56" s="171">
        <f>IF(R56&lt;&gt;0,Q56/R56,0)</f>
        <v>0.47234890222303783</v>
      </c>
    </row>
    <row r="57" spans="1:19" ht="12.75" hidden="1" customHeight="1" x14ac:dyDescent="0.6">
      <c r="A57" s="76"/>
      <c r="B57" s="25"/>
      <c r="C57" s="58"/>
      <c r="D57" s="59"/>
      <c r="E57" s="58"/>
      <c r="G57" s="32"/>
      <c r="H57" s="58"/>
      <c r="J57" s="59"/>
      <c r="K57" s="58"/>
      <c r="L57" s="58"/>
      <c r="N57" s="58"/>
      <c r="O57" s="7"/>
      <c r="P57" s="7"/>
      <c r="Q57" s="7"/>
    </row>
    <row r="58" spans="1:19" ht="12.75" hidden="1" customHeight="1" x14ac:dyDescent="0.6">
      <c r="A58" s="84" t="s">
        <v>26</v>
      </c>
      <c r="B58" s="9">
        <v>0</v>
      </c>
      <c r="C58" s="9">
        <v>0</v>
      </c>
      <c r="D58" s="74"/>
      <c r="E58" s="9">
        <v>0</v>
      </c>
      <c r="F58" s="9">
        <v>0</v>
      </c>
      <c r="G58" s="74"/>
      <c r="H58" s="9">
        <v>0</v>
      </c>
      <c r="I58" s="9">
        <v>0</v>
      </c>
      <c r="J58" s="75"/>
      <c r="K58" s="9">
        <v>0</v>
      </c>
      <c r="L58" s="9">
        <v>0</v>
      </c>
      <c r="N58" s="9">
        <v>0</v>
      </c>
      <c r="O58" s="9">
        <v>0</v>
      </c>
      <c r="Q58" s="9">
        <v>0</v>
      </c>
      <c r="R58" s="9">
        <v>0</v>
      </c>
      <c r="S58" s="85"/>
    </row>
    <row r="59" spans="1:19" ht="12.75" hidden="1" customHeight="1" x14ac:dyDescent="0.6">
      <c r="A59" s="64"/>
      <c r="B59" s="9">
        <v>0</v>
      </c>
      <c r="C59" s="9">
        <v>0</v>
      </c>
      <c r="E59" s="9">
        <v>0</v>
      </c>
      <c r="F59" s="9">
        <v>0</v>
      </c>
      <c r="H59" s="9">
        <v>0</v>
      </c>
      <c r="I59" s="9">
        <v>0</v>
      </c>
      <c r="K59" s="9">
        <v>0</v>
      </c>
      <c r="L59" s="9">
        <v>0</v>
      </c>
      <c r="N59" s="9">
        <v>0</v>
      </c>
      <c r="O59" s="9">
        <v>0</v>
      </c>
      <c r="Q59" s="9">
        <v>0</v>
      </c>
      <c r="R59" s="9">
        <v>0</v>
      </c>
      <c r="S59" s="86"/>
    </row>
    <row r="60" spans="1:19" hidden="1" x14ac:dyDescent="0.6">
      <c r="A60" s="64"/>
      <c r="B60" s="9">
        <v>0</v>
      </c>
      <c r="C60" s="9">
        <v>0</v>
      </c>
      <c r="D60" s="5"/>
      <c r="E60" s="9">
        <v>0</v>
      </c>
      <c r="F60" s="9">
        <v>0</v>
      </c>
      <c r="G60" s="5"/>
      <c r="H60" s="9">
        <v>0</v>
      </c>
      <c r="I60" s="9">
        <v>0</v>
      </c>
      <c r="J60" s="5"/>
      <c r="K60" s="9">
        <v>0</v>
      </c>
      <c r="L60" s="9">
        <v>0</v>
      </c>
      <c r="M60" s="5"/>
      <c r="N60" s="9">
        <v>0</v>
      </c>
      <c r="O60" s="9">
        <v>0</v>
      </c>
      <c r="P60" s="5"/>
      <c r="Q60" s="9">
        <v>0</v>
      </c>
      <c r="R60" s="9">
        <v>0</v>
      </c>
    </row>
    <row r="61" spans="1:19" hidden="1" x14ac:dyDescent="0.6">
      <c r="A61" s="64"/>
      <c r="B61" s="9"/>
      <c r="C61" s="9">
        <v>0</v>
      </c>
      <c r="D61" s="5"/>
      <c r="E61" s="9"/>
      <c r="F61" s="9">
        <v>0</v>
      </c>
      <c r="G61" s="5"/>
      <c r="H61" s="9"/>
      <c r="I61" s="9">
        <v>0</v>
      </c>
      <c r="J61" s="65"/>
      <c r="K61" s="9"/>
      <c r="L61" s="9">
        <v>0</v>
      </c>
      <c r="M61" s="5"/>
      <c r="N61" s="9"/>
      <c r="O61" s="9">
        <v>0</v>
      </c>
      <c r="P61" s="5"/>
      <c r="Q61" s="9"/>
      <c r="R61" s="9">
        <v>0</v>
      </c>
    </row>
    <row r="62" spans="1:19" hidden="1" x14ac:dyDescent="0.6">
      <c r="A62" s="70"/>
      <c r="B62" s="6"/>
      <c r="C62" s="9">
        <v>0</v>
      </c>
      <c r="D62" s="6"/>
      <c r="E62" s="6"/>
      <c r="F62" s="9">
        <v>0</v>
      </c>
      <c r="G62" s="6"/>
      <c r="H62" s="6"/>
      <c r="I62" s="9">
        <v>0</v>
      </c>
      <c r="J62" s="6"/>
      <c r="K62" s="6"/>
      <c r="L62" s="9">
        <v>0</v>
      </c>
      <c r="M62" s="5"/>
      <c r="N62" s="5"/>
      <c r="O62" s="9">
        <v>0</v>
      </c>
      <c r="P62" s="5"/>
      <c r="Q62" s="50"/>
      <c r="R62" s="9">
        <v>0</v>
      </c>
    </row>
    <row r="63" spans="1:19" hidden="1" x14ac:dyDescent="0.6">
      <c r="A63" s="72"/>
      <c r="B63" s="87"/>
      <c r="C63" s="9">
        <f>C16+C25-C30</f>
        <v>0</v>
      </c>
      <c r="D63" s="87"/>
      <c r="E63" s="87"/>
      <c r="F63" s="9">
        <f>F16+F25-F30</f>
        <v>0</v>
      </c>
      <c r="G63" s="6"/>
      <c r="H63" s="6"/>
      <c r="I63" s="9">
        <f>I16+I25-I30</f>
        <v>0</v>
      </c>
      <c r="J63" s="6"/>
      <c r="K63" s="6"/>
      <c r="L63" s="9">
        <f>L16+L25-L30</f>
        <v>0</v>
      </c>
      <c r="M63" s="5"/>
      <c r="N63" s="5"/>
      <c r="O63" s="9">
        <f>O16+O25-O30</f>
        <v>0</v>
      </c>
      <c r="P63" s="5"/>
      <c r="Q63" s="50"/>
      <c r="R63" s="9">
        <f>R16+R25-R30</f>
        <v>0</v>
      </c>
    </row>
    <row r="64" spans="1:19" hidden="1" x14ac:dyDescent="0.6">
      <c r="A64" s="72"/>
      <c r="B64" s="87"/>
      <c r="C64" s="9">
        <f>C39+C45-C50</f>
        <v>0</v>
      </c>
      <c r="D64" s="87"/>
      <c r="E64" s="87"/>
      <c r="F64" s="9">
        <f>F39+F45-F50</f>
        <v>0</v>
      </c>
      <c r="G64" s="6"/>
      <c r="H64" s="6"/>
      <c r="I64" s="9">
        <f>I39+I45-I50</f>
        <v>0</v>
      </c>
      <c r="J64" s="6"/>
      <c r="K64" s="6"/>
      <c r="L64" s="9">
        <f>L39+L45-L50</f>
        <v>0</v>
      </c>
      <c r="M64" s="5"/>
      <c r="N64" s="5"/>
      <c r="O64" s="9">
        <f>O39+O45-O50</f>
        <v>0</v>
      </c>
      <c r="P64" s="5"/>
      <c r="Q64" s="50"/>
      <c r="R64" s="9">
        <f>R39+R45-R50</f>
        <v>0</v>
      </c>
    </row>
    <row r="65" spans="1:18" hidden="1" x14ac:dyDescent="0.6"/>
    <row r="66" spans="1:18" hidden="1" x14ac:dyDescent="0.6">
      <c r="Q66" s="9">
        <v>0</v>
      </c>
      <c r="R66" s="9">
        <v>0</v>
      </c>
    </row>
    <row r="67" spans="1:18" hidden="1" x14ac:dyDescent="0.6">
      <c r="Q67" s="9">
        <v>0</v>
      </c>
      <c r="R67" s="9">
        <v>0</v>
      </c>
    </row>
    <row r="68" spans="1:18" hidden="1" x14ac:dyDescent="0.6">
      <c r="A68" s="72"/>
      <c r="B68" s="87"/>
      <c r="C68" s="87"/>
      <c r="D68" s="87"/>
      <c r="E68" s="87"/>
      <c r="F68" s="88"/>
      <c r="G68" s="6"/>
      <c r="H68" s="6"/>
      <c r="I68" s="6"/>
      <c r="J68" s="6"/>
      <c r="K68" s="6"/>
      <c r="L68" s="6"/>
      <c r="M68" s="5"/>
      <c r="N68" s="5"/>
      <c r="O68" s="5"/>
      <c r="P68" s="5"/>
      <c r="Q68" s="9">
        <v>0</v>
      </c>
      <c r="R68" s="9">
        <v>0</v>
      </c>
    </row>
    <row r="69" spans="1:18" hidden="1" x14ac:dyDescent="0.6">
      <c r="A69" s="32"/>
      <c r="B69" s="25"/>
      <c r="C69" s="25"/>
      <c r="D69" s="25"/>
      <c r="E69" s="25"/>
      <c r="F69" s="25"/>
      <c r="G69" s="5"/>
      <c r="H69" s="6"/>
      <c r="I69" s="5"/>
      <c r="J69" s="5"/>
      <c r="K69" s="5"/>
      <c r="L69" s="5"/>
      <c r="M69" s="5"/>
      <c r="N69" s="5"/>
      <c r="O69" s="5"/>
      <c r="P69" s="5"/>
      <c r="Q69" s="9">
        <v>0</v>
      </c>
      <c r="R69" s="9">
        <v>0</v>
      </c>
    </row>
    <row r="70" spans="1:18" hidden="1" x14ac:dyDescent="0.6">
      <c r="A70" s="81"/>
      <c r="B70" s="25"/>
      <c r="C70" s="25"/>
      <c r="D70" s="25"/>
      <c r="E70" s="25"/>
      <c r="F70" s="25"/>
      <c r="G70" s="5"/>
      <c r="H70" s="5"/>
      <c r="I70" s="5"/>
      <c r="J70" s="5"/>
      <c r="K70" s="5"/>
      <c r="L70" s="5"/>
      <c r="M70" s="5"/>
      <c r="N70" s="5"/>
      <c r="O70" s="5"/>
      <c r="P70" s="5"/>
      <c r="Q70" s="9">
        <v>0</v>
      </c>
      <c r="R70" s="9">
        <v>0</v>
      </c>
    </row>
    <row r="71" spans="1:18" hidden="1" x14ac:dyDescent="0.6">
      <c r="A71" s="82"/>
      <c r="B71" s="25"/>
      <c r="C71" s="25"/>
      <c r="D71" s="89"/>
      <c r="E71" s="25"/>
      <c r="F71" s="25"/>
      <c r="G71" s="5"/>
      <c r="H71" s="5"/>
      <c r="I71" s="5"/>
      <c r="J71" s="5"/>
      <c r="K71" s="5"/>
      <c r="L71" s="5"/>
      <c r="M71" s="5"/>
      <c r="N71" s="5"/>
      <c r="O71" s="5"/>
      <c r="P71" s="5"/>
      <c r="Q71" s="9">
        <v>0</v>
      </c>
      <c r="R71" s="9">
        <v>0</v>
      </c>
    </row>
    <row r="72" spans="1:18" hidden="1" x14ac:dyDescent="0.6">
      <c r="A72" s="82"/>
      <c r="B72" s="25"/>
      <c r="C72" s="25"/>
      <c r="D72" s="89"/>
      <c r="E72" s="25"/>
      <c r="F72" s="25"/>
      <c r="G72" s="5"/>
      <c r="H72" s="5"/>
      <c r="I72" s="5"/>
      <c r="J72" s="5"/>
      <c r="K72" s="5"/>
      <c r="L72" s="5"/>
      <c r="M72" s="5"/>
      <c r="N72" s="5"/>
      <c r="O72" s="5"/>
      <c r="P72" s="5"/>
      <c r="Q72" s="9">
        <v>0</v>
      </c>
      <c r="R72" s="9">
        <v>0</v>
      </c>
    </row>
    <row r="73" spans="1:18" hidden="1" x14ac:dyDescent="0.6">
      <c r="A73" s="81"/>
      <c r="B73" s="25"/>
      <c r="C73" s="25"/>
      <c r="D73" s="89"/>
      <c r="E73" s="25"/>
      <c r="F73" s="25"/>
      <c r="G73" s="5"/>
      <c r="H73" s="5"/>
      <c r="I73" s="5"/>
      <c r="J73" s="5"/>
      <c r="K73" s="5"/>
      <c r="L73" s="5"/>
      <c r="M73" s="5"/>
      <c r="N73" s="5"/>
      <c r="O73" s="5"/>
      <c r="P73" s="5"/>
      <c r="Q73" s="9">
        <v>0</v>
      </c>
      <c r="R73" s="9">
        <v>0</v>
      </c>
    </row>
    <row r="74" spans="1:18" hidden="1" x14ac:dyDescent="0.6">
      <c r="A74" s="82"/>
      <c r="B74" s="25"/>
      <c r="C74" s="25"/>
      <c r="D74" s="25"/>
      <c r="E74" s="25"/>
      <c r="F74" s="25"/>
      <c r="G74" s="5"/>
      <c r="H74" s="5"/>
      <c r="I74" s="5"/>
      <c r="J74" s="5"/>
      <c r="K74" s="5"/>
      <c r="L74" s="5"/>
      <c r="M74" s="5"/>
      <c r="N74" s="5"/>
      <c r="O74" s="5"/>
      <c r="P74" s="5"/>
      <c r="Q74" s="9">
        <v>0</v>
      </c>
      <c r="R74" s="9">
        <v>0</v>
      </c>
    </row>
    <row r="75" spans="1:18" hidden="1" x14ac:dyDescent="0.6">
      <c r="A75" s="82"/>
      <c r="B75" s="25"/>
      <c r="C75" s="25"/>
      <c r="D75" s="25"/>
      <c r="E75" s="25"/>
      <c r="F75" s="25"/>
      <c r="G75" s="5"/>
      <c r="H75" s="5"/>
      <c r="I75" s="5"/>
      <c r="J75" s="5"/>
      <c r="K75" s="5"/>
      <c r="L75" s="5"/>
      <c r="M75" s="5"/>
      <c r="N75" s="5"/>
      <c r="O75" s="5"/>
      <c r="P75" s="5"/>
      <c r="Q75" s="9">
        <v>0</v>
      </c>
      <c r="R75" s="9">
        <v>0</v>
      </c>
    </row>
    <row r="76" spans="1:18" hidden="1" x14ac:dyDescent="0.6">
      <c r="A76" s="32"/>
      <c r="B76" s="25"/>
      <c r="C76" s="25"/>
      <c r="D76" s="25"/>
      <c r="E76" s="25"/>
      <c r="F76" s="25"/>
      <c r="G76" s="5"/>
      <c r="H76" s="5"/>
      <c r="I76" s="5"/>
      <c r="J76" s="5"/>
      <c r="K76" s="5"/>
      <c r="L76" s="5"/>
      <c r="M76" s="5"/>
      <c r="N76" s="5"/>
      <c r="O76" s="5"/>
      <c r="P76" s="5"/>
      <c r="Q76" s="9">
        <v>0</v>
      </c>
      <c r="R76" s="9">
        <v>0</v>
      </c>
    </row>
    <row r="77" spans="1:18" hidden="1" x14ac:dyDescent="0.6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9">
        <v>0</v>
      </c>
      <c r="R77" s="9">
        <v>0</v>
      </c>
    </row>
    <row r="78" spans="1:18" hidden="1" x14ac:dyDescent="0.6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9">
        <v>0</v>
      </c>
      <c r="R78" s="9">
        <v>0</v>
      </c>
    </row>
    <row r="79" spans="1:18" hidden="1" x14ac:dyDescent="0.6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9">
        <v>0</v>
      </c>
      <c r="R79" s="9">
        <v>0</v>
      </c>
    </row>
    <row r="80" spans="1:18" hidden="1" x14ac:dyDescent="0.6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9">
        <v>0</v>
      </c>
      <c r="R80" s="9">
        <v>0</v>
      </c>
    </row>
    <row r="81" spans="1:28" x14ac:dyDescent="0.6">
      <c r="A81" s="15"/>
      <c r="B81" s="15"/>
      <c r="C81" s="15"/>
      <c r="D81" s="15"/>
      <c r="E81" s="1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28" x14ac:dyDescent="0.6">
      <c r="A82" s="31" t="s">
        <v>27</v>
      </c>
      <c r="C82" s="2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02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x14ac:dyDescent="0.6">
      <c r="A83" s="83" t="s">
        <v>76</v>
      </c>
      <c r="C83" s="2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28" x14ac:dyDescent="0.6">
      <c r="A84" s="83" t="s">
        <v>97</v>
      </c>
      <c r="B84" s="7"/>
      <c r="C84" s="7"/>
      <c r="D84" s="7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28" x14ac:dyDescent="0.6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28" x14ac:dyDescent="0.6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28" x14ac:dyDescent="0.6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28" x14ac:dyDescent="0.6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28" x14ac:dyDescent="0.6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28" x14ac:dyDescent="0.6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28" x14ac:dyDescent="0.6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28" x14ac:dyDescent="0.6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28" x14ac:dyDescent="0.6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28" x14ac:dyDescent="0.6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28" x14ac:dyDescent="0.6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28" x14ac:dyDescent="0.6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6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6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6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6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6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6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6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6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6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6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6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</sheetData>
  <phoneticPr fontId="5" type="noConversion"/>
  <printOptions horizontalCentered="1"/>
  <pageMargins left="0.75" right="0.75" top="1" bottom="1" header="0.5" footer="0.5"/>
  <pageSetup scale="63" orientation="landscape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S77"/>
  <sheetViews>
    <sheetView zoomScale="70" workbookViewId="0"/>
  </sheetViews>
  <sheetFormatPr defaultRowHeight="13" x14ac:dyDescent="0.6"/>
  <cols>
    <col min="1" max="1" width="29.6796875" customWidth="1"/>
    <col min="2" max="3" width="8.6796875" customWidth="1"/>
    <col min="4" max="4" width="7.6796875" customWidth="1"/>
    <col min="5" max="6" width="8.31640625" customWidth="1"/>
    <col min="7" max="7" width="7.6796875" customWidth="1"/>
    <col min="8" max="9" width="8.31640625" customWidth="1"/>
    <col min="10" max="10" width="7.6796875" customWidth="1"/>
    <col min="11" max="12" width="8.31640625" customWidth="1"/>
    <col min="13" max="13" width="7.6796875" customWidth="1"/>
    <col min="14" max="15" width="8.31640625" customWidth="1"/>
    <col min="16" max="16" width="7.6796875" customWidth="1"/>
    <col min="17" max="18" width="8.6796875" customWidth="1"/>
    <col min="19" max="19" width="7.6796875" customWidth="1"/>
  </cols>
  <sheetData>
    <row r="1" spans="1:19" s="3" customFormat="1" ht="15.5" x14ac:dyDescent="0.7">
      <c r="A1" s="57" t="s">
        <v>88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5" x14ac:dyDescent="0.7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6">
      <c r="A7" s="112" t="s">
        <v>29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6">
      <c r="A8" s="164" t="s">
        <v>60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172"/>
      <c r="N8" s="11"/>
      <c r="O8" s="25"/>
      <c r="P8" s="37"/>
      <c r="Q8" s="11"/>
      <c r="R8" s="25"/>
      <c r="S8" s="37"/>
    </row>
    <row r="9" spans="1:19" ht="12.75" customHeight="1" x14ac:dyDescent="0.6">
      <c r="A9" s="114" t="s">
        <v>2</v>
      </c>
      <c r="B9" s="11">
        <v>2584.9921077024751</v>
      </c>
      <c r="C9" s="25">
        <v>19678.033716806924</v>
      </c>
      <c r="D9" s="37">
        <f>IF(C9&lt;&gt;0,B9/C9,0)</f>
        <v>0.13136434996016114</v>
      </c>
      <c r="E9" s="11">
        <v>379.08120118311467</v>
      </c>
      <c r="F9" s="25">
        <v>3913.7520809229845</v>
      </c>
      <c r="G9" s="37">
        <f>IF(F9&lt;&gt;0,E9/F9,0)</f>
        <v>9.6858767071856922E-2</v>
      </c>
      <c r="H9" s="11">
        <v>468.20887977257939</v>
      </c>
      <c r="I9" s="25">
        <v>3574.6079428633784</v>
      </c>
      <c r="J9" s="37">
        <f>IF(I9&lt;&gt;0,H9/I9,0)</f>
        <v>0.13098188312017478</v>
      </c>
      <c r="K9" s="11">
        <v>47.502323561475947</v>
      </c>
      <c r="L9" s="25">
        <v>331.01933514315573</v>
      </c>
      <c r="M9" s="37">
        <f>IF(L9&lt;&gt;0,K9/L9,0)</f>
        <v>0.14350316890381237</v>
      </c>
      <c r="N9" s="11">
        <v>117.93734860695123</v>
      </c>
      <c r="O9" s="25">
        <v>1006.8944538429497</v>
      </c>
      <c r="P9" s="37">
        <f>IF(O9&lt;&gt;0,N9/O9,0)</f>
        <v>0.11712980258936505</v>
      </c>
      <c r="Q9" s="11">
        <f t="shared" ref="Q9:R11" si="0">SUM(B9,E9,H9,K9,N9)</f>
        <v>3597.7218608265957</v>
      </c>
      <c r="R9" s="25">
        <f t="shared" si="0"/>
        <v>28504.30752957939</v>
      </c>
      <c r="S9" s="37">
        <f>IF(R9&lt;&gt;0,Q9/R9,0)</f>
        <v>0.12621677818670671</v>
      </c>
    </row>
    <row r="10" spans="1:19" ht="12.75" customHeight="1" x14ac:dyDescent="0.6">
      <c r="A10" s="114" t="s">
        <v>64</v>
      </c>
      <c r="B10" s="11">
        <v>8434.7981933287665</v>
      </c>
      <c r="C10" s="25">
        <v>19678.033716806924</v>
      </c>
      <c r="D10" s="37">
        <f>IF(C10&lt;&gt;0,B10/C10,0)</f>
        <v>0.42864029580987262</v>
      </c>
      <c r="E10" s="11">
        <v>1788.1773726903748</v>
      </c>
      <c r="F10" s="25">
        <v>3913.7520809229845</v>
      </c>
      <c r="G10" s="37">
        <f>IF(F10&lt;&gt;0,E10/F10,0)</f>
        <v>0.45689592383906619</v>
      </c>
      <c r="H10" s="11">
        <v>1533.8177306458142</v>
      </c>
      <c r="I10" s="25">
        <v>3574.6079428633789</v>
      </c>
      <c r="J10" s="37">
        <f>IF(I10&lt;&gt;0,H10/I10,0)</f>
        <v>0.4290869810514592</v>
      </c>
      <c r="K10" s="11">
        <v>136.79399057790303</v>
      </c>
      <c r="L10" s="25">
        <v>331.01933514315573</v>
      </c>
      <c r="M10" s="37">
        <f>IF(L10&lt;&gt;0,K10/L10,0)</f>
        <v>0.41325075623979435</v>
      </c>
      <c r="N10" s="11">
        <v>440.25967385478145</v>
      </c>
      <c r="O10" s="25">
        <v>1006.8944538429498</v>
      </c>
      <c r="P10" s="37">
        <f>IF(O10&lt;&gt;0,N10/O10,0)</f>
        <v>0.43724510764208746</v>
      </c>
      <c r="Q10" s="11">
        <f t="shared" si="0"/>
        <v>12333.846961097639</v>
      </c>
      <c r="R10" s="25">
        <f t="shared" si="0"/>
        <v>28504.30752957939</v>
      </c>
      <c r="S10" s="37">
        <f>IF(R10&lt;&gt;0,Q10/R10,0)</f>
        <v>0.43270116098412853</v>
      </c>
    </row>
    <row r="11" spans="1:19" ht="12.75" customHeight="1" x14ac:dyDescent="0.6">
      <c r="A11" s="114" t="s">
        <v>65</v>
      </c>
      <c r="B11" s="11">
        <v>0</v>
      </c>
      <c r="C11" s="25">
        <v>0</v>
      </c>
      <c r="D11" s="37">
        <f>IF(C11&lt;&gt;0,B11/C11,0)</f>
        <v>0</v>
      </c>
      <c r="E11" s="11">
        <v>0.73291660730916408</v>
      </c>
      <c r="F11" s="25">
        <v>1.7798034876905107</v>
      </c>
      <c r="G11" s="37">
        <f>IF(F11&lt;&gt;0,E11/F11,0)</f>
        <v>0.41179636537301284</v>
      </c>
      <c r="H11" s="11">
        <v>245.79626058397628</v>
      </c>
      <c r="I11" s="25">
        <v>596.88788258567911</v>
      </c>
      <c r="J11" s="37">
        <f>IF(I11&lt;&gt;0,H11/I11,0)</f>
        <v>0.41179636537301278</v>
      </c>
      <c r="K11" s="11">
        <v>126.8932398573269</v>
      </c>
      <c r="L11" s="25">
        <v>308.14560430222508</v>
      </c>
      <c r="M11" s="37">
        <f>IF(L11&lt;&gt;0,K11/L11,0)</f>
        <v>0.41179636537301278</v>
      </c>
      <c r="N11" s="11">
        <v>0</v>
      </c>
      <c r="O11" s="25">
        <v>0</v>
      </c>
      <c r="P11" s="37">
        <f>IF(O11&lt;&gt;0,N11/O11,0)</f>
        <v>0</v>
      </c>
      <c r="Q11" s="11">
        <f t="shared" si="0"/>
        <v>373.42241704861237</v>
      </c>
      <c r="R11" s="25">
        <f t="shared" si="0"/>
        <v>906.81329037559476</v>
      </c>
      <c r="S11" s="37">
        <f>IF(R11&lt;&gt;0,Q11/R11,0)</f>
        <v>0.41179636537301278</v>
      </c>
    </row>
    <row r="12" spans="1:19" ht="12.75" customHeight="1" x14ac:dyDescent="0.6">
      <c r="A12" s="114" t="s">
        <v>55</v>
      </c>
      <c r="B12" s="11">
        <f>SUM(B9:B11)</f>
        <v>11019.790301031242</v>
      </c>
      <c r="C12" s="25">
        <f>C9</f>
        <v>19678.033716806924</v>
      </c>
      <c r="D12" s="37">
        <f>IF(C12&lt;&gt;0,B12/C12,0)</f>
        <v>0.56000464577003373</v>
      </c>
      <c r="E12" s="11">
        <f>SUM(E9:E11)</f>
        <v>2167.9914904807988</v>
      </c>
      <c r="F12" s="25">
        <f>F9</f>
        <v>3913.7520809229845</v>
      </c>
      <c r="G12" s="37">
        <f>IF(F12&lt;&gt;0,E12/F12,0)</f>
        <v>0.5539419579099959</v>
      </c>
      <c r="H12" s="11">
        <f>SUM(H9:H11)</f>
        <v>2247.82287100237</v>
      </c>
      <c r="I12" s="25">
        <f>I9</f>
        <v>3574.6079428633784</v>
      </c>
      <c r="J12" s="37">
        <f>IF(I12&lt;&gt;0,H12/I12,0)</f>
        <v>0.62883060378414257</v>
      </c>
      <c r="K12" s="11">
        <f>SUM(K9:K11)</f>
        <v>311.18955399670585</v>
      </c>
      <c r="L12" s="25">
        <f>L9</f>
        <v>331.01933514315573</v>
      </c>
      <c r="M12" s="37">
        <f>IF(L12&lt;&gt;0,K12/L12,0)</f>
        <v>0.94009479495246373</v>
      </c>
      <c r="N12" s="11">
        <f>SUM(N9:N11)</f>
        <v>558.19702246173267</v>
      </c>
      <c r="O12" s="25">
        <f>O9</f>
        <v>1006.8944538429497</v>
      </c>
      <c r="P12" s="37">
        <f>IF(O12&lt;&gt;0,N12/O12,0)</f>
        <v>0.55437491023145258</v>
      </c>
      <c r="Q12" s="11">
        <f>SUM(Q9:Q11)</f>
        <v>16304.991238972847</v>
      </c>
      <c r="R12" s="25">
        <f>R9</f>
        <v>28504.30752957939</v>
      </c>
      <c r="S12" s="37">
        <f>IF(R12&lt;&gt;0,Q12/R12,0)</f>
        <v>0.57201850008293975</v>
      </c>
    </row>
    <row r="13" spans="1:19" ht="12.75" customHeight="1" x14ac:dyDescent="0.6">
      <c r="A13" s="114"/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11"/>
      <c r="R13" s="25"/>
      <c r="S13" s="37"/>
    </row>
    <row r="14" spans="1:19" ht="12.75" customHeight="1" x14ac:dyDescent="0.6">
      <c r="A14" s="164" t="s">
        <v>61</v>
      </c>
      <c r="B14" s="11"/>
      <c r="C14" s="32"/>
      <c r="D14" s="36"/>
      <c r="E14" s="11"/>
      <c r="F14" s="32"/>
      <c r="G14" s="36"/>
      <c r="H14" s="11"/>
      <c r="I14" s="32"/>
      <c r="J14" s="36"/>
      <c r="K14" s="11"/>
      <c r="L14" s="32"/>
      <c r="M14" s="36"/>
      <c r="N14" s="11"/>
      <c r="O14" s="32"/>
      <c r="P14" s="36"/>
      <c r="Q14" s="11"/>
      <c r="R14" s="25"/>
      <c r="S14" s="37"/>
    </row>
    <row r="15" spans="1:19" ht="12.75" customHeight="1" x14ac:dyDescent="0.6">
      <c r="A15" s="114" t="s">
        <v>2</v>
      </c>
      <c r="B15" s="11">
        <v>1573.7398511868405</v>
      </c>
      <c r="C15" s="25">
        <v>22476.575363699732</v>
      </c>
      <c r="D15" s="37">
        <f>IF(C15&lt;&gt;0,B15/C15,0)</f>
        <v>7.0016887613958856E-2</v>
      </c>
      <c r="E15" s="11">
        <v>12.275616818870212</v>
      </c>
      <c r="F15" s="25">
        <v>173.18788578015028</v>
      </c>
      <c r="G15" s="37">
        <f>IF(F15&lt;&gt;0,E15/F15,0)</f>
        <v>7.0880343411855229E-2</v>
      </c>
      <c r="H15" s="11">
        <v>202.46949494942851</v>
      </c>
      <c r="I15" s="25">
        <v>2816.7820576865161</v>
      </c>
      <c r="J15" s="37">
        <f>IF(I15&lt;&gt;0,H15/I15,0)</f>
        <v>7.1879716216213432E-2</v>
      </c>
      <c r="K15" s="11">
        <v>95.478541375690781</v>
      </c>
      <c r="L15" s="25">
        <v>1332.2572242734391</v>
      </c>
      <c r="M15" s="37">
        <f>IF(L15&lt;&gt;0,K15/L15,0)</f>
        <v>7.1666746958539515E-2</v>
      </c>
      <c r="N15" s="11">
        <v>122.56285100189046</v>
      </c>
      <c r="O15" s="25">
        <v>1666.096453164796</v>
      </c>
      <c r="P15" s="37">
        <f>IF(O15&lt;&gt;0,N15/O15,0)</f>
        <v>7.3562878529078529E-2</v>
      </c>
      <c r="Q15" s="11">
        <f t="shared" ref="Q15:R17" si="1">SUM(B15,E15,H15,K15,N15)</f>
        <v>2006.5263553327206</v>
      </c>
      <c r="R15" s="25">
        <f t="shared" si="1"/>
        <v>28464.898984604632</v>
      </c>
      <c r="S15" s="37">
        <f>IF(R15&lt;&gt;0,Q15/R15,0)</f>
        <v>7.0491251573313485E-2</v>
      </c>
    </row>
    <row r="16" spans="1:19" ht="12.75" customHeight="1" x14ac:dyDescent="0.6">
      <c r="A16" s="114" t="s">
        <v>3</v>
      </c>
      <c r="B16" s="11">
        <v>6392.6114173639253</v>
      </c>
      <c r="C16" s="25">
        <v>22476.575363699732</v>
      </c>
      <c r="D16" s="37">
        <f>IF(C16&lt;&gt;0,B16/C16,0)</f>
        <v>0.28441216305968758</v>
      </c>
      <c r="E16" s="11">
        <v>49.073924396370508</v>
      </c>
      <c r="F16" s="25">
        <v>173.18788578015022</v>
      </c>
      <c r="G16" s="37">
        <f>IF(F16&lt;&gt;0,E16/F16,0)</f>
        <v>0.28335656489661398</v>
      </c>
      <c r="H16" s="11">
        <v>798.15368792846721</v>
      </c>
      <c r="I16" s="25">
        <v>2816.782057686517</v>
      </c>
      <c r="J16" s="37">
        <f>IF(I16&lt;&gt;0,H16/I16,0)</f>
        <v>0.28335656489661393</v>
      </c>
      <c r="K16" s="11">
        <v>377.50383062881951</v>
      </c>
      <c r="L16" s="25">
        <v>1332.2572242734391</v>
      </c>
      <c r="M16" s="37">
        <f>IF(L16&lt;&gt;0,K16/L16,0)</f>
        <v>0.28335656489661398</v>
      </c>
      <c r="N16" s="11">
        <v>473.8580961106731</v>
      </c>
      <c r="O16" s="25">
        <v>1666.096453164796</v>
      </c>
      <c r="P16" s="37">
        <f>IF(O16&lt;&gt;0,N16/O16,0)</f>
        <v>0.28441216305968758</v>
      </c>
      <c r="Q16" s="11">
        <f t="shared" si="1"/>
        <v>8091.2009564282553</v>
      </c>
      <c r="R16" s="25">
        <f t="shared" si="1"/>
        <v>28464.898984604632</v>
      </c>
      <c r="S16" s="37">
        <f>IF(R16&lt;&gt;0,Q16/R16,0)</f>
        <v>0.28425187669924346</v>
      </c>
    </row>
    <row r="17" spans="1:19" ht="12.75" customHeight="1" x14ac:dyDescent="0.6">
      <c r="A17" s="114" t="s">
        <v>66</v>
      </c>
      <c r="B17" s="11">
        <v>0</v>
      </c>
      <c r="C17" s="25">
        <v>0</v>
      </c>
      <c r="D17" s="37">
        <f>IF(C17&lt;&gt;0,B17/C17,0)</f>
        <v>0</v>
      </c>
      <c r="E17" s="11">
        <v>64.921786863671713</v>
      </c>
      <c r="F17" s="25">
        <v>173.18788578015022</v>
      </c>
      <c r="G17" s="37">
        <f>IF(F17&lt;&gt;0,E17/F17,0)</f>
        <v>0.37486332586844628</v>
      </c>
      <c r="H17" s="11">
        <v>1055.9082903909334</v>
      </c>
      <c r="I17" s="25">
        <v>2816.782057686517</v>
      </c>
      <c r="J17" s="37">
        <f>IF(I17&lt;&gt;0,H17/I17,0)</f>
        <v>0.37486332586844628</v>
      </c>
      <c r="K17" s="11">
        <v>499.4143740034059</v>
      </c>
      <c r="L17" s="25">
        <v>1332.2572242734391</v>
      </c>
      <c r="M17" s="37">
        <f>IF(L17&lt;&gt;0,K17/L17,0)</f>
        <v>0.37486332586844628</v>
      </c>
      <c r="N17" s="11">
        <v>0</v>
      </c>
      <c r="O17" s="25">
        <v>0</v>
      </c>
      <c r="P17" s="37">
        <f>IF(O17&lt;&gt;0,N17/O17,0)</f>
        <v>0</v>
      </c>
      <c r="Q17" s="11">
        <f t="shared" si="1"/>
        <v>1620.2444512580109</v>
      </c>
      <c r="R17" s="25">
        <f t="shared" si="1"/>
        <v>4322.2271677401059</v>
      </c>
      <c r="S17" s="37">
        <f>IF(R17&lt;&gt;0,Q17/R17,0)</f>
        <v>0.37486332586844628</v>
      </c>
    </row>
    <row r="18" spans="1:19" ht="12.75" customHeight="1" x14ac:dyDescent="0.6">
      <c r="A18" s="114" t="s">
        <v>55</v>
      </c>
      <c r="B18" s="11">
        <f>SUM(B15:B17)</f>
        <v>7966.3512685507658</v>
      </c>
      <c r="C18" s="25">
        <f>C15</f>
        <v>22476.575363699732</v>
      </c>
      <c r="D18" s="37">
        <f>IF(C18&lt;&gt;0,B18/C18,0)</f>
        <v>0.35442905067364644</v>
      </c>
      <c r="E18" s="11">
        <f>SUM(E15:E17)</f>
        <v>126.27132807891243</v>
      </c>
      <c r="F18" s="25">
        <f>F15</f>
        <v>173.18788578015028</v>
      </c>
      <c r="G18" s="37">
        <f>IF(F18&lt;&gt;0,E18/F18,0)</f>
        <v>0.72910023417691527</v>
      </c>
      <c r="H18" s="11">
        <f>SUM(H15:H17)</f>
        <v>2056.5314732688294</v>
      </c>
      <c r="I18" s="25">
        <f>I15</f>
        <v>2816.7820576865161</v>
      </c>
      <c r="J18" s="37">
        <f>IF(I18&lt;&gt;0,H18/I18,0)</f>
        <v>0.73009960698127385</v>
      </c>
      <c r="K18" s="11">
        <f>SUM(K15:K17)</f>
        <v>972.39674600791614</v>
      </c>
      <c r="L18" s="25">
        <f>L15</f>
        <v>1332.2572242734391</v>
      </c>
      <c r="M18" s="37">
        <f>IF(L18&lt;&gt;0,K18/L18,0)</f>
        <v>0.72988663772359974</v>
      </c>
      <c r="N18" s="11">
        <f>SUM(N15:N17)</f>
        <v>596.42094711256357</v>
      </c>
      <c r="O18" s="25">
        <f>O15</f>
        <v>1666.096453164796</v>
      </c>
      <c r="P18" s="37">
        <f>IF(O18&lt;&gt;0,N18/O18,0)</f>
        <v>0.35797504158876614</v>
      </c>
      <c r="Q18" s="11">
        <f>SUM(Q15:Q17)</f>
        <v>11717.971763018988</v>
      </c>
      <c r="R18" s="25">
        <f>R15</f>
        <v>28464.898984604632</v>
      </c>
      <c r="S18" s="37">
        <f>IF(R18&lt;&gt;0,Q18/R18,0)</f>
        <v>0.41166391524370788</v>
      </c>
    </row>
    <row r="19" spans="1:19" ht="12.75" customHeight="1" x14ac:dyDescent="0.6">
      <c r="A19" s="114"/>
      <c r="B19" s="11"/>
      <c r="C19" s="25"/>
      <c r="D19" s="36"/>
      <c r="E19" s="11"/>
      <c r="F19" s="25"/>
      <c r="G19" s="36"/>
      <c r="H19" s="11"/>
      <c r="I19" s="25"/>
      <c r="J19" s="36"/>
      <c r="K19" s="11"/>
      <c r="L19" s="25"/>
      <c r="M19" s="36"/>
      <c r="N19" s="11"/>
      <c r="O19" s="25"/>
      <c r="P19" s="36"/>
      <c r="Q19" s="11"/>
      <c r="R19" s="25"/>
      <c r="S19" s="36"/>
    </row>
    <row r="20" spans="1:19" ht="12.75" customHeight="1" x14ac:dyDescent="0.6">
      <c r="A20" s="165" t="s">
        <v>69</v>
      </c>
      <c r="B20" s="11"/>
      <c r="C20" s="25"/>
      <c r="D20" s="36"/>
      <c r="E20" s="11"/>
      <c r="F20" s="25"/>
      <c r="G20" s="36"/>
      <c r="H20" s="11"/>
      <c r="I20" s="25"/>
      <c r="J20" s="36"/>
      <c r="K20" s="11"/>
      <c r="L20" s="25"/>
      <c r="M20" s="36"/>
      <c r="N20" s="11"/>
      <c r="O20" s="25"/>
      <c r="P20" s="36"/>
      <c r="Q20" s="11"/>
      <c r="R20" s="25"/>
      <c r="S20" s="36"/>
    </row>
    <row r="21" spans="1:19" ht="12.75" customHeight="1" x14ac:dyDescent="0.6">
      <c r="A21" s="134" t="s">
        <v>62</v>
      </c>
      <c r="B21" s="11">
        <v>47329.073315054629</v>
      </c>
      <c r="C21" s="25">
        <v>42154.609080506649</v>
      </c>
      <c r="D21" s="37">
        <f>IF(C21&lt;&gt;0,B21/C21,0)</f>
        <v>1.1227496671755588</v>
      </c>
      <c r="E21" s="11">
        <v>4588.6104873824333</v>
      </c>
      <c r="F21" s="25">
        <v>4086.9399667031348</v>
      </c>
      <c r="G21" s="37">
        <f>IF(F21&lt;&gt;0,E21/F21,0)</f>
        <v>1.1227496671755586</v>
      </c>
      <c r="H21" s="11">
        <v>7175.9309959065904</v>
      </c>
      <c r="I21" s="25">
        <v>6391.3900005498954</v>
      </c>
      <c r="J21" s="37">
        <f>IF(I21&lt;&gt;0,H21/I21,0)</f>
        <v>1.122749667175559</v>
      </c>
      <c r="K21" s="11">
        <v>1867.4432035058896</v>
      </c>
      <c r="L21" s="25">
        <v>1663.2765594165944</v>
      </c>
      <c r="M21" s="37">
        <f>IF(L21&lt;&gt;0,K21/L21,0)</f>
        <v>1.1227496671755586</v>
      </c>
      <c r="N21" s="11">
        <v>3001.099651206242</v>
      </c>
      <c r="O21" s="25">
        <v>2672.9909070077456</v>
      </c>
      <c r="P21" s="37">
        <f>IF(O21&lt;&gt;0,N21/O21,0)</f>
        <v>1.122749667175559</v>
      </c>
      <c r="Q21" s="11">
        <f>SUM(B21,E21,H21,K21,N21)</f>
        <v>63962.157653055787</v>
      </c>
      <c r="R21" s="25">
        <f>SUM(C21,F21,I21,L21,O21)</f>
        <v>56969.206514184021</v>
      </c>
      <c r="S21" s="37">
        <f>IF(R21&lt;&gt;0,Q21/R21,0)</f>
        <v>1.1227496671755588</v>
      </c>
    </row>
    <row r="22" spans="1:19" ht="12.75" customHeight="1" x14ac:dyDescent="0.6">
      <c r="A22" s="134" t="s">
        <v>70</v>
      </c>
      <c r="B22" s="11">
        <v>0</v>
      </c>
      <c r="C22" s="25">
        <v>0</v>
      </c>
      <c r="D22" s="37">
        <f>IF(C22&lt;&gt;0,B22/C22,0)</f>
        <v>0</v>
      </c>
      <c r="E22" s="11">
        <v>623.51165747436698</v>
      </c>
      <c r="F22" s="25">
        <v>174.96768926784074</v>
      </c>
      <c r="G22" s="37">
        <f>IF(F22&lt;&gt;0,E22/F22,0)</f>
        <v>3.5635817109060328</v>
      </c>
      <c r="H22" s="11">
        <v>12367.748847911651</v>
      </c>
      <c r="I22" s="25">
        <v>3413.6699402721956</v>
      </c>
      <c r="J22" s="37">
        <f>IF(I22&lt;&gt;0,H22/I22,0)</f>
        <v>3.6230066363491149</v>
      </c>
      <c r="K22" s="11">
        <v>5517.8190019983431</v>
      </c>
      <c r="L22" s="25">
        <v>1640.4028285756644</v>
      </c>
      <c r="M22" s="37">
        <f>IF(L22&lt;&gt;0,K22/L22,0)</f>
        <v>3.3636975661578061</v>
      </c>
      <c r="N22" s="11">
        <v>0</v>
      </c>
      <c r="O22" s="25">
        <v>0</v>
      </c>
      <c r="P22" s="37">
        <f>IF(O22&lt;&gt;0,N22/O22,0)</f>
        <v>0</v>
      </c>
      <c r="Q22" s="11">
        <f>SUM(B22,E22,H22,K22,N22)</f>
        <v>18509.079507384362</v>
      </c>
      <c r="R22" s="25">
        <f>SUM(C22,F22,I22,L22,O22)</f>
        <v>5229.0404581157009</v>
      </c>
      <c r="S22" s="37">
        <f>IF(R22&lt;&gt;0,Q22/R22,0)</f>
        <v>3.539670357428093</v>
      </c>
    </row>
    <row r="23" spans="1:19" ht="12.75" customHeight="1" x14ac:dyDescent="0.6">
      <c r="A23" s="114" t="s">
        <v>55</v>
      </c>
      <c r="B23" s="11">
        <f>SUM(B21:B22)</f>
        <v>47329.073315054629</v>
      </c>
      <c r="C23" s="25">
        <f>C21</f>
        <v>42154.609080506649</v>
      </c>
      <c r="D23" s="37">
        <f>IF(C23&lt;&gt;0,B23/C23,0)</f>
        <v>1.1227496671755588</v>
      </c>
      <c r="E23" s="11">
        <f>SUM(E21:E22)</f>
        <v>5212.1221448568003</v>
      </c>
      <c r="F23" s="25">
        <f>F21</f>
        <v>4086.9399667031348</v>
      </c>
      <c r="G23" s="37">
        <f>IF(F23&lt;&gt;0,E23/F23,0)</f>
        <v>1.2753116481574676</v>
      </c>
      <c r="H23" s="11">
        <f>SUM(H21:H22)</f>
        <v>19543.679843818241</v>
      </c>
      <c r="I23" s="25">
        <f>I21</f>
        <v>6391.3900005498954</v>
      </c>
      <c r="J23" s="37">
        <f>IF(I23&lt;&gt;0,H23/I23,0)</f>
        <v>3.05781369031412</v>
      </c>
      <c r="K23" s="11">
        <f>SUM(K21:K22)</f>
        <v>7385.262205504233</v>
      </c>
      <c r="L23" s="25">
        <f>L21</f>
        <v>1663.2765594165944</v>
      </c>
      <c r="M23" s="37">
        <f>IF(L23&lt;&gt;0,K23/L23,0)</f>
        <v>4.4401889533600256</v>
      </c>
      <c r="N23" s="11">
        <f>SUM(N21:N22)</f>
        <v>3001.099651206242</v>
      </c>
      <c r="O23" s="25">
        <f>O21</f>
        <v>2672.9909070077456</v>
      </c>
      <c r="P23" s="37">
        <f>IF(O23&lt;&gt;0,N23/O23,0)</f>
        <v>1.122749667175559</v>
      </c>
      <c r="Q23" s="11">
        <f>SUM(Q21:Q22)</f>
        <v>82471.237160440156</v>
      </c>
      <c r="R23" s="25">
        <f>R21</f>
        <v>56969.206514184021</v>
      </c>
      <c r="S23" s="37">
        <f>IF(R23&lt;&gt;0,Q23/R23,0)</f>
        <v>1.447645881111346</v>
      </c>
    </row>
    <row r="24" spans="1:19" ht="12.75" customHeight="1" x14ac:dyDescent="0.6">
      <c r="A24" s="161"/>
      <c r="B24" s="39"/>
      <c r="C24" s="40"/>
      <c r="D24" s="48"/>
      <c r="E24" s="39"/>
      <c r="F24" s="40"/>
      <c r="G24" s="48"/>
      <c r="H24" s="39"/>
      <c r="I24" s="40"/>
      <c r="J24" s="48"/>
      <c r="K24" s="39"/>
      <c r="L24" s="40"/>
      <c r="M24" s="151"/>
      <c r="N24" s="39"/>
      <c r="O24" s="40"/>
      <c r="P24" s="157"/>
      <c r="Q24" s="158"/>
      <c r="R24" s="15"/>
      <c r="S24" s="48"/>
    </row>
    <row r="25" spans="1:19" ht="12.75" customHeight="1" x14ac:dyDescent="0.6">
      <c r="A25" s="77" t="s">
        <v>51</v>
      </c>
      <c r="B25" s="12">
        <f>SUM(B12,B18,B23)</f>
        <v>66315.214884636633</v>
      </c>
      <c r="C25" s="25">
        <f>C21</f>
        <v>42154.609080506649</v>
      </c>
      <c r="D25" s="13">
        <f>IF(C25&lt;&gt;0,B25/C25,0)</f>
        <v>1.573142684302639</v>
      </c>
      <c r="E25" s="12">
        <f>SUM(E12,E18,E23)</f>
        <v>7506.3849634165117</v>
      </c>
      <c r="F25" s="25">
        <f>F21</f>
        <v>4086.9399667031348</v>
      </c>
      <c r="G25" s="13">
        <f>IF(F25&lt;&gt;0,E25/F25,0)</f>
        <v>1.8366761010859147</v>
      </c>
      <c r="H25" s="12">
        <f>SUM(H12,H18,H23)</f>
        <v>23848.034188089441</v>
      </c>
      <c r="I25" s="25">
        <f>I21</f>
        <v>6391.3900005498954</v>
      </c>
      <c r="J25" s="13">
        <f>IF(I25&lt;&gt;0,H25/I25,0)</f>
        <v>3.731275072564439</v>
      </c>
      <c r="K25" s="12">
        <f>SUM(K12,K18,K23)</f>
        <v>8668.8485055088549</v>
      </c>
      <c r="L25" s="25">
        <f>L21</f>
        <v>1663.2765594165944</v>
      </c>
      <c r="M25" s="13">
        <f>IF(L25&lt;&gt;0,K25/L25,0)</f>
        <v>5.2119104645769267</v>
      </c>
      <c r="N25" s="12">
        <f>SUM(N12,N18,N23)</f>
        <v>4155.7176207805387</v>
      </c>
      <c r="O25" s="25">
        <f>O21</f>
        <v>2672.9909070077456</v>
      </c>
      <c r="P25" s="13">
        <f>IF(O25&lt;&gt;0,N25/O25,0)</f>
        <v>1.5547069800669908</v>
      </c>
      <c r="Q25" s="12">
        <f>SUM(Q12,Q18,Q23)</f>
        <v>110494.20016243198</v>
      </c>
      <c r="R25" s="25">
        <f>R21</f>
        <v>56969.206514184021</v>
      </c>
      <c r="S25" s="13">
        <f>IF(R25&lt;&gt;0,Q25/R25,0)</f>
        <v>1.9395425515523279</v>
      </c>
    </row>
    <row r="26" spans="1:19" ht="12.75" customHeight="1" x14ac:dyDescent="0.6">
      <c r="A26" s="76"/>
      <c r="B26" s="25"/>
      <c r="C26" s="58"/>
      <c r="D26" s="59"/>
      <c r="E26" s="58"/>
      <c r="G26" s="32"/>
      <c r="H26" s="58"/>
      <c r="J26" s="59"/>
      <c r="K26" s="58"/>
      <c r="L26" s="58"/>
      <c r="N26" s="58"/>
      <c r="O26" s="7"/>
      <c r="P26" s="7"/>
      <c r="Q26" s="7"/>
    </row>
    <row r="27" spans="1:19" ht="12.75" customHeight="1" x14ac:dyDescent="0.6">
      <c r="A27" s="76"/>
      <c r="B27" s="25"/>
      <c r="C27" s="58"/>
      <c r="D27" s="59"/>
      <c r="E27" s="58"/>
      <c r="G27" s="32"/>
      <c r="H27" s="58"/>
      <c r="J27" s="59"/>
      <c r="K27" s="58"/>
      <c r="L27" s="58"/>
      <c r="N27" s="58"/>
      <c r="O27" s="7"/>
      <c r="P27" s="70" t="s">
        <v>77</v>
      </c>
      <c r="Q27" s="169">
        <f>Q25-SUM(Q11,Q17,Q22)</f>
        <v>89991.453786740996</v>
      </c>
      <c r="R27" s="170">
        <f>R25</f>
        <v>56969.206514184021</v>
      </c>
      <c r="S27" s="171">
        <f>IF(R27&lt;&gt;0,Q27/R27,0)</f>
        <v>1.5796508200326644</v>
      </c>
    </row>
    <row r="28" spans="1:19" ht="12.75" hidden="1" customHeight="1" x14ac:dyDescent="0.6">
      <c r="A28" s="76"/>
      <c r="B28" s="25"/>
      <c r="C28" s="58"/>
      <c r="D28" s="59"/>
      <c r="E28" s="58"/>
      <c r="G28" s="32"/>
      <c r="H28" s="58"/>
      <c r="J28" s="59"/>
      <c r="K28" s="58"/>
      <c r="L28" s="58"/>
      <c r="N28" s="58"/>
      <c r="O28" s="7"/>
      <c r="P28" s="7"/>
      <c r="Q28" s="78"/>
      <c r="R28" s="5"/>
      <c r="S28" s="13"/>
    </row>
    <row r="29" spans="1:19" ht="12.75" hidden="1" customHeight="1" x14ac:dyDescent="0.6">
      <c r="A29" s="84" t="s">
        <v>26</v>
      </c>
      <c r="B29" s="9">
        <v>0</v>
      </c>
      <c r="C29" s="9">
        <v>0</v>
      </c>
      <c r="D29" s="74"/>
      <c r="E29" s="9">
        <v>0</v>
      </c>
      <c r="F29" s="9">
        <v>0</v>
      </c>
      <c r="G29" s="74"/>
      <c r="H29" s="9">
        <v>0</v>
      </c>
      <c r="I29" s="9">
        <v>0</v>
      </c>
      <c r="J29" s="75"/>
      <c r="K29" s="9">
        <v>0</v>
      </c>
      <c r="L29" s="9">
        <v>0</v>
      </c>
      <c r="N29" s="9">
        <v>0</v>
      </c>
      <c r="O29" s="9">
        <v>0</v>
      </c>
      <c r="Q29" s="9">
        <v>0</v>
      </c>
      <c r="R29" s="9">
        <v>0</v>
      </c>
      <c r="S29" s="85"/>
    </row>
    <row r="30" spans="1:19" ht="12.75" hidden="1" customHeight="1" x14ac:dyDescent="0.6">
      <c r="A30" s="84"/>
      <c r="B30" s="9">
        <v>0</v>
      </c>
      <c r="C30" s="9">
        <v>0</v>
      </c>
      <c r="E30" s="9">
        <v>0</v>
      </c>
      <c r="F30" s="9">
        <v>0</v>
      </c>
      <c r="H30" s="9">
        <v>0</v>
      </c>
      <c r="I30" s="9">
        <v>0</v>
      </c>
      <c r="K30" s="9">
        <v>0</v>
      </c>
      <c r="L30" s="9">
        <v>0</v>
      </c>
      <c r="N30" s="9">
        <v>0</v>
      </c>
      <c r="O30" s="9">
        <v>0</v>
      </c>
      <c r="Q30" s="9">
        <v>0</v>
      </c>
      <c r="R30" s="9">
        <v>0</v>
      </c>
      <c r="S30" s="86"/>
    </row>
    <row r="31" spans="1:19" hidden="1" x14ac:dyDescent="0.6">
      <c r="A31" s="64"/>
      <c r="C31" s="9">
        <v>0</v>
      </c>
      <c r="D31" s="5"/>
      <c r="F31" s="9">
        <v>0</v>
      </c>
      <c r="G31" s="6"/>
      <c r="H31" s="6"/>
      <c r="I31" s="9">
        <v>0</v>
      </c>
      <c r="J31" s="6"/>
      <c r="K31" s="6"/>
      <c r="L31" s="9">
        <v>-5.6843418860808015E-13</v>
      </c>
      <c r="M31" s="5"/>
      <c r="N31" s="5"/>
      <c r="O31" s="9">
        <v>0</v>
      </c>
      <c r="P31" s="5"/>
      <c r="Q31" s="50"/>
      <c r="R31" s="9">
        <v>0</v>
      </c>
    </row>
    <row r="32" spans="1:19" hidden="1" x14ac:dyDescent="0.6">
      <c r="A32" s="64"/>
      <c r="B32" s="50"/>
      <c r="C32" s="9">
        <f>C12+C18-C23</f>
        <v>0</v>
      </c>
      <c r="D32" s="5"/>
      <c r="E32" s="50"/>
      <c r="F32" s="9">
        <f>F12+F18-F23</f>
        <v>0</v>
      </c>
      <c r="G32" s="6"/>
      <c r="H32" s="6"/>
      <c r="I32" s="9">
        <f>I12+I18-I23</f>
        <v>0</v>
      </c>
      <c r="J32" s="6"/>
      <c r="K32" s="6"/>
      <c r="L32" s="9">
        <f>L12+L18-L23</f>
        <v>0</v>
      </c>
      <c r="M32" s="5"/>
      <c r="N32" s="5"/>
      <c r="O32" s="9">
        <f>O12+O18-O23</f>
        <v>0</v>
      </c>
      <c r="P32" s="5"/>
      <c r="Q32" s="50"/>
      <c r="R32" s="9">
        <f>R12+R18-R23</f>
        <v>0</v>
      </c>
    </row>
    <row r="33" spans="1:18" x14ac:dyDescent="0.6">
      <c r="A33" s="15"/>
      <c r="B33" s="15"/>
      <c r="C33" s="15"/>
      <c r="D33" s="15"/>
      <c r="E33" s="15"/>
    </row>
    <row r="34" spans="1:18" x14ac:dyDescent="0.6">
      <c r="A34" s="31" t="s">
        <v>27</v>
      </c>
      <c r="C34" s="24"/>
    </row>
    <row r="35" spans="1:18" x14ac:dyDescent="0.6">
      <c r="A35" s="83" t="s">
        <v>76</v>
      </c>
      <c r="C35" s="24"/>
    </row>
    <row r="36" spans="1:18" x14ac:dyDescent="0.6">
      <c r="A36" s="83" t="s">
        <v>97</v>
      </c>
      <c r="B36" s="7"/>
      <c r="C36" s="7"/>
      <c r="D36" s="7"/>
      <c r="E36" s="7"/>
    </row>
    <row r="37" spans="1:18" x14ac:dyDescent="0.6">
      <c r="A37" s="72"/>
      <c r="B37" s="87"/>
      <c r="C37" s="87"/>
      <c r="D37" s="87"/>
      <c r="E37" s="87"/>
      <c r="F37" s="88"/>
      <c r="G37" s="6"/>
      <c r="H37" s="6"/>
      <c r="I37" s="6"/>
      <c r="J37" s="6"/>
      <c r="K37" s="6"/>
      <c r="L37" s="6"/>
      <c r="M37" s="5"/>
      <c r="N37" s="5"/>
      <c r="O37" s="5"/>
      <c r="P37" s="5"/>
      <c r="Q37" s="50"/>
      <c r="R37" s="50"/>
    </row>
    <row r="38" spans="1:18" x14ac:dyDescent="0.6">
      <c r="A38" s="72"/>
      <c r="B38" s="87"/>
      <c r="C38" s="87"/>
      <c r="D38" s="87"/>
      <c r="E38" s="87"/>
      <c r="F38" s="88"/>
      <c r="G38" s="6"/>
      <c r="H38" s="6"/>
      <c r="I38" s="6"/>
      <c r="J38" s="6"/>
      <c r="K38" s="6"/>
      <c r="L38" s="6"/>
      <c r="M38" s="5"/>
      <c r="N38" s="5"/>
      <c r="O38" s="5"/>
      <c r="P38" s="5"/>
      <c r="Q38" s="50"/>
      <c r="R38" s="50"/>
    </row>
    <row r="39" spans="1:18" x14ac:dyDescent="0.6">
      <c r="A39" s="32"/>
      <c r="B39" s="25"/>
      <c r="C39" s="25"/>
      <c r="D39" s="25"/>
      <c r="E39" s="25"/>
      <c r="F39" s="25"/>
      <c r="G39" s="5"/>
      <c r="H39" s="6"/>
      <c r="I39" s="5"/>
      <c r="J39" s="5"/>
      <c r="K39" s="5"/>
      <c r="L39" s="5"/>
      <c r="M39" s="5"/>
      <c r="N39" s="5"/>
      <c r="O39" s="5"/>
      <c r="P39" s="5"/>
      <c r="Q39" s="50"/>
      <c r="R39" s="50"/>
    </row>
    <row r="40" spans="1:18" x14ac:dyDescent="0.6">
      <c r="A40" s="81"/>
      <c r="B40" s="25"/>
      <c r="C40" s="25"/>
      <c r="D40" s="25"/>
      <c r="E40" s="25"/>
      <c r="F40" s="25"/>
      <c r="G40" s="5"/>
      <c r="H40" s="5"/>
      <c r="I40" s="5"/>
      <c r="J40" s="5"/>
      <c r="K40" s="5"/>
      <c r="L40" s="5"/>
      <c r="M40" s="5"/>
      <c r="N40" s="5"/>
      <c r="O40" s="5"/>
      <c r="P40" s="5"/>
      <c r="Q40" s="50"/>
      <c r="R40" s="50"/>
    </row>
    <row r="41" spans="1:18" x14ac:dyDescent="0.6">
      <c r="A41" s="82"/>
      <c r="B41" s="25"/>
      <c r="C41" s="25"/>
      <c r="D41" s="89"/>
      <c r="E41" s="25"/>
      <c r="F41" s="25"/>
      <c r="G41" s="5"/>
      <c r="H41" s="5"/>
      <c r="I41" s="5"/>
      <c r="J41" s="5"/>
      <c r="K41" s="5"/>
      <c r="L41" s="5"/>
      <c r="M41" s="5"/>
      <c r="N41" s="5"/>
      <c r="O41" s="5"/>
      <c r="P41" s="5"/>
      <c r="Q41" s="50"/>
      <c r="R41" s="50"/>
    </row>
    <row r="42" spans="1:18" x14ac:dyDescent="0.6">
      <c r="A42" s="82"/>
      <c r="B42" s="25"/>
      <c r="C42" s="25"/>
      <c r="D42" s="89"/>
      <c r="E42" s="25"/>
      <c r="F42" s="25"/>
      <c r="G42" s="5"/>
      <c r="H42" s="5"/>
      <c r="I42" s="5"/>
      <c r="J42" s="5"/>
      <c r="K42" s="5"/>
      <c r="L42" s="5"/>
      <c r="M42" s="5"/>
      <c r="N42" s="5"/>
      <c r="O42" s="5"/>
      <c r="P42" s="5"/>
      <c r="Q42" s="50"/>
      <c r="R42" s="50"/>
    </row>
    <row r="43" spans="1:18" x14ac:dyDescent="0.6">
      <c r="A43" s="81"/>
      <c r="B43" s="25"/>
      <c r="C43" s="25"/>
      <c r="D43" s="89"/>
      <c r="E43" s="25"/>
      <c r="F43" s="2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8" x14ac:dyDescent="0.6">
      <c r="A44" s="82"/>
      <c r="B44" s="25"/>
      <c r="C44" s="25"/>
      <c r="D44" s="25"/>
      <c r="E44" s="25"/>
      <c r="F44" s="2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8" x14ac:dyDescent="0.6">
      <c r="A45" s="82"/>
      <c r="B45" s="25"/>
      <c r="C45" s="25"/>
      <c r="D45" s="25"/>
      <c r="E45" s="25"/>
      <c r="F45" s="2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8" x14ac:dyDescent="0.6">
      <c r="A46" s="32"/>
      <c r="B46" s="25"/>
      <c r="C46" s="25"/>
      <c r="D46" s="25"/>
      <c r="E46" s="25"/>
      <c r="F46" s="2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8" x14ac:dyDescent="0.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8" x14ac:dyDescent="0.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6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6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6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6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6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6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6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6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6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6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6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6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6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6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6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6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6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6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6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6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6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6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6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6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6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6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6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6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6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</sheetData>
  <phoneticPr fontId="5" type="noConversion"/>
  <printOptions horizontalCentered="1"/>
  <pageMargins left="0.75" right="0.75" top="1" bottom="1" header="0.5" footer="0.5"/>
  <pageSetup scale="69" orientation="landscape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S78"/>
  <sheetViews>
    <sheetView zoomScale="70" workbookViewId="0"/>
  </sheetViews>
  <sheetFormatPr defaultRowHeight="13" x14ac:dyDescent="0.6"/>
  <cols>
    <col min="1" max="1" width="29.6796875" customWidth="1"/>
    <col min="2" max="3" width="8.6796875" customWidth="1"/>
    <col min="4" max="4" width="7.6796875" customWidth="1"/>
    <col min="5" max="6" width="8.31640625" customWidth="1"/>
    <col min="7" max="7" width="7.6796875" customWidth="1"/>
    <col min="8" max="9" width="8.31640625" customWidth="1"/>
    <col min="10" max="10" width="7.6796875" customWidth="1"/>
    <col min="11" max="12" width="8.31640625" customWidth="1"/>
    <col min="13" max="13" width="7.6796875" customWidth="1"/>
    <col min="14" max="15" width="8.31640625" customWidth="1"/>
    <col min="16" max="16" width="7.6796875" customWidth="1"/>
    <col min="17" max="18" width="8.6796875" customWidth="1"/>
    <col min="19" max="19" width="7.6796875" customWidth="1"/>
  </cols>
  <sheetData>
    <row r="1" spans="1:19" s="3" customFormat="1" ht="15.5" x14ac:dyDescent="0.7">
      <c r="A1" s="57" t="s">
        <v>89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5" x14ac:dyDescent="0.7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6">
      <c r="A7" s="112" t="s">
        <v>33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6">
      <c r="A8" s="164" t="s">
        <v>60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172"/>
      <c r="N8" s="11"/>
      <c r="O8" s="25"/>
      <c r="P8" s="37"/>
      <c r="Q8" s="11"/>
      <c r="R8" s="25"/>
      <c r="S8" s="37"/>
    </row>
    <row r="9" spans="1:19" ht="12.75" customHeight="1" x14ac:dyDescent="0.6">
      <c r="A9" s="114" t="s">
        <v>2</v>
      </c>
      <c r="B9" s="11">
        <v>81.484338626969105</v>
      </c>
      <c r="C9" s="25">
        <v>350.34264692531082</v>
      </c>
      <c r="D9" s="37">
        <f>IF(C9&lt;&gt;0,B9/C9,0)</f>
        <v>0.23258469770122125</v>
      </c>
      <c r="E9" s="11">
        <v>0</v>
      </c>
      <c r="F9" s="25">
        <v>0</v>
      </c>
      <c r="G9" s="37">
        <f>IF(F9&lt;&gt;0,E9/F9,0)</f>
        <v>0</v>
      </c>
      <c r="H9" s="11">
        <v>7.371556220122498</v>
      </c>
      <c r="I9" s="25">
        <v>48.276610462207884</v>
      </c>
      <c r="J9" s="37">
        <f>IF(I9&lt;&gt;0,H9/I9,0)</f>
        <v>0.15269415457187355</v>
      </c>
      <c r="K9" s="11">
        <v>766.76077667756931</v>
      </c>
      <c r="L9" s="25">
        <v>3426.1318072586419</v>
      </c>
      <c r="M9" s="37">
        <f>IF(L9&lt;&gt;0,K9/L9,0)</f>
        <v>0.22379780458332083</v>
      </c>
      <c r="N9" s="11">
        <v>154.33744780103271</v>
      </c>
      <c r="O9" s="25">
        <v>921.25152890156971</v>
      </c>
      <c r="P9" s="37">
        <f>IF(O9&lt;&gt;0,N9/O9,0)</f>
        <v>0.16753019447908321</v>
      </c>
      <c r="Q9" s="11">
        <f t="shared" ref="Q9:R11" si="0">SUM(B9,E9,H9,K9,N9)</f>
        <v>1009.9541193256936</v>
      </c>
      <c r="R9" s="25">
        <f t="shared" si="0"/>
        <v>4746.0025935477306</v>
      </c>
      <c r="S9" s="37">
        <f>IF(R9&lt;&gt;0,Q9/R9,0)</f>
        <v>0.21280100451245917</v>
      </c>
    </row>
    <row r="10" spans="1:19" ht="12.75" customHeight="1" x14ac:dyDescent="0.6">
      <c r="A10" s="114" t="s">
        <v>64</v>
      </c>
      <c r="B10" s="11">
        <v>283.58574968358528</v>
      </c>
      <c r="C10" s="25">
        <v>350.34264692531082</v>
      </c>
      <c r="D10" s="37">
        <f>IF(C10&lt;&gt;0,B10/C10,0)</f>
        <v>0.80945255215829504</v>
      </c>
      <c r="E10" s="11">
        <v>0</v>
      </c>
      <c r="F10" s="25">
        <v>0</v>
      </c>
      <c r="G10" s="37">
        <f>IF(F10&lt;&gt;0,E10/F10,0)</f>
        <v>0</v>
      </c>
      <c r="H10" s="11">
        <v>42.274747342985826</v>
      </c>
      <c r="I10" s="25">
        <v>48.276610462207891</v>
      </c>
      <c r="J10" s="37">
        <f>IF(I10&lt;&gt;0,H10/I10,0)</f>
        <v>0.87567761982957626</v>
      </c>
      <c r="K10" s="11">
        <v>3089.4750897212784</v>
      </c>
      <c r="L10" s="25">
        <v>3426.1318072586428</v>
      </c>
      <c r="M10" s="37">
        <f>IF(L10&lt;&gt;0,K10/L10,0)</f>
        <v>0.90173853883142518</v>
      </c>
      <c r="N10" s="11">
        <v>745.7094012491068</v>
      </c>
      <c r="O10" s="25">
        <v>921.25152890156949</v>
      </c>
      <c r="P10" s="37">
        <f>IF(O10&lt;&gt;0,N10/O10,0)</f>
        <v>0.80945255215829515</v>
      </c>
      <c r="Q10" s="11">
        <f t="shared" si="0"/>
        <v>4161.0449879969565</v>
      </c>
      <c r="R10" s="25">
        <f t="shared" si="0"/>
        <v>4746.0025935477306</v>
      </c>
      <c r="S10" s="37">
        <f>IF(R10&lt;&gt;0,Q10/R10,0)</f>
        <v>0.87674730596522776</v>
      </c>
    </row>
    <row r="11" spans="1:19" ht="12.75" customHeight="1" x14ac:dyDescent="0.6">
      <c r="A11" s="114" t="s">
        <v>65</v>
      </c>
      <c r="B11" s="11">
        <v>0</v>
      </c>
      <c r="C11" s="25">
        <v>0</v>
      </c>
      <c r="D11" s="37">
        <f>IF(C11&lt;&gt;0,B11/C11,0)</f>
        <v>0</v>
      </c>
      <c r="E11" s="11">
        <v>0</v>
      </c>
      <c r="F11" s="25">
        <v>0</v>
      </c>
      <c r="G11" s="37">
        <f>IF(F11&lt;&gt;0,E11/F11,0)</f>
        <v>0</v>
      </c>
      <c r="H11" s="11">
        <v>6.9249810779060912</v>
      </c>
      <c r="I11" s="25">
        <v>35.530902069166636</v>
      </c>
      <c r="J11" s="37">
        <f>IF(I11&lt;&gt;0,H11/I11,0)</f>
        <v>0.19490023260387529</v>
      </c>
      <c r="K11" s="11">
        <v>578.88893182234597</v>
      </c>
      <c r="L11" s="25">
        <v>2970.1808155299013</v>
      </c>
      <c r="M11" s="37">
        <f>IF(L11&lt;&gt;0,K11/L11,0)</f>
        <v>0.19490023260387535</v>
      </c>
      <c r="N11" s="11">
        <v>0</v>
      </c>
      <c r="O11" s="25">
        <v>0</v>
      </c>
      <c r="P11" s="37">
        <f>IF(O11&lt;&gt;0,N11/O11,0)</f>
        <v>0</v>
      </c>
      <c r="Q11" s="11">
        <f t="shared" si="0"/>
        <v>585.81391290025203</v>
      </c>
      <c r="R11" s="25">
        <f t="shared" si="0"/>
        <v>3005.7117175990679</v>
      </c>
      <c r="S11" s="37">
        <f>IF(R11&lt;&gt;0,Q11/R11,0)</f>
        <v>0.19490023260387535</v>
      </c>
    </row>
    <row r="12" spans="1:19" ht="12.75" customHeight="1" x14ac:dyDescent="0.6">
      <c r="A12" s="114" t="s">
        <v>55</v>
      </c>
      <c r="B12" s="11">
        <f>SUM(B9:B11)</f>
        <v>365.07008831055441</v>
      </c>
      <c r="C12" s="25">
        <f>C9</f>
        <v>350.34264692531082</v>
      </c>
      <c r="D12" s="37">
        <f>IF(C12&lt;&gt;0,B12/C12,0)</f>
        <v>1.0420372498595163</v>
      </c>
      <c r="E12" s="11">
        <f>SUM(E9:E11)</f>
        <v>0</v>
      </c>
      <c r="F12" s="25">
        <f>F9</f>
        <v>0</v>
      </c>
      <c r="G12" s="37">
        <f>IF(F12&lt;&gt;0,E12/F12,0)</f>
        <v>0</v>
      </c>
      <c r="H12" s="11">
        <f>SUM(H9:H11)</f>
        <v>56.571284641014415</v>
      </c>
      <c r="I12" s="25">
        <f>I9</f>
        <v>48.276610462207884</v>
      </c>
      <c r="J12" s="37">
        <f>IF(I12&lt;&gt;0,H12/I12,0)</f>
        <v>1.1718155872873428</v>
      </c>
      <c r="K12" s="11">
        <f>SUM(K9:K11)</f>
        <v>4435.1247982211935</v>
      </c>
      <c r="L12" s="25">
        <f>L9</f>
        <v>3426.1318072586419</v>
      </c>
      <c r="M12" s="37">
        <f>IF(L12&lt;&gt;0,K12/L12,0)</f>
        <v>1.2944991750827821</v>
      </c>
      <c r="N12" s="11">
        <f>SUM(N9:N11)</f>
        <v>900.04684905013949</v>
      </c>
      <c r="O12" s="25">
        <f>O9</f>
        <v>921.25152890156971</v>
      </c>
      <c r="P12" s="37">
        <f>IF(O12&lt;&gt;0,N12/O12,0)</f>
        <v>0.97698274663737805</v>
      </c>
      <c r="Q12" s="11">
        <f>SUM(Q9:Q11)</f>
        <v>5756.8130202229022</v>
      </c>
      <c r="R12" s="25">
        <f>R9</f>
        <v>4746.0025935477306</v>
      </c>
      <c r="S12" s="37">
        <f>IF(R12&lt;&gt;0,Q12/R12,0)</f>
        <v>1.2129814315839997</v>
      </c>
    </row>
    <row r="13" spans="1:19" ht="12.75" customHeight="1" x14ac:dyDescent="0.6">
      <c r="A13" s="114"/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11"/>
      <c r="R13" s="25"/>
      <c r="S13" s="36"/>
    </row>
    <row r="14" spans="1:19" ht="12.75" customHeight="1" x14ac:dyDescent="0.6">
      <c r="A14" s="164" t="s">
        <v>61</v>
      </c>
      <c r="B14" s="11"/>
      <c r="C14" s="32"/>
      <c r="D14" s="36"/>
      <c r="E14" s="11"/>
      <c r="F14" s="32"/>
      <c r="G14" s="36"/>
      <c r="H14" s="11"/>
      <c r="I14" s="32"/>
      <c r="J14" s="36"/>
      <c r="K14" s="11"/>
      <c r="L14" s="32"/>
      <c r="M14" s="36"/>
      <c r="N14" s="11"/>
      <c r="O14" s="32"/>
      <c r="P14" s="36"/>
      <c r="Q14" s="11"/>
      <c r="R14" s="25"/>
      <c r="S14" s="36"/>
    </row>
    <row r="15" spans="1:19" ht="12.75" customHeight="1" x14ac:dyDescent="0.6">
      <c r="A15" s="114" t="s">
        <v>2</v>
      </c>
      <c r="B15" s="11">
        <v>27.435638739154015</v>
      </c>
      <c r="C15" s="25">
        <v>244.49557695286148</v>
      </c>
      <c r="D15" s="37">
        <f>IF(C15&lt;&gt;0,B15/C15,0)</f>
        <v>0.11221323134382746</v>
      </c>
      <c r="E15" s="11">
        <v>0</v>
      </c>
      <c r="F15" s="25">
        <v>0</v>
      </c>
      <c r="G15" s="37">
        <f>IF(F15&lt;&gt;0,E15/F15,0)</f>
        <v>0</v>
      </c>
      <c r="H15" s="11">
        <v>49.587619735864372</v>
      </c>
      <c r="I15" s="25">
        <v>180.50782588578699</v>
      </c>
      <c r="J15" s="37">
        <f>IF(I15&lt;&gt;0,H15/I15,0)</f>
        <v>0.27471174444946245</v>
      </c>
      <c r="K15" s="11">
        <v>0</v>
      </c>
      <c r="L15" s="25">
        <v>0</v>
      </c>
      <c r="M15" s="37">
        <f>IF(L15&lt;&gt;0,K15/L15,0)</f>
        <v>0</v>
      </c>
      <c r="N15" s="11">
        <v>16.769012497252341</v>
      </c>
      <c r="O15" s="25">
        <v>173.17884642720281</v>
      </c>
      <c r="P15" s="37">
        <f>IF(O15&lt;&gt;0,N15/O15,0)</f>
        <v>9.6830605141496523E-2</v>
      </c>
      <c r="Q15" s="11">
        <f t="shared" ref="Q15:R17" si="1">SUM(B15,E15,H15,K15,N15)</f>
        <v>93.792270972270728</v>
      </c>
      <c r="R15" s="25">
        <f t="shared" si="1"/>
        <v>598.18224926585128</v>
      </c>
      <c r="S15" s="37">
        <f>IF(R15&lt;&gt;0,Q15/R15,0)</f>
        <v>0.15679547677548428</v>
      </c>
    </row>
    <row r="16" spans="1:19" ht="12.75" customHeight="1" x14ac:dyDescent="0.6">
      <c r="A16" s="114" t="s">
        <v>3</v>
      </c>
      <c r="B16" s="11">
        <v>103.44791635208912</v>
      </c>
      <c r="C16" s="25">
        <v>244.49557695286143</v>
      </c>
      <c r="D16" s="37">
        <f>IF(C16&lt;&gt;0,B16/C16,0)</f>
        <v>0.42310751646862638</v>
      </c>
      <c r="E16" s="11">
        <v>0</v>
      </c>
      <c r="F16" s="25">
        <v>0</v>
      </c>
      <c r="G16" s="37">
        <f>IF(F16&lt;&gt;0,E16/F16,0)</f>
        <v>0</v>
      </c>
      <c r="H16" s="11">
        <v>51.148077479952704</v>
      </c>
      <c r="I16" s="25">
        <v>180.50782588578701</v>
      </c>
      <c r="J16" s="37">
        <f>IF(I16&lt;&gt;0,H16/I16,0)</f>
        <v>0.28335656489661398</v>
      </c>
      <c r="K16" s="11">
        <v>0</v>
      </c>
      <c r="L16" s="25">
        <v>0</v>
      </c>
      <c r="M16" s="37">
        <f>IF(L16&lt;&gt;0,K16/L16,0)</f>
        <v>0</v>
      </c>
      <c r="N16" s="11">
        <v>73.273271616715419</v>
      </c>
      <c r="O16" s="25">
        <v>173.17884642720284</v>
      </c>
      <c r="P16" s="37">
        <f>IF(O16&lt;&gt;0,N16/O16,0)</f>
        <v>0.42310751646862621</v>
      </c>
      <c r="Q16" s="11">
        <f t="shared" si="1"/>
        <v>227.86926544875723</v>
      </c>
      <c r="R16" s="25">
        <f t="shared" si="1"/>
        <v>598.18224926585128</v>
      </c>
      <c r="S16" s="37">
        <f>IF(R16&lt;&gt;0,Q16/R16,0)</f>
        <v>0.38093618747199709</v>
      </c>
    </row>
    <row r="17" spans="1:19" ht="12.75" customHeight="1" x14ac:dyDescent="0.6">
      <c r="A17" s="114" t="s">
        <v>66</v>
      </c>
      <c r="B17" s="11">
        <v>0</v>
      </c>
      <c r="C17" s="25">
        <v>0</v>
      </c>
      <c r="D17" s="37">
        <f>IF(C17&lt;&gt;0,B17/C17,0)</f>
        <v>0</v>
      </c>
      <c r="E17" s="11">
        <v>0</v>
      </c>
      <c r="F17" s="25">
        <v>0</v>
      </c>
      <c r="G17" s="37">
        <f>IF(F17&lt;&gt;0,E17/F17,0)</f>
        <v>0</v>
      </c>
      <c r="H17" s="11">
        <v>67.665763956828542</v>
      </c>
      <c r="I17" s="25">
        <v>180.50782588578701</v>
      </c>
      <c r="J17" s="37">
        <f>IF(I17&lt;&gt;0,H17/I17,0)</f>
        <v>0.37486332586844628</v>
      </c>
      <c r="K17" s="11">
        <v>0</v>
      </c>
      <c r="L17" s="25">
        <v>0</v>
      </c>
      <c r="M17" s="37">
        <f>IF(L17&lt;&gt;0,K17/L17,0)</f>
        <v>0</v>
      </c>
      <c r="N17" s="11">
        <v>0</v>
      </c>
      <c r="O17" s="25">
        <v>0</v>
      </c>
      <c r="P17" s="37">
        <f>IF(O17&lt;&gt;0,N17/O17,0)</f>
        <v>0</v>
      </c>
      <c r="Q17" s="11">
        <f t="shared" si="1"/>
        <v>67.665763956828542</v>
      </c>
      <c r="R17" s="25">
        <f t="shared" si="1"/>
        <v>180.50782588578701</v>
      </c>
      <c r="S17" s="37">
        <f>IF(R17&lt;&gt;0,Q17/R17,0)</f>
        <v>0.37486332586844628</v>
      </c>
    </row>
    <row r="18" spans="1:19" ht="12.75" customHeight="1" x14ac:dyDescent="0.6">
      <c r="A18" s="114" t="s">
        <v>55</v>
      </c>
      <c r="B18" s="11">
        <f>SUM(B15:B17)</f>
        <v>130.88355509124312</v>
      </c>
      <c r="C18" s="25">
        <f>C15</f>
        <v>244.49557695286148</v>
      </c>
      <c r="D18" s="37">
        <f>IF(C18&lt;&gt;0,B18/C18,0)</f>
        <v>0.53532074781245365</v>
      </c>
      <c r="E18" s="11">
        <f>SUM(E15:E17)</f>
        <v>0</v>
      </c>
      <c r="F18" s="25">
        <f>F15</f>
        <v>0</v>
      </c>
      <c r="G18" s="37">
        <f>IF(F18&lt;&gt;0,E18/F18,0)</f>
        <v>0</v>
      </c>
      <c r="H18" s="11">
        <f>SUM(H15:H17)</f>
        <v>168.40146117264561</v>
      </c>
      <c r="I18" s="25">
        <f>I15</f>
        <v>180.50782588578699</v>
      </c>
      <c r="J18" s="37">
        <f>IF(I18&lt;&gt;0,H18/I18,0)</f>
        <v>0.93293163521452271</v>
      </c>
      <c r="K18" s="11">
        <f>SUM(K15:K17)</f>
        <v>0</v>
      </c>
      <c r="L18" s="25">
        <f>L15</f>
        <v>0</v>
      </c>
      <c r="M18" s="37">
        <f>IF(L18&lt;&gt;0,K18/L18,0)</f>
        <v>0</v>
      </c>
      <c r="N18" s="11">
        <f>SUM(N15:N17)</f>
        <v>90.042284113967753</v>
      </c>
      <c r="O18" s="25">
        <f>O15</f>
        <v>173.17884642720281</v>
      </c>
      <c r="P18" s="37">
        <f>IF(O18&lt;&gt;0,N18/O18,0)</f>
        <v>0.51993812161012276</v>
      </c>
      <c r="Q18" s="11">
        <f>SUM(Q15:Q17)</f>
        <v>389.32730037785649</v>
      </c>
      <c r="R18" s="25">
        <f>R15</f>
        <v>598.18224926585128</v>
      </c>
      <c r="S18" s="37">
        <f>IF(R18&lt;&gt;0,Q18/R18,0)</f>
        <v>0.65085064101396795</v>
      </c>
    </row>
    <row r="19" spans="1:19" ht="12.75" customHeight="1" x14ac:dyDescent="0.6">
      <c r="A19" s="114"/>
      <c r="B19" s="11"/>
      <c r="C19" s="25"/>
      <c r="D19" s="36"/>
      <c r="E19" s="11"/>
      <c r="F19" s="25"/>
      <c r="G19" s="36"/>
      <c r="H19" s="11"/>
      <c r="I19" s="25"/>
      <c r="J19" s="36"/>
      <c r="K19" s="11"/>
      <c r="L19" s="25"/>
      <c r="M19" s="36"/>
      <c r="N19" s="11"/>
      <c r="O19" s="25"/>
      <c r="P19" s="36"/>
      <c r="Q19" s="11"/>
      <c r="R19" s="25"/>
      <c r="S19" s="36"/>
    </row>
    <row r="20" spans="1:19" ht="12.75" customHeight="1" x14ac:dyDescent="0.6">
      <c r="A20" s="165" t="s">
        <v>69</v>
      </c>
      <c r="B20" s="11"/>
      <c r="C20" s="25"/>
      <c r="D20" s="36"/>
      <c r="E20" s="11"/>
      <c r="F20" s="25"/>
      <c r="G20" s="36"/>
      <c r="H20" s="11"/>
      <c r="I20" s="25"/>
      <c r="J20" s="36"/>
      <c r="K20" s="11"/>
      <c r="L20" s="25"/>
      <c r="M20" s="36"/>
      <c r="N20" s="11"/>
      <c r="O20" s="25"/>
      <c r="P20" s="36"/>
      <c r="Q20" s="11"/>
      <c r="R20" s="25"/>
      <c r="S20" s="36"/>
    </row>
    <row r="21" spans="1:19" ht="12.75" customHeight="1" x14ac:dyDescent="0.6">
      <c r="A21" s="134" t="s">
        <v>62</v>
      </c>
      <c r="B21" s="11">
        <v>8868.064252531587</v>
      </c>
      <c r="C21" s="25">
        <v>594.83822387817236</v>
      </c>
      <c r="D21" s="37">
        <f>IF(C21&lt;&gt;0,B21/C21,0)</f>
        <v>14.908363142358917</v>
      </c>
      <c r="E21" s="11">
        <v>0</v>
      </c>
      <c r="F21" s="25">
        <v>0</v>
      </c>
      <c r="G21" s="37">
        <f>IF(F21&lt;&gt;0,E21/F21,0)</f>
        <v>0</v>
      </c>
      <c r="H21" s="11">
        <v>3410.801458395807</v>
      </c>
      <c r="I21" s="25">
        <v>228.78443634799493</v>
      </c>
      <c r="J21" s="37">
        <f>IF(I21&lt;&gt;0,H21/I21,0)</f>
        <v>14.908363142358915</v>
      </c>
      <c r="K21" s="11">
        <v>51078.017156198315</v>
      </c>
      <c r="L21" s="25">
        <v>3426.1318072586428</v>
      </c>
      <c r="M21" s="37">
        <f>IF(L21&lt;&gt;0,K21/L21,0)</f>
        <v>14.908363142358922</v>
      </c>
      <c r="N21" s="11">
        <v>16316.16546942951</v>
      </c>
      <c r="O21" s="25">
        <v>1094.4303753287727</v>
      </c>
      <c r="P21" s="37">
        <f>IF(O21&lt;&gt;0,N21/O21,0)</f>
        <v>14.908363142358917</v>
      </c>
      <c r="Q21" s="11">
        <f>SUM(B21,E21,H21,K21,N21)</f>
        <v>79673.048336555221</v>
      </c>
      <c r="R21" s="25">
        <f>SUM(C21,F21,I21,L21,O21)</f>
        <v>5344.1848428135836</v>
      </c>
      <c r="S21" s="37">
        <f>IF(R21&lt;&gt;0,Q21/R21,0)</f>
        <v>14.908363142358919</v>
      </c>
    </row>
    <row r="22" spans="1:19" ht="12.75" customHeight="1" x14ac:dyDescent="0.6">
      <c r="A22" s="134" t="s">
        <v>70</v>
      </c>
      <c r="B22" s="11">
        <v>0</v>
      </c>
      <c r="C22" s="25">
        <v>0</v>
      </c>
      <c r="D22" s="37">
        <f>IF(C22&lt;&gt;0,B22/C22,0)</f>
        <v>0</v>
      </c>
      <c r="E22" s="11">
        <v>0</v>
      </c>
      <c r="F22" s="25">
        <v>0</v>
      </c>
      <c r="G22" s="37">
        <f>IF(F22&lt;&gt;0,E22/F22,0)</f>
        <v>0</v>
      </c>
      <c r="H22" s="11">
        <v>788.05337216442604</v>
      </c>
      <c r="I22" s="25">
        <v>216.03872795495369</v>
      </c>
      <c r="J22" s="37">
        <f>IF(I22&lt;&gt;0,H22/I22,0)</f>
        <v>3.6477412157728653</v>
      </c>
      <c r="K22" s="11">
        <v>10370.954375737463</v>
      </c>
      <c r="L22" s="25">
        <v>2970.1808155299013</v>
      </c>
      <c r="M22" s="37">
        <f>IF(L22&lt;&gt;0,K22/L22,0)</f>
        <v>3.4916912537822085</v>
      </c>
      <c r="N22" s="11">
        <v>0</v>
      </c>
      <c r="O22" s="25">
        <v>0</v>
      </c>
      <c r="P22" s="37">
        <f>IF(O22&lt;&gt;0,N22/O22,0)</f>
        <v>0</v>
      </c>
      <c r="Q22" s="11">
        <f>SUM(B22,E22,H22,K22,N22)</f>
        <v>11159.007747901889</v>
      </c>
      <c r="R22" s="25">
        <f>SUM(C22,F22,I22,L22,O22)</f>
        <v>3186.219543484855</v>
      </c>
      <c r="S22" s="37">
        <f>IF(R22&lt;&gt;0,Q22/R22,0)</f>
        <v>3.5022720800014238</v>
      </c>
    </row>
    <row r="23" spans="1:19" ht="12.75" customHeight="1" x14ac:dyDescent="0.6">
      <c r="A23" s="114" t="s">
        <v>55</v>
      </c>
      <c r="B23" s="11">
        <f>SUM(B21:B22)</f>
        <v>8868.064252531587</v>
      </c>
      <c r="C23" s="25">
        <f>C21</f>
        <v>594.83822387817236</v>
      </c>
      <c r="D23" s="37">
        <f>IF(C23&lt;&gt;0,B23/C23,0)</f>
        <v>14.908363142358917</v>
      </c>
      <c r="E23" s="11">
        <f>SUM(E21:E22)</f>
        <v>0</v>
      </c>
      <c r="F23" s="25">
        <f>F21</f>
        <v>0</v>
      </c>
      <c r="G23" s="37">
        <f>IF(F23&lt;&gt;0,E23/F23,0)</f>
        <v>0</v>
      </c>
      <c r="H23" s="11">
        <f>SUM(H21:H22)</f>
        <v>4198.8548305602326</v>
      </c>
      <c r="I23" s="25">
        <f>I21</f>
        <v>228.78443634799493</v>
      </c>
      <c r="J23" s="37">
        <f>IF(I23&lt;&gt;0,H23/I23,0)</f>
        <v>18.352886663031228</v>
      </c>
      <c r="K23" s="11">
        <f>SUM(K21:K22)</f>
        <v>61448.971531935778</v>
      </c>
      <c r="L23" s="25">
        <f>L21</f>
        <v>3426.1318072586428</v>
      </c>
      <c r="M23" s="37">
        <f>IF(L23&lt;&gt;0,K23/L23,0)</f>
        <v>17.935378727038252</v>
      </c>
      <c r="N23" s="11">
        <f>SUM(N21:N22)</f>
        <v>16316.16546942951</v>
      </c>
      <c r="O23" s="25">
        <f>O21</f>
        <v>1094.4303753287727</v>
      </c>
      <c r="P23" s="37">
        <f>IF(O23&lt;&gt;0,N23/O23,0)</f>
        <v>14.908363142358917</v>
      </c>
      <c r="Q23" s="11">
        <f>SUM(Q21:Q22)</f>
        <v>90832.056084457116</v>
      </c>
      <c r="R23" s="25">
        <f>R21</f>
        <v>5344.1848428135836</v>
      </c>
      <c r="S23" s="37">
        <f>IF(R23&lt;&gt;0,Q23/R23,0)</f>
        <v>16.996428595953326</v>
      </c>
    </row>
    <row r="24" spans="1:19" ht="12.75" customHeight="1" x14ac:dyDescent="0.6">
      <c r="A24" s="161"/>
      <c r="B24" s="39"/>
      <c r="C24" s="40"/>
      <c r="D24" s="48"/>
      <c r="E24" s="39"/>
      <c r="F24" s="40"/>
      <c r="G24" s="48"/>
      <c r="H24" s="39"/>
      <c r="I24" s="40"/>
      <c r="J24" s="48"/>
      <c r="K24" s="39"/>
      <c r="L24" s="40"/>
      <c r="M24" s="48"/>
      <c r="N24" s="39"/>
      <c r="O24" s="40"/>
      <c r="P24" s="48"/>
      <c r="Q24" s="158"/>
      <c r="R24" s="15"/>
      <c r="S24" s="48"/>
    </row>
    <row r="25" spans="1:19" ht="12.75" customHeight="1" x14ac:dyDescent="0.6">
      <c r="A25" s="77" t="s">
        <v>51</v>
      </c>
      <c r="B25" s="12">
        <f>SUM(B12,B18,B23)</f>
        <v>9364.0178959333844</v>
      </c>
      <c r="C25" s="25">
        <f>C21</f>
        <v>594.83822387817236</v>
      </c>
      <c r="D25" s="13">
        <f>IF(C25&lt;&gt;0,B25/C25,0)</f>
        <v>15.742125371302988</v>
      </c>
      <c r="E25" s="12">
        <f>SUM(E12,E18,E23)</f>
        <v>0</v>
      </c>
      <c r="F25" s="25">
        <f>F21</f>
        <v>0</v>
      </c>
      <c r="G25" s="13">
        <f>IF(F25&lt;&gt;0,E25/F25,0)</f>
        <v>0</v>
      </c>
      <c r="H25" s="12">
        <f>SUM(H12,H18,H23)</f>
        <v>4423.827576373893</v>
      </c>
      <c r="I25" s="25">
        <f>I21</f>
        <v>228.78443634799493</v>
      </c>
      <c r="J25" s="13">
        <f>IF(I25&lt;&gt;0,H25/I25,0)</f>
        <v>19.336226043125524</v>
      </c>
      <c r="K25" s="12">
        <f>SUM(K12,K18,K23)</f>
        <v>65884.096330156972</v>
      </c>
      <c r="L25" s="25">
        <f>L21</f>
        <v>3426.1318072586428</v>
      </c>
      <c r="M25" s="13">
        <f>IF(L25&lt;&gt;0,K25/L25,0)</f>
        <v>19.229877902121032</v>
      </c>
      <c r="N25" s="12">
        <f>SUM(N12,N18,N23)</f>
        <v>17306.254602593617</v>
      </c>
      <c r="O25" s="25">
        <f>O21</f>
        <v>1094.4303753287727</v>
      </c>
      <c r="P25" s="13">
        <f>IF(O25&lt;&gt;0,N25/O25,0)</f>
        <v>15.813024741199024</v>
      </c>
      <c r="Q25" s="12">
        <f>SUM(Q12,Q18,Q23)</f>
        <v>96978.196405057868</v>
      </c>
      <c r="R25" s="25">
        <f>R21</f>
        <v>5344.1848428135836</v>
      </c>
      <c r="S25" s="13">
        <f>IF(R25&lt;&gt;0,Q25/R25,0)</f>
        <v>18.146489924551563</v>
      </c>
    </row>
    <row r="26" spans="1:19" ht="12.75" customHeight="1" x14ac:dyDescent="0.6">
      <c r="A26" s="76"/>
      <c r="B26" s="25"/>
      <c r="C26" s="58"/>
      <c r="D26" s="59"/>
      <c r="E26" s="58"/>
      <c r="G26" s="32"/>
      <c r="H26" s="58"/>
      <c r="J26" s="59"/>
      <c r="K26" s="58"/>
      <c r="L26" s="58"/>
      <c r="N26" s="58"/>
      <c r="O26" s="7"/>
      <c r="P26" s="7"/>
      <c r="Q26" s="7"/>
    </row>
    <row r="27" spans="1:19" ht="12.75" customHeight="1" x14ac:dyDescent="0.6">
      <c r="A27" s="76"/>
      <c r="B27" s="25"/>
      <c r="C27" s="58"/>
      <c r="D27" s="59"/>
      <c r="E27" s="58"/>
      <c r="G27" s="32"/>
      <c r="H27" s="58"/>
      <c r="J27" s="59"/>
      <c r="K27" s="58"/>
      <c r="L27" s="58"/>
      <c r="N27" s="58"/>
      <c r="O27" s="7"/>
      <c r="P27" s="70" t="s">
        <v>77</v>
      </c>
      <c r="Q27" s="169">
        <f>Q25-SUM(Q11,Q17,Q22)</f>
        <v>85165.708980298892</v>
      </c>
      <c r="R27" s="170">
        <f>R25</f>
        <v>5344.1848428135836</v>
      </c>
      <c r="S27" s="171">
        <f>IF(R27&lt;&gt;0,Q27/R27,0)</f>
        <v>15.936145826771444</v>
      </c>
    </row>
    <row r="28" spans="1:19" ht="12.75" hidden="1" customHeight="1" x14ac:dyDescent="0.6">
      <c r="A28" s="76"/>
      <c r="B28" s="25"/>
      <c r="C28" s="58"/>
      <c r="D28" s="59"/>
      <c r="E28" s="58"/>
      <c r="G28" s="32"/>
      <c r="H28" s="58"/>
      <c r="J28" s="59"/>
      <c r="K28" s="58"/>
      <c r="L28" s="58"/>
      <c r="N28" s="58"/>
      <c r="O28" s="7"/>
      <c r="P28" s="7"/>
      <c r="Q28" s="7"/>
    </row>
    <row r="29" spans="1:19" ht="12.75" hidden="1" customHeight="1" x14ac:dyDescent="0.6">
      <c r="A29" s="84" t="s">
        <v>26</v>
      </c>
      <c r="B29" s="9">
        <v>0</v>
      </c>
      <c r="C29" s="9">
        <v>0</v>
      </c>
      <c r="D29" s="74"/>
      <c r="E29" s="9">
        <v>0</v>
      </c>
      <c r="F29" s="9">
        <v>0</v>
      </c>
      <c r="G29" s="74"/>
      <c r="H29" s="9">
        <v>0</v>
      </c>
      <c r="I29" s="9">
        <v>0</v>
      </c>
      <c r="J29" s="75"/>
      <c r="K29" s="9">
        <v>0</v>
      </c>
      <c r="L29" s="9">
        <v>0</v>
      </c>
      <c r="N29" s="9">
        <v>0</v>
      </c>
      <c r="O29" s="9">
        <v>0</v>
      </c>
      <c r="Q29" s="9">
        <v>0</v>
      </c>
      <c r="R29" s="9">
        <v>0</v>
      </c>
      <c r="S29" s="85"/>
    </row>
    <row r="30" spans="1:19" ht="12.75" hidden="1" customHeight="1" x14ac:dyDescent="0.6">
      <c r="A30" s="84"/>
      <c r="B30" s="9">
        <v>0</v>
      </c>
      <c r="C30" s="9">
        <v>0</v>
      </c>
      <c r="E30" s="9">
        <v>0</v>
      </c>
      <c r="F30" s="9">
        <v>0</v>
      </c>
      <c r="H30" s="9">
        <v>0</v>
      </c>
      <c r="I30" s="9">
        <v>0</v>
      </c>
      <c r="K30" s="9">
        <v>0</v>
      </c>
      <c r="L30" s="9">
        <v>0</v>
      </c>
      <c r="N30" s="9">
        <v>0</v>
      </c>
      <c r="O30" s="9">
        <v>0</v>
      </c>
      <c r="Q30" s="9">
        <v>0</v>
      </c>
      <c r="R30" s="9">
        <v>0</v>
      </c>
      <c r="S30" s="86"/>
    </row>
    <row r="31" spans="1:19" hidden="1" x14ac:dyDescent="0.6">
      <c r="A31" s="64"/>
      <c r="C31" s="9">
        <v>0</v>
      </c>
      <c r="D31" s="5"/>
      <c r="F31" s="9">
        <v>0</v>
      </c>
      <c r="G31" s="6"/>
      <c r="H31" s="6"/>
      <c r="I31" s="9">
        <v>0</v>
      </c>
      <c r="J31" s="6"/>
      <c r="K31" s="6"/>
      <c r="L31" s="9">
        <v>0</v>
      </c>
      <c r="M31" s="5"/>
      <c r="N31" s="5"/>
      <c r="O31" s="9">
        <v>0</v>
      </c>
      <c r="P31" s="5"/>
      <c r="Q31" s="50"/>
      <c r="R31" s="9">
        <v>0</v>
      </c>
    </row>
    <row r="32" spans="1:19" hidden="1" x14ac:dyDescent="0.6">
      <c r="A32" s="64"/>
      <c r="B32" s="50"/>
      <c r="C32" s="9">
        <f>C12+C18-C23</f>
        <v>0</v>
      </c>
      <c r="D32" s="5"/>
      <c r="E32" s="50"/>
      <c r="F32" s="9">
        <f>F12+F18-F23</f>
        <v>0</v>
      </c>
      <c r="G32" s="6"/>
      <c r="H32" s="6"/>
      <c r="I32" s="9">
        <f>I12+I18-I23</f>
        <v>0</v>
      </c>
      <c r="J32" s="6"/>
      <c r="K32" s="6"/>
      <c r="L32" s="9">
        <f>L12+L18-L23</f>
        <v>0</v>
      </c>
      <c r="M32" s="5"/>
      <c r="N32" s="5"/>
      <c r="O32" s="9">
        <f>O12+O18-O23</f>
        <v>0</v>
      </c>
      <c r="P32" s="5"/>
      <c r="Q32" s="50"/>
      <c r="R32" s="9">
        <f>R12+R18-R23</f>
        <v>0</v>
      </c>
    </row>
    <row r="33" spans="1:18" hidden="1" x14ac:dyDescent="0.6"/>
    <row r="34" spans="1:18" hidden="1" x14ac:dyDescent="0.6">
      <c r="Q34" s="9">
        <v>0</v>
      </c>
      <c r="R34" s="9">
        <v>0</v>
      </c>
    </row>
    <row r="35" spans="1:18" hidden="1" x14ac:dyDescent="0.6">
      <c r="Q35" s="9">
        <v>0</v>
      </c>
      <c r="R35" s="9">
        <v>0</v>
      </c>
    </row>
    <row r="36" spans="1:18" hidden="1" x14ac:dyDescent="0.6">
      <c r="A36" s="70"/>
      <c r="B36" s="6"/>
      <c r="D36" s="6"/>
      <c r="E36" s="6"/>
      <c r="Q36" s="9">
        <v>0</v>
      </c>
      <c r="R36" s="9">
        <v>0</v>
      </c>
    </row>
    <row r="37" spans="1:18" hidden="1" x14ac:dyDescent="0.6">
      <c r="A37" s="72"/>
      <c r="B37" s="87"/>
      <c r="D37" s="87"/>
      <c r="E37" s="87"/>
      <c r="Q37" s="9">
        <v>0</v>
      </c>
      <c r="R37" s="9">
        <v>0</v>
      </c>
    </row>
    <row r="38" spans="1:18" hidden="1" x14ac:dyDescent="0.6">
      <c r="A38" s="72"/>
      <c r="B38" s="87"/>
      <c r="C38" s="87"/>
      <c r="D38" s="87"/>
      <c r="E38" s="87"/>
      <c r="F38" s="88"/>
      <c r="G38" s="6"/>
      <c r="H38" s="6"/>
      <c r="I38" s="6"/>
      <c r="J38" s="6"/>
      <c r="K38" s="6"/>
      <c r="L38" s="6"/>
      <c r="M38" s="5"/>
      <c r="N38" s="5"/>
      <c r="O38" s="5"/>
      <c r="P38" s="5"/>
      <c r="Q38" s="9">
        <v>0</v>
      </c>
      <c r="R38" s="9">
        <v>0</v>
      </c>
    </row>
    <row r="39" spans="1:18" hidden="1" x14ac:dyDescent="0.6">
      <c r="A39" s="72"/>
      <c r="B39" s="87"/>
      <c r="C39" s="87"/>
      <c r="D39" s="87"/>
      <c r="E39" s="87"/>
      <c r="F39" s="88"/>
      <c r="G39" s="6"/>
      <c r="H39" s="6"/>
      <c r="I39" s="6"/>
      <c r="J39" s="6"/>
      <c r="K39" s="6"/>
      <c r="L39" s="6"/>
      <c r="M39" s="5"/>
      <c r="N39" s="5"/>
      <c r="O39" s="5"/>
      <c r="P39" s="5"/>
      <c r="Q39" s="9">
        <v>0</v>
      </c>
      <c r="R39" s="9">
        <v>0</v>
      </c>
    </row>
    <row r="40" spans="1:18" hidden="1" x14ac:dyDescent="0.6">
      <c r="A40" s="32"/>
      <c r="B40" s="25"/>
      <c r="C40" s="25"/>
      <c r="D40" s="25"/>
      <c r="E40" s="25"/>
      <c r="F40" s="25"/>
      <c r="G40" s="5"/>
      <c r="H40" s="6"/>
      <c r="I40" s="5"/>
      <c r="J40" s="5"/>
      <c r="K40" s="5"/>
      <c r="L40" s="5"/>
      <c r="M40" s="5"/>
      <c r="N40" s="5"/>
      <c r="O40" s="5"/>
      <c r="P40" s="5"/>
      <c r="Q40" s="9">
        <v>0</v>
      </c>
      <c r="R40" s="9">
        <v>0</v>
      </c>
    </row>
    <row r="41" spans="1:18" hidden="1" x14ac:dyDescent="0.6">
      <c r="A41" s="81"/>
      <c r="B41" s="25"/>
      <c r="C41" s="25"/>
      <c r="D41" s="25"/>
      <c r="E41" s="25"/>
      <c r="F41" s="25"/>
      <c r="G41" s="5"/>
      <c r="H41" s="5"/>
      <c r="I41" s="5"/>
      <c r="J41" s="5"/>
      <c r="K41" s="5"/>
      <c r="L41" s="5"/>
      <c r="M41" s="5"/>
      <c r="N41" s="5"/>
      <c r="O41" s="5"/>
      <c r="P41" s="5"/>
      <c r="Q41" s="9">
        <v>0</v>
      </c>
      <c r="R41" s="9">
        <v>0</v>
      </c>
    </row>
    <row r="42" spans="1:18" hidden="1" x14ac:dyDescent="0.6">
      <c r="A42" s="82"/>
      <c r="B42" s="25"/>
      <c r="C42" s="25"/>
      <c r="D42" s="89"/>
      <c r="E42" s="25"/>
      <c r="F42" s="25"/>
      <c r="G42" s="5"/>
      <c r="H42" s="5"/>
      <c r="I42" s="5"/>
      <c r="J42" s="5"/>
      <c r="K42" s="5"/>
      <c r="L42" s="5"/>
      <c r="M42" s="5"/>
      <c r="N42" s="5"/>
      <c r="O42" s="5"/>
      <c r="P42" s="5"/>
      <c r="Q42" s="9">
        <v>0</v>
      </c>
      <c r="R42" s="9">
        <v>0</v>
      </c>
    </row>
    <row r="43" spans="1:18" hidden="1" x14ac:dyDescent="0.6">
      <c r="A43" s="82"/>
      <c r="B43" s="25"/>
      <c r="C43" s="25"/>
      <c r="D43" s="89"/>
      <c r="E43" s="25"/>
      <c r="F43" s="25"/>
      <c r="G43" s="5"/>
      <c r="H43" s="5"/>
      <c r="I43" s="5"/>
      <c r="J43" s="5"/>
      <c r="K43" s="5"/>
      <c r="L43" s="5"/>
      <c r="M43" s="5"/>
      <c r="N43" s="5"/>
      <c r="O43" s="5"/>
      <c r="P43" s="5"/>
      <c r="Q43" s="9">
        <v>0</v>
      </c>
      <c r="R43" s="9">
        <v>0</v>
      </c>
    </row>
    <row r="44" spans="1:18" x14ac:dyDescent="0.6">
      <c r="A44" s="15"/>
      <c r="B44" s="15"/>
      <c r="C44" s="15"/>
      <c r="D44" s="15"/>
      <c r="E44" s="15"/>
      <c r="F44" s="2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8" x14ac:dyDescent="0.6">
      <c r="A45" s="31" t="s">
        <v>27</v>
      </c>
      <c r="C45" s="24"/>
      <c r="F45" s="2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8" x14ac:dyDescent="0.6">
      <c r="A46" s="83" t="s">
        <v>76</v>
      </c>
      <c r="C46" s="24"/>
      <c r="F46" s="2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8" x14ac:dyDescent="0.6">
      <c r="A47" s="83" t="s">
        <v>97</v>
      </c>
      <c r="B47" s="87"/>
      <c r="C47" s="87"/>
      <c r="D47" s="87"/>
      <c r="E47" s="87"/>
      <c r="F47" s="2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8" x14ac:dyDescent="0.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6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6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6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6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6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6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6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6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6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6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6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6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6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6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6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6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6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6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6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6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6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6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6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6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6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6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6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6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6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6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</sheetData>
  <phoneticPr fontId="5" type="noConversion"/>
  <printOptions horizontalCentered="1"/>
  <pageMargins left="0.75" right="0.75" top="1" bottom="1" header="0.5" footer="0.5"/>
  <pageSetup scale="69" orientation="landscape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129"/>
  <sheetViews>
    <sheetView zoomScale="70" workbookViewId="0"/>
  </sheetViews>
  <sheetFormatPr defaultRowHeight="13" x14ac:dyDescent="0.6"/>
  <cols>
    <col min="1" max="1" width="26.08984375" customWidth="1"/>
    <col min="2" max="3" width="8.6796875" customWidth="1"/>
    <col min="4" max="4" width="7.6796875" customWidth="1"/>
    <col min="5" max="6" width="8.6796875" customWidth="1"/>
    <col min="7" max="7" width="7.6796875" customWidth="1"/>
    <col min="8" max="9" width="8.6796875" customWidth="1"/>
    <col min="10" max="10" width="7.6796875" customWidth="1"/>
    <col min="11" max="12" width="8.6796875" customWidth="1"/>
    <col min="13" max="13" width="7.6796875" customWidth="1"/>
    <col min="14" max="15" width="8.6796875" customWidth="1"/>
    <col min="16" max="16" width="7.6796875" customWidth="1"/>
    <col min="17" max="18" width="8.6796875" customWidth="1"/>
    <col min="19" max="19" width="7.6796875" customWidth="1"/>
  </cols>
  <sheetData>
    <row r="1" spans="1:19" s="3" customFormat="1" ht="15.5" x14ac:dyDescent="0.7">
      <c r="A1" s="57" t="s">
        <v>90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5" x14ac:dyDescent="0.7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6">
      <c r="A7" s="112" t="s">
        <v>41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6">
      <c r="A8" s="164" t="s">
        <v>60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36"/>
      <c r="N8" s="11"/>
      <c r="O8" s="25"/>
      <c r="P8" s="36"/>
      <c r="Q8" s="35"/>
      <c r="R8" s="32"/>
      <c r="S8" s="36"/>
    </row>
    <row r="9" spans="1:19" ht="12.75" customHeight="1" x14ac:dyDescent="0.6">
      <c r="A9" s="114" t="s">
        <v>28</v>
      </c>
      <c r="B9" s="11">
        <f>SUM('Table 5.9'!B16,'Table 5.9'!B39)</f>
        <v>47117.561474514907</v>
      </c>
      <c r="C9" s="25">
        <f>SUM('Table 5.9'!C16,'Table 5.9'!C39)</f>
        <v>928055.94432050246</v>
      </c>
      <c r="D9" s="37">
        <f>IF(C9&lt;&gt;0,B9/C9,0)</f>
        <v>5.0770173676343525E-2</v>
      </c>
      <c r="E9" s="11">
        <f>SUM('Table 5.9'!E16,'Table 5.9'!E39)</f>
        <v>69.631010335440436</v>
      </c>
      <c r="F9" s="25">
        <f>SUM('Table 5.9'!F16,'Table 5.9'!F39)</f>
        <v>552.44772008612529</v>
      </c>
      <c r="G9" s="37">
        <f>IF(F9&lt;&gt;0,E9/F9,0)</f>
        <v>0.12604090451234939</v>
      </c>
      <c r="H9" s="11">
        <f>SUM('Table 5.9'!H16,'Table 5.9'!H39)</f>
        <v>433.14762918270162</v>
      </c>
      <c r="I9" s="25">
        <f>SUM('Table 5.9'!I16,'Table 5.9'!I39)</f>
        <v>4844.9435903514859</v>
      </c>
      <c r="J9" s="37">
        <f>IF(I9&lt;&gt;0,H9/I9,0)</f>
        <v>8.9401996350442145E-2</v>
      </c>
      <c r="K9" s="11">
        <f>SUM('Table 5.9'!K16,'Table 5.9'!K39)</f>
        <v>0</v>
      </c>
      <c r="L9" s="25">
        <f>SUM('Table 5.9'!L16,'Table 5.9'!L39)</f>
        <v>0</v>
      </c>
      <c r="M9" s="37">
        <f>IF(L9&lt;&gt;0,K9/L9,0)</f>
        <v>0</v>
      </c>
      <c r="N9" s="11">
        <f>SUM('Table 5.9'!N16,'Table 5.9'!N39)</f>
        <v>910.24514042567466</v>
      </c>
      <c r="O9" s="25">
        <f>SUM('Table 5.9'!O16,'Table 5.9'!O39)</f>
        <v>16217.499365598454</v>
      </c>
      <c r="P9" s="37">
        <f>IF(O9&lt;&gt;0,N9/O9,0)</f>
        <v>5.61273424407552E-2</v>
      </c>
      <c r="Q9" s="11">
        <f t="shared" ref="Q9:R12" si="0">SUM(B9,E9,H9,K9,N9)</f>
        <v>48530.585254458718</v>
      </c>
      <c r="R9" s="25">
        <f t="shared" si="0"/>
        <v>949670.83499653847</v>
      </c>
      <c r="S9" s="37">
        <f>IF(R9&lt;&gt;0,Q9/R9,0)</f>
        <v>5.1102533073615564E-2</v>
      </c>
    </row>
    <row r="10" spans="1:19" ht="12.75" customHeight="1" x14ac:dyDescent="0.6">
      <c r="A10" s="114" t="s">
        <v>29</v>
      </c>
      <c r="B10" s="11">
        <f>'Table 5.10'!B12</f>
        <v>11019.790301031242</v>
      </c>
      <c r="C10" s="25">
        <f>'Table 5.10'!C12</f>
        <v>19678.033716806924</v>
      </c>
      <c r="D10" s="37">
        <f>IF(C10&lt;&gt;0,B10/C10,0)</f>
        <v>0.56000464577003373</v>
      </c>
      <c r="E10" s="11">
        <f>'Table 5.10'!E12</f>
        <v>2167.9914904807988</v>
      </c>
      <c r="F10" s="25">
        <f>'Table 5.10'!F12</f>
        <v>3913.7520809229845</v>
      </c>
      <c r="G10" s="37">
        <f>IF(F10&lt;&gt;0,E10/F10,0)</f>
        <v>0.5539419579099959</v>
      </c>
      <c r="H10" s="11">
        <f>'Table 5.10'!H12</f>
        <v>2247.82287100237</v>
      </c>
      <c r="I10" s="25">
        <f>'Table 5.10'!I12</f>
        <v>3574.6079428633784</v>
      </c>
      <c r="J10" s="37">
        <f>IF(I10&lt;&gt;0,H10/I10,0)</f>
        <v>0.62883060378414257</v>
      </c>
      <c r="K10" s="11">
        <f>'Table 5.10'!K12</f>
        <v>311.18955399670585</v>
      </c>
      <c r="L10" s="25">
        <f>'Table 5.10'!L12</f>
        <v>331.01933514315573</v>
      </c>
      <c r="M10" s="37">
        <f>IF(L10&lt;&gt;0,K10/L10,0)</f>
        <v>0.94009479495246373</v>
      </c>
      <c r="N10" s="11">
        <f>'Table 5.10'!N12</f>
        <v>558.19702246173267</v>
      </c>
      <c r="O10" s="25">
        <f>'Table 5.10'!O12</f>
        <v>1006.8944538429497</v>
      </c>
      <c r="P10" s="37">
        <f>IF(O10&lt;&gt;0,N10/O10,0)</f>
        <v>0.55437491023145258</v>
      </c>
      <c r="Q10" s="11">
        <f t="shared" si="0"/>
        <v>16304.991238972851</v>
      </c>
      <c r="R10" s="25">
        <f t="shared" si="0"/>
        <v>28504.30752957939</v>
      </c>
      <c r="S10" s="37">
        <f>IF(R10&lt;&gt;0,Q10/R10,0)</f>
        <v>0.57201850008293986</v>
      </c>
    </row>
    <row r="11" spans="1:19" ht="12.75" customHeight="1" x14ac:dyDescent="0.6">
      <c r="A11" s="114" t="s">
        <v>33</v>
      </c>
      <c r="B11" s="11">
        <f>'Table 5.11'!B12</f>
        <v>365.07008831055441</v>
      </c>
      <c r="C11" s="25">
        <f>'Table 5.11'!C12</f>
        <v>350.34264692531082</v>
      </c>
      <c r="D11" s="37">
        <f>IF(C11&lt;&gt;0,B11/C11,0)</f>
        <v>1.0420372498595163</v>
      </c>
      <c r="E11" s="11">
        <f>'Table 5.11'!E12</f>
        <v>0</v>
      </c>
      <c r="F11" s="25">
        <f>'Table 5.11'!F12</f>
        <v>0</v>
      </c>
      <c r="G11" s="37">
        <f>IF(F11&lt;&gt;0,E11/F11,0)</f>
        <v>0</v>
      </c>
      <c r="H11" s="11">
        <f>'Table 5.11'!H12</f>
        <v>56.571284641014415</v>
      </c>
      <c r="I11" s="25">
        <f>'Table 5.11'!I12</f>
        <v>48.276610462207884</v>
      </c>
      <c r="J11" s="37">
        <f>IF(I11&lt;&gt;0,H11/I11,0)</f>
        <v>1.1718155872873428</v>
      </c>
      <c r="K11" s="11">
        <f>'Table 5.11'!K12</f>
        <v>4435.1247982211935</v>
      </c>
      <c r="L11" s="25">
        <f>'Table 5.11'!L12</f>
        <v>3426.1318072586419</v>
      </c>
      <c r="M11" s="37">
        <f>IF(L11&lt;&gt;0,K11/L11,0)</f>
        <v>1.2944991750827821</v>
      </c>
      <c r="N11" s="11">
        <f>'Table 5.11'!N12</f>
        <v>900.04684905013949</v>
      </c>
      <c r="O11" s="25">
        <f>'Table 5.11'!O12</f>
        <v>921.25152890156971</v>
      </c>
      <c r="P11" s="37">
        <f>IF(O11&lt;&gt;0,N11/O11,0)</f>
        <v>0.97698274663737805</v>
      </c>
      <c r="Q11" s="11">
        <f t="shared" si="0"/>
        <v>5756.8130202229022</v>
      </c>
      <c r="R11" s="25">
        <f t="shared" si="0"/>
        <v>4746.0025935477306</v>
      </c>
      <c r="S11" s="37">
        <f>IF(R11&lt;&gt;0,Q11/R11,0)</f>
        <v>1.2129814315839997</v>
      </c>
    </row>
    <row r="12" spans="1:19" ht="12.75" customHeight="1" x14ac:dyDescent="0.6">
      <c r="A12" s="114" t="s">
        <v>55</v>
      </c>
      <c r="B12" s="11">
        <f>SUM(B9:B11)</f>
        <v>58502.421863856704</v>
      </c>
      <c r="C12" s="25">
        <f>SUM(C9:C11)</f>
        <v>948084.32068423473</v>
      </c>
      <c r="D12" s="37">
        <f>IF(C12&lt;&gt;0,B12/C12,0)</f>
        <v>6.1705926980877991E-2</v>
      </c>
      <c r="E12" s="11">
        <f>SUM(E9:E11)</f>
        <v>2237.6225008162392</v>
      </c>
      <c r="F12" s="25">
        <f>SUM(F9:F11)</f>
        <v>4466.1998010091102</v>
      </c>
      <c r="G12" s="37">
        <f>IF(F12&lt;&gt;0,E12/F12,0)</f>
        <v>0.50101262829993909</v>
      </c>
      <c r="H12" s="11">
        <f>SUM(H9:H11)</f>
        <v>2737.5417848260859</v>
      </c>
      <c r="I12" s="25">
        <f>SUM(I9:I11)</f>
        <v>8467.8281436770721</v>
      </c>
      <c r="J12" s="37">
        <f>IF(I12&lt;&gt;0,H12/I12,0)</f>
        <v>0.32328735755817251</v>
      </c>
      <c r="K12" s="11">
        <f>SUM(K9:K11)</f>
        <v>4746.3143522178998</v>
      </c>
      <c r="L12" s="25">
        <f>SUM(L9:L11)</f>
        <v>3757.1511424017976</v>
      </c>
      <c r="M12" s="37">
        <f>IF(L12&lt;&gt;0,K12/L12,0)</f>
        <v>1.2632747984643944</v>
      </c>
      <c r="N12" s="11">
        <f>SUM(N9:N11)</f>
        <v>2368.4890119375468</v>
      </c>
      <c r="O12" s="25">
        <f>SUM(O9:O11)</f>
        <v>18145.645348342972</v>
      </c>
      <c r="P12" s="37">
        <f>IF(O12&lt;&gt;0,N12/O12,0)</f>
        <v>0.13052657904800466</v>
      </c>
      <c r="Q12" s="11">
        <f t="shared" si="0"/>
        <v>70592.389513654474</v>
      </c>
      <c r="R12" s="25">
        <f t="shared" si="0"/>
        <v>982921.14511966577</v>
      </c>
      <c r="S12" s="37">
        <f>IF(R12&lt;&gt;0,Q12/R12,0)</f>
        <v>7.181897537168172E-2</v>
      </c>
    </row>
    <row r="13" spans="1:19" ht="12.75" customHeight="1" x14ac:dyDescent="0.6">
      <c r="A13" s="160"/>
      <c r="B13" s="11"/>
      <c r="C13" s="25"/>
      <c r="D13" s="36"/>
      <c r="E13" s="11"/>
      <c r="F13" s="25"/>
      <c r="G13" s="36"/>
      <c r="H13" s="11"/>
      <c r="I13" s="25"/>
      <c r="J13" s="36"/>
      <c r="K13" s="11"/>
      <c r="L13" s="25"/>
      <c r="M13" s="36"/>
      <c r="N13" s="11"/>
      <c r="O13" s="25"/>
      <c r="P13" s="36"/>
      <c r="Q13" s="11"/>
      <c r="R13" s="25"/>
      <c r="S13" s="36"/>
    </row>
    <row r="14" spans="1:19" ht="12.75" customHeight="1" x14ac:dyDescent="0.6">
      <c r="A14" s="165" t="s">
        <v>82</v>
      </c>
      <c r="B14" s="11"/>
      <c r="C14" s="25"/>
      <c r="D14" s="36"/>
      <c r="E14" s="11"/>
      <c r="F14" s="25"/>
      <c r="G14" s="36"/>
      <c r="H14" s="11"/>
      <c r="I14" s="25"/>
      <c r="J14" s="36"/>
      <c r="K14" s="11"/>
      <c r="L14" s="25"/>
      <c r="M14" s="36"/>
      <c r="N14" s="11"/>
      <c r="O14" s="25"/>
      <c r="P14" s="36"/>
      <c r="Q14" s="11"/>
      <c r="R14" s="25"/>
      <c r="S14" s="36"/>
    </row>
    <row r="15" spans="1:19" ht="12.75" customHeight="1" x14ac:dyDescent="0.6">
      <c r="A15" s="114" t="s">
        <v>28</v>
      </c>
      <c r="B15" s="11">
        <f>SUM('Table 5.9'!B25,'Table 5.9'!B45)</f>
        <v>29028.248027106685</v>
      </c>
      <c r="C15" s="25">
        <f>SUM('Table 5.9'!C25,'Table 5.9'!C45)</f>
        <v>227569.86753672443</v>
      </c>
      <c r="D15" s="37">
        <f>IF(C15&lt;&gt;0,B15/C15,0)</f>
        <v>0.12755752042797233</v>
      </c>
      <c r="E15" s="11">
        <f>SUM('Table 5.9'!E25,'Table 5.9'!E45)</f>
        <v>1.5947750544858348</v>
      </c>
      <c r="F15" s="25">
        <f>SUM('Table 5.9'!F25,'Table 5.9'!F45)</f>
        <v>12.465912386832816</v>
      </c>
      <c r="G15" s="37">
        <f>IF(F15&lt;&gt;0,E15/F15,0)</f>
        <v>0.12793087300776509</v>
      </c>
      <c r="H15" s="11">
        <f>SUM('Table 5.9'!H25,'Table 5.9'!H45)</f>
        <v>268.58540162147466</v>
      </c>
      <c r="I15" s="25">
        <f>SUM('Table 5.9'!I25,'Table 5.9'!I45)</f>
        <v>2102.0794460594702</v>
      </c>
      <c r="J15" s="37">
        <f>IF(I15&lt;&gt;0,H15/I15,0)</f>
        <v>0.12777128957945011</v>
      </c>
      <c r="K15" s="11">
        <f>SUM('Table 5.9'!K25,'Table 5.9'!K45)</f>
        <v>0</v>
      </c>
      <c r="L15" s="25">
        <f>SUM('Table 5.9'!L25,'Table 5.9'!L45)</f>
        <v>0</v>
      </c>
      <c r="M15" s="37">
        <f>IF(L15&lt;&gt;0,K15/L15,0)</f>
        <v>0</v>
      </c>
      <c r="N15" s="11">
        <f>SUM('Table 5.9'!N25,'Table 5.9'!N45)</f>
        <v>48.059200452441367</v>
      </c>
      <c r="O15" s="25">
        <f>SUM('Table 5.9'!O25,'Table 5.9'!O45)</f>
        <v>374.67682700306955</v>
      </c>
      <c r="P15" s="37">
        <f>IF(O15&lt;&gt;0,N15/O15,0)</f>
        <v>0.12826840890282132</v>
      </c>
      <c r="Q15" s="11">
        <f t="shared" ref="Q15:R18" si="1">SUM(B15,E15,H15,K15,N15)</f>
        <v>29346.487404235089</v>
      </c>
      <c r="R15" s="25">
        <f t="shared" si="1"/>
        <v>230059.08972217381</v>
      </c>
      <c r="S15" s="37">
        <f>IF(R15&lt;&gt;0,Q15/R15,0)</f>
        <v>0.12756065165551503</v>
      </c>
    </row>
    <row r="16" spans="1:19" ht="12.75" customHeight="1" x14ac:dyDescent="0.6">
      <c r="A16" s="114" t="s">
        <v>29</v>
      </c>
      <c r="B16" s="11">
        <f>'Table 5.10'!B18</f>
        <v>7966.3512685507658</v>
      </c>
      <c r="C16" s="25">
        <f>'Table 5.10'!C18</f>
        <v>22476.575363699732</v>
      </c>
      <c r="D16" s="37">
        <f>IF(C16&lt;&gt;0,B16/C16,0)</f>
        <v>0.35442905067364644</v>
      </c>
      <c r="E16" s="11">
        <f>'Table 5.10'!E18</f>
        <v>126.27132807891243</v>
      </c>
      <c r="F16" s="25">
        <f>'Table 5.10'!F18</f>
        <v>173.18788578015028</v>
      </c>
      <c r="G16" s="37">
        <f>IF(F16&lt;&gt;0,E16/F16,0)</f>
        <v>0.72910023417691527</v>
      </c>
      <c r="H16" s="11">
        <f>'Table 5.10'!H18</f>
        <v>2056.5314732688294</v>
      </c>
      <c r="I16" s="25">
        <f>'Table 5.10'!I18</f>
        <v>2816.7820576865161</v>
      </c>
      <c r="J16" s="37">
        <f>IF(I16&lt;&gt;0,H16/I16,0)</f>
        <v>0.73009960698127385</v>
      </c>
      <c r="K16" s="11">
        <f>'Table 5.10'!K18</f>
        <v>972.39674600791614</v>
      </c>
      <c r="L16" s="25">
        <f>'Table 5.10'!L18</f>
        <v>1332.2572242734391</v>
      </c>
      <c r="M16" s="37">
        <f>IF(L16&lt;&gt;0,K16/L16,0)</f>
        <v>0.72988663772359974</v>
      </c>
      <c r="N16" s="11">
        <f>'Table 5.10'!N18</f>
        <v>596.42094711256357</v>
      </c>
      <c r="O16" s="25">
        <f>'Table 5.10'!O18</f>
        <v>1666.096453164796</v>
      </c>
      <c r="P16" s="37">
        <f>IF(O16&lt;&gt;0,N16/O16,0)</f>
        <v>0.35797504158876614</v>
      </c>
      <c r="Q16" s="11">
        <f t="shared" si="1"/>
        <v>11717.971763018988</v>
      </c>
      <c r="R16" s="25">
        <f t="shared" si="1"/>
        <v>28464.898984604632</v>
      </c>
      <c r="S16" s="37">
        <f>IF(R16&lt;&gt;0,Q16/R16,0)</f>
        <v>0.41166391524370788</v>
      </c>
    </row>
    <row r="17" spans="1:19" ht="12.75" customHeight="1" x14ac:dyDescent="0.6">
      <c r="A17" s="114" t="s">
        <v>33</v>
      </c>
      <c r="B17" s="11">
        <f>'Table 5.11'!B18</f>
        <v>130.88355509124312</v>
      </c>
      <c r="C17" s="25">
        <f>'Table 5.11'!C18</f>
        <v>244.49557695286148</v>
      </c>
      <c r="D17" s="37">
        <f>IF(C17&lt;&gt;0,B17/C17,0)</f>
        <v>0.53532074781245365</v>
      </c>
      <c r="E17" s="11">
        <f>'Table 5.11'!E18</f>
        <v>0</v>
      </c>
      <c r="F17" s="25">
        <f>'Table 5.11'!F18</f>
        <v>0</v>
      </c>
      <c r="G17" s="37">
        <f>IF(F17&lt;&gt;0,E17/F17,0)</f>
        <v>0</v>
      </c>
      <c r="H17" s="11">
        <f>'Table 5.11'!H18</f>
        <v>168.40146117264561</v>
      </c>
      <c r="I17" s="25">
        <f>'Table 5.11'!I18</f>
        <v>180.50782588578699</v>
      </c>
      <c r="J17" s="37">
        <f>IF(I17&lt;&gt;0,H17/I17,0)</f>
        <v>0.93293163521452271</v>
      </c>
      <c r="K17" s="11">
        <f>'Table 5.11'!K18</f>
        <v>0</v>
      </c>
      <c r="L17" s="25">
        <f>'Table 5.11'!L18</f>
        <v>0</v>
      </c>
      <c r="M17" s="37">
        <f>IF(L17&lt;&gt;0,K17/L17,0)</f>
        <v>0</v>
      </c>
      <c r="N17" s="11">
        <f>'Table 5.11'!N18</f>
        <v>90.042284113967753</v>
      </c>
      <c r="O17" s="25">
        <f>'Table 5.11'!O18</f>
        <v>173.17884642720281</v>
      </c>
      <c r="P17" s="37">
        <f>IF(O17&lt;&gt;0,N17/O17,0)</f>
        <v>0.51993812161012276</v>
      </c>
      <c r="Q17" s="11">
        <f t="shared" si="1"/>
        <v>389.32730037785649</v>
      </c>
      <c r="R17" s="25">
        <f t="shared" si="1"/>
        <v>598.18224926585128</v>
      </c>
      <c r="S17" s="37">
        <f>IF(R17&lt;&gt;0,Q17/R17,0)</f>
        <v>0.65085064101396795</v>
      </c>
    </row>
    <row r="18" spans="1:19" ht="12.75" customHeight="1" x14ac:dyDescent="0.6">
      <c r="A18" s="114" t="s">
        <v>55</v>
      </c>
      <c r="B18" s="11">
        <f>SUM(B15:B17)</f>
        <v>37125.482850748689</v>
      </c>
      <c r="C18" s="25">
        <f>SUM(C15:C17)</f>
        <v>250290.93847737703</v>
      </c>
      <c r="D18" s="37">
        <f>IF(C18&lt;&gt;0,B18/C18,0)</f>
        <v>0.14832931258557863</v>
      </c>
      <c r="E18" s="11">
        <f>SUM(E15:E17)</f>
        <v>127.86610313339827</v>
      </c>
      <c r="F18" s="25">
        <f>SUM(F15:F17)</f>
        <v>185.65379816698311</v>
      </c>
      <c r="G18" s="37">
        <f>IF(F18&lt;&gt;0,E18/F18,0)</f>
        <v>0.68873410830190129</v>
      </c>
      <c r="H18" s="11">
        <f>SUM(H15:H17)</f>
        <v>2493.5183360629499</v>
      </c>
      <c r="I18" s="25">
        <f>SUM(I15:I17)</f>
        <v>5099.3693296317724</v>
      </c>
      <c r="J18" s="37">
        <f>IF(I18&lt;&gt;0,H18/I18,0)</f>
        <v>0.4889856323160276</v>
      </c>
      <c r="K18" s="11">
        <f>SUM(K15:K17)</f>
        <v>972.39674600791614</v>
      </c>
      <c r="L18" s="25">
        <f>SUM(L15:L17)</f>
        <v>1332.2572242734391</v>
      </c>
      <c r="M18" s="37">
        <f>IF(L18&lt;&gt;0,K18/L18,0)</f>
        <v>0.72988663772359974</v>
      </c>
      <c r="N18" s="11">
        <f>SUM(N15:N17)</f>
        <v>734.52243167897268</v>
      </c>
      <c r="O18" s="25">
        <f>SUM(O15:O17)</f>
        <v>2213.9521265950684</v>
      </c>
      <c r="P18" s="37">
        <f>IF(O18&lt;&gt;0,N18/O18,0)</f>
        <v>0.33176978980508764</v>
      </c>
      <c r="Q18" s="11">
        <f t="shared" si="1"/>
        <v>41453.78646763193</v>
      </c>
      <c r="R18" s="25">
        <f t="shared" si="1"/>
        <v>259122.17095604428</v>
      </c>
      <c r="S18" s="37">
        <f>IF(R18&lt;&gt;0,Q18/R18,0)</f>
        <v>0.15997776768651675</v>
      </c>
    </row>
    <row r="19" spans="1:19" ht="12.75" customHeight="1" x14ac:dyDescent="0.6">
      <c r="A19" s="114"/>
      <c r="B19" s="11"/>
      <c r="C19" s="25"/>
      <c r="D19" s="37"/>
      <c r="E19" s="11"/>
      <c r="F19" s="25"/>
      <c r="G19" s="37"/>
      <c r="H19" s="11"/>
      <c r="I19" s="25"/>
      <c r="J19" s="37"/>
      <c r="K19" s="11"/>
      <c r="L19" s="25"/>
      <c r="M19" s="37"/>
      <c r="N19" s="11"/>
      <c r="O19" s="25"/>
      <c r="P19" s="37"/>
      <c r="Q19" s="11"/>
      <c r="R19" s="25"/>
      <c r="S19" s="37"/>
    </row>
    <row r="20" spans="1:19" ht="12.75" customHeight="1" x14ac:dyDescent="0.6">
      <c r="A20" s="164" t="s">
        <v>62</v>
      </c>
      <c r="B20" s="11"/>
      <c r="C20" s="25"/>
      <c r="D20" s="37"/>
      <c r="E20" s="11"/>
      <c r="F20" s="25"/>
      <c r="G20" s="37"/>
      <c r="H20" s="11"/>
      <c r="I20" s="25"/>
      <c r="J20" s="37"/>
      <c r="K20" s="11"/>
      <c r="L20" s="25"/>
      <c r="M20" s="37"/>
      <c r="N20" s="11"/>
      <c r="O20" s="25"/>
      <c r="P20" s="37"/>
      <c r="Q20" s="11"/>
      <c r="R20" s="25"/>
      <c r="S20" s="37"/>
    </row>
    <row r="21" spans="1:19" ht="12.75" customHeight="1" x14ac:dyDescent="0.6">
      <c r="A21" s="114" t="s">
        <v>28</v>
      </c>
      <c r="B21" s="11">
        <f>SUM('Table 5.9'!B28,'Table 5.9'!B48)</f>
        <v>468651.48582208186</v>
      </c>
      <c r="C21" s="25">
        <f>SUM('Table 5.9'!C28,'Table 5.9'!C48)</f>
        <v>1155625.8118572268</v>
      </c>
      <c r="D21" s="37">
        <f>IF(C21&lt;&gt;0,B21/C21,0)</f>
        <v>0.40553912954653004</v>
      </c>
      <c r="E21" s="11">
        <f>SUM('Table 5.9'!E28,'Table 5.9'!E48)</f>
        <v>450.85085277940505</v>
      </c>
      <c r="F21" s="25">
        <f>SUM('Table 5.9'!F28,'Table 5.9'!F48)</f>
        <v>564.91363247295806</v>
      </c>
      <c r="G21" s="37">
        <f>IF(F21&lt;&gt;0,E21/F21,0)</f>
        <v>0.798088109160628</v>
      </c>
      <c r="H21" s="11">
        <f>SUM('Table 5.9'!H28,'Table 5.9'!H48)</f>
        <v>3378.6797290716372</v>
      </c>
      <c r="I21" s="25">
        <f>SUM('Table 5.9'!I28,'Table 5.9'!I48)</f>
        <v>6947.0230364109584</v>
      </c>
      <c r="J21" s="37">
        <f>IF(I21&lt;&gt;0,H21/I21,0)</f>
        <v>0.48634929110831981</v>
      </c>
      <c r="K21" s="11">
        <f>SUM('Table 5.9'!K28,'Table 5.9'!K48)</f>
        <v>0</v>
      </c>
      <c r="L21" s="25">
        <f>SUM('Table 5.9'!L28,'Table 5.9'!L48)</f>
        <v>0</v>
      </c>
      <c r="M21" s="37">
        <f>IF(L21&lt;&gt;0,K21/L21,0)</f>
        <v>0</v>
      </c>
      <c r="N21" s="11">
        <f>SUM('Table 5.9'!N28,'Table 5.9'!N48)</f>
        <v>6945.2192998489791</v>
      </c>
      <c r="O21" s="25">
        <f>SUM('Table 5.9'!O28,'Table 5.9'!O48)</f>
        <v>16592.176192601524</v>
      </c>
      <c r="P21" s="37">
        <f>IF(O21&lt;&gt;0,N21/O21,0)</f>
        <v>0.41858398917833711</v>
      </c>
      <c r="Q21" s="11">
        <f t="shared" ref="Q21:R24" si="2">SUM(B21,E21,H21,K21,N21)</f>
        <v>479426.23570378189</v>
      </c>
      <c r="R21" s="25">
        <f t="shared" si="2"/>
        <v>1179729.9247187122</v>
      </c>
      <c r="S21" s="37">
        <f>IF(R21&lt;&gt;0,Q21/R21,0)</f>
        <v>0.40638643274060665</v>
      </c>
    </row>
    <row r="22" spans="1:19" ht="12.75" customHeight="1" x14ac:dyDescent="0.6">
      <c r="A22" s="114" t="s">
        <v>29</v>
      </c>
      <c r="B22" s="11">
        <f>'Table 5.10'!B21</f>
        <v>47329.073315054629</v>
      </c>
      <c r="C22" s="25">
        <f>'Table 5.10'!C21</f>
        <v>42154.609080506649</v>
      </c>
      <c r="D22" s="37">
        <f>IF(C22&lt;&gt;0,B22/C22,0)</f>
        <v>1.1227496671755588</v>
      </c>
      <c r="E22" s="11">
        <f>'Table 5.10'!E21</f>
        <v>4588.6104873824333</v>
      </c>
      <c r="F22" s="25">
        <f>'Table 5.10'!F21</f>
        <v>4086.9399667031348</v>
      </c>
      <c r="G22" s="37">
        <f>IF(F22&lt;&gt;0,E22/F22,0)</f>
        <v>1.1227496671755586</v>
      </c>
      <c r="H22" s="11">
        <f>'Table 5.10'!H21</f>
        <v>7175.9309959065904</v>
      </c>
      <c r="I22" s="25">
        <f>'Table 5.10'!I21</f>
        <v>6391.3900005498954</v>
      </c>
      <c r="J22" s="37">
        <f>IF(I22&lt;&gt;0,H22/I22,0)</f>
        <v>1.122749667175559</v>
      </c>
      <c r="K22" s="11">
        <f>'Table 5.10'!K21</f>
        <v>1867.4432035058896</v>
      </c>
      <c r="L22" s="25">
        <f>'Table 5.10'!L21</f>
        <v>1663.2765594165944</v>
      </c>
      <c r="M22" s="37">
        <f>IF(L22&lt;&gt;0,K22/L22,0)</f>
        <v>1.1227496671755586</v>
      </c>
      <c r="N22" s="11">
        <f>'Table 5.10'!N21</f>
        <v>3001.099651206242</v>
      </c>
      <c r="O22" s="25">
        <f>'Table 5.10'!O21</f>
        <v>2672.9909070077456</v>
      </c>
      <c r="P22" s="37">
        <f>IF(O22&lt;&gt;0,N22/O22,0)</f>
        <v>1.122749667175559</v>
      </c>
      <c r="Q22" s="11">
        <f t="shared" si="2"/>
        <v>63962.157653055787</v>
      </c>
      <c r="R22" s="25">
        <f t="shared" si="2"/>
        <v>56969.206514184021</v>
      </c>
      <c r="S22" s="37">
        <f>IF(R22&lt;&gt;0,Q22/R22,0)</f>
        <v>1.1227496671755588</v>
      </c>
    </row>
    <row r="23" spans="1:19" ht="12.75" customHeight="1" x14ac:dyDescent="0.6">
      <c r="A23" s="114" t="s">
        <v>33</v>
      </c>
      <c r="B23" s="11">
        <f>'Table 5.11'!B21</f>
        <v>8868.064252531587</v>
      </c>
      <c r="C23" s="25">
        <f>'Table 5.11'!C21</f>
        <v>594.83822387817236</v>
      </c>
      <c r="D23" s="37">
        <f>IF(C23&lt;&gt;0,B23/C23,0)</f>
        <v>14.908363142358917</v>
      </c>
      <c r="E23" s="11">
        <f>'Table 5.11'!E21</f>
        <v>0</v>
      </c>
      <c r="F23" s="25">
        <f>'Table 5.11'!F21</f>
        <v>0</v>
      </c>
      <c r="G23" s="37">
        <f>IF(F23&lt;&gt;0,E23/F23,0)</f>
        <v>0</v>
      </c>
      <c r="H23" s="11">
        <f>'Table 5.11'!H21</f>
        <v>3410.801458395807</v>
      </c>
      <c r="I23" s="25">
        <f>'Table 5.11'!I21</f>
        <v>228.78443634799493</v>
      </c>
      <c r="J23" s="37">
        <f>IF(I23&lt;&gt;0,H23/I23,0)</f>
        <v>14.908363142358915</v>
      </c>
      <c r="K23" s="11">
        <f>'Table 5.11'!K21</f>
        <v>51078.017156198315</v>
      </c>
      <c r="L23" s="25">
        <f>'Table 5.11'!L21</f>
        <v>3426.1318072586428</v>
      </c>
      <c r="M23" s="37">
        <f>IF(L23&lt;&gt;0,K23/L23,0)</f>
        <v>14.908363142358922</v>
      </c>
      <c r="N23" s="11">
        <f>'Table 5.11'!N21</f>
        <v>16316.16546942951</v>
      </c>
      <c r="O23" s="25">
        <f>'Table 5.11'!O21</f>
        <v>1094.4303753287727</v>
      </c>
      <c r="P23" s="37">
        <f>IF(O23&lt;&gt;0,N23/O23,0)</f>
        <v>14.908363142358917</v>
      </c>
      <c r="Q23" s="11">
        <f t="shared" si="2"/>
        <v>79673.048336555221</v>
      </c>
      <c r="R23" s="25">
        <f t="shared" si="2"/>
        <v>5344.1848428135836</v>
      </c>
      <c r="S23" s="37">
        <f>IF(R23&lt;&gt;0,Q23/R23,0)</f>
        <v>14.908363142358919</v>
      </c>
    </row>
    <row r="24" spans="1:19" ht="12.75" customHeight="1" x14ac:dyDescent="0.6">
      <c r="A24" s="114" t="s">
        <v>55</v>
      </c>
      <c r="B24" s="11">
        <f>SUM(B21:B23)</f>
        <v>524848.62338966806</v>
      </c>
      <c r="C24" s="25">
        <f>SUM(C21:C23)</f>
        <v>1198375.2591616116</v>
      </c>
      <c r="D24" s="37">
        <f>IF(C24&lt;&gt;0,B24/C24,0)</f>
        <v>0.43796683833147088</v>
      </c>
      <c r="E24" s="11">
        <f>SUM(E21:E23)</f>
        <v>5039.4613401618381</v>
      </c>
      <c r="F24" s="25">
        <f>SUM(F21:F23)</f>
        <v>4651.8535991760928</v>
      </c>
      <c r="G24" s="37">
        <f>IF(F24&lt;&gt;0,E24/F24,0)</f>
        <v>1.0833232888185467</v>
      </c>
      <c r="H24" s="11">
        <f>SUM(H21:H23)</f>
        <v>13965.412183374034</v>
      </c>
      <c r="I24" s="25">
        <f>SUM(I21:I23)</f>
        <v>13567.197473308848</v>
      </c>
      <c r="J24" s="37">
        <f>IF(I24&lt;&gt;0,H24/I24,0)</f>
        <v>1.0293512872388424</v>
      </c>
      <c r="K24" s="11">
        <f>SUM(K21:K23)</f>
        <v>52945.460359704208</v>
      </c>
      <c r="L24" s="25">
        <f>SUM(L21:L23)</f>
        <v>5089.4083666752376</v>
      </c>
      <c r="M24" s="37">
        <f>IF(L24&lt;&gt;0,K24/L24,0)</f>
        <v>10.403067811650558</v>
      </c>
      <c r="N24" s="11">
        <f>SUM(N21:N23)</f>
        <v>26262.484420484732</v>
      </c>
      <c r="O24" s="25">
        <f>SUM(O21:O23)</f>
        <v>20359.59747493804</v>
      </c>
      <c r="P24" s="37">
        <f>IF(O24&lt;&gt;0,N24/O24,0)</f>
        <v>1.2899314170043363</v>
      </c>
      <c r="Q24" s="11">
        <f t="shared" si="2"/>
        <v>623061.44169339293</v>
      </c>
      <c r="R24" s="25">
        <f t="shared" si="2"/>
        <v>1242043.3160757096</v>
      </c>
      <c r="S24" s="37">
        <f>IF(R24&lt;&gt;0,Q24/R24,0)</f>
        <v>0.50164228061061744</v>
      </c>
    </row>
    <row r="25" spans="1:19" ht="12.75" customHeight="1" x14ac:dyDescent="0.6">
      <c r="A25" s="114"/>
      <c r="B25" s="11"/>
      <c r="C25" s="25"/>
      <c r="D25" s="37"/>
      <c r="E25" s="11"/>
      <c r="F25" s="25"/>
      <c r="G25" s="37"/>
      <c r="H25" s="11"/>
      <c r="I25" s="25"/>
      <c r="J25" s="37"/>
      <c r="K25" s="11"/>
      <c r="L25" s="25"/>
      <c r="M25" s="37"/>
      <c r="N25" s="11"/>
      <c r="O25" s="25"/>
      <c r="P25" s="37"/>
      <c r="Q25" s="11"/>
      <c r="R25" s="25"/>
      <c r="S25" s="37"/>
    </row>
    <row r="26" spans="1:19" ht="12.75" customHeight="1" x14ac:dyDescent="0.6">
      <c r="A26" s="164" t="s">
        <v>70</v>
      </c>
      <c r="B26" s="11"/>
      <c r="C26" s="25"/>
      <c r="D26" s="37"/>
      <c r="E26" s="11"/>
      <c r="F26" s="25"/>
      <c r="G26" s="37"/>
      <c r="H26" s="11"/>
      <c r="I26" s="25"/>
      <c r="J26" s="37"/>
      <c r="K26" s="11"/>
      <c r="L26" s="25"/>
      <c r="M26" s="37"/>
      <c r="N26" s="11"/>
      <c r="O26" s="25"/>
      <c r="P26" s="37"/>
      <c r="Q26" s="11"/>
      <c r="R26" s="25"/>
      <c r="S26" s="37"/>
    </row>
    <row r="27" spans="1:19" ht="12.75" customHeight="1" x14ac:dyDescent="0.6">
      <c r="A27" s="114" t="s">
        <v>28</v>
      </c>
      <c r="B27" s="11">
        <f>SUM('Table 5.9'!B29,'Table 5.9'!B49)</f>
        <v>0</v>
      </c>
      <c r="C27" s="25">
        <f>SUM('Table 5.9'!C29,'Table 5.9'!C49)</f>
        <v>0</v>
      </c>
      <c r="D27" s="37">
        <f>IF(C27&lt;&gt;0,B27/C27,0)</f>
        <v>0</v>
      </c>
      <c r="E27" s="11">
        <f>SUM('Table 5.9'!E29,'Table 5.9'!E49)</f>
        <v>44.423297391474378</v>
      </c>
      <c r="F27" s="25">
        <f>SUM('Table 5.9'!F29,'Table 5.9'!F49)</f>
        <v>12.465912386832816</v>
      </c>
      <c r="G27" s="37">
        <f>IF(F27&lt;&gt;0,E27/F27,0)</f>
        <v>3.5635817109060315</v>
      </c>
      <c r="H27" s="11">
        <f>SUM('Table 5.9'!H29,'Table 5.9'!H49)</f>
        <v>15144.95833289067</v>
      </c>
      <c r="I27" s="25">
        <f>SUM('Table 5.9'!I29,'Table 5.9'!I49)</f>
        <v>4180.2182146020477</v>
      </c>
      <c r="J27" s="37">
        <f>IF(I27&lt;&gt;0,H27/I27,0)</f>
        <v>3.6230066363491154</v>
      </c>
      <c r="K27" s="11">
        <f>SUM('Table 5.9'!K29,'Table 5.9'!K49)</f>
        <v>0</v>
      </c>
      <c r="L27" s="25">
        <f>SUM('Table 5.9'!L29,'Table 5.9'!L49)</f>
        <v>0</v>
      </c>
      <c r="M27" s="37">
        <f>IF(L27&lt;&gt;0,K27/L27,0)</f>
        <v>0</v>
      </c>
      <c r="N27" s="11">
        <f>SUM('Table 5.9'!N29,'Table 5.9'!N49)</f>
        <v>0</v>
      </c>
      <c r="O27" s="25">
        <f>SUM('Table 5.9'!O29,'Table 5.9'!O49)</f>
        <v>0</v>
      </c>
      <c r="P27" s="37">
        <f>IF(O27&lt;&gt;0,N27/O27,0)</f>
        <v>0</v>
      </c>
      <c r="Q27" s="11">
        <f t="shared" ref="Q27:R30" si="3">SUM(B27,E27,H27,K27,N27)</f>
        <v>15189.381630282145</v>
      </c>
      <c r="R27" s="25">
        <f t="shared" si="3"/>
        <v>4192.684126988881</v>
      </c>
      <c r="S27" s="37">
        <f>IF(R27&lt;&gt;0,Q27/R27,0)</f>
        <v>3.6228299509867723</v>
      </c>
    </row>
    <row r="28" spans="1:19" ht="12.75" customHeight="1" x14ac:dyDescent="0.6">
      <c r="A28" s="114" t="s">
        <v>29</v>
      </c>
      <c r="B28" s="11">
        <f>'Table 5.10'!B22</f>
        <v>0</v>
      </c>
      <c r="C28" s="25">
        <f>'Table 5.10'!C22</f>
        <v>0</v>
      </c>
      <c r="D28" s="37">
        <f>IF(C28&lt;&gt;0,B28/C28,0)</f>
        <v>0</v>
      </c>
      <c r="E28" s="11">
        <f>'Table 5.10'!E22</f>
        <v>623.51165747436698</v>
      </c>
      <c r="F28" s="25">
        <f>'Table 5.10'!F22</f>
        <v>174.96768926784074</v>
      </c>
      <c r="G28" s="37">
        <f>IF(F28&lt;&gt;0,E28/F28,0)</f>
        <v>3.5635817109060328</v>
      </c>
      <c r="H28" s="11">
        <f>'Table 5.10'!H22</f>
        <v>12367.748847911651</v>
      </c>
      <c r="I28" s="25">
        <f>'Table 5.10'!I22</f>
        <v>3413.6699402721956</v>
      </c>
      <c r="J28" s="37">
        <f>IF(I28&lt;&gt;0,H28/I28,0)</f>
        <v>3.6230066363491149</v>
      </c>
      <c r="K28" s="11">
        <f>'Table 5.10'!K22</f>
        <v>5517.8190019983431</v>
      </c>
      <c r="L28" s="25">
        <f>'Table 5.10'!L22</f>
        <v>1640.4028285756644</v>
      </c>
      <c r="M28" s="37">
        <f>IF(L28&lt;&gt;0,K28/L28,0)</f>
        <v>3.3636975661578061</v>
      </c>
      <c r="N28" s="11">
        <f>'Table 5.10'!N22</f>
        <v>0</v>
      </c>
      <c r="O28" s="25">
        <f>'Table 5.10'!O22</f>
        <v>0</v>
      </c>
      <c r="P28" s="37">
        <f>IF(O28&lt;&gt;0,N28/O28,0)</f>
        <v>0</v>
      </c>
      <c r="Q28" s="11">
        <f t="shared" si="3"/>
        <v>18509.079507384362</v>
      </c>
      <c r="R28" s="25">
        <f t="shared" si="3"/>
        <v>5229.0404581157009</v>
      </c>
      <c r="S28" s="37">
        <f>IF(R28&lt;&gt;0,Q28/R28,0)</f>
        <v>3.539670357428093</v>
      </c>
    </row>
    <row r="29" spans="1:19" ht="12.75" customHeight="1" x14ac:dyDescent="0.6">
      <c r="A29" s="114" t="s">
        <v>33</v>
      </c>
      <c r="B29" s="11">
        <f>'Table 5.11'!B22</f>
        <v>0</v>
      </c>
      <c r="C29" s="25">
        <f>'Table 5.11'!C22</f>
        <v>0</v>
      </c>
      <c r="D29" s="37">
        <f>IF(C29&lt;&gt;0,B29/C29,0)</f>
        <v>0</v>
      </c>
      <c r="E29" s="11">
        <f>'Table 5.11'!E22</f>
        <v>0</v>
      </c>
      <c r="F29" s="25">
        <f>'Table 5.11'!F22</f>
        <v>0</v>
      </c>
      <c r="G29" s="37">
        <f>IF(F29&lt;&gt;0,E29/F29,0)</f>
        <v>0</v>
      </c>
      <c r="H29" s="11">
        <f>'Table 5.11'!H22</f>
        <v>788.05337216442604</v>
      </c>
      <c r="I29" s="25">
        <f>'Table 5.11'!I22</f>
        <v>216.03872795495369</v>
      </c>
      <c r="J29" s="37">
        <f>IF(I29&lt;&gt;0,H29/I29,0)</f>
        <v>3.6477412157728653</v>
      </c>
      <c r="K29" s="11">
        <f>'Table 5.11'!K22</f>
        <v>10370.954375737463</v>
      </c>
      <c r="L29" s="25">
        <f>'Table 5.11'!L22</f>
        <v>2970.1808155299013</v>
      </c>
      <c r="M29" s="37">
        <f>IF(L29&lt;&gt;0,K29/L29,0)</f>
        <v>3.4916912537822085</v>
      </c>
      <c r="N29" s="11">
        <f>'Table 5.11'!N22</f>
        <v>0</v>
      </c>
      <c r="O29" s="25">
        <f>'Table 5.11'!O22</f>
        <v>0</v>
      </c>
      <c r="P29" s="37">
        <f>IF(O29&lt;&gt;0,N29/O29,0)</f>
        <v>0</v>
      </c>
      <c r="Q29" s="11">
        <f t="shared" si="3"/>
        <v>11159.007747901889</v>
      </c>
      <c r="R29" s="25">
        <f t="shared" si="3"/>
        <v>3186.219543484855</v>
      </c>
      <c r="S29" s="37">
        <f>IF(R29&lt;&gt;0,Q29/R29,0)</f>
        <v>3.5022720800014238</v>
      </c>
    </row>
    <row r="30" spans="1:19" ht="12.75" customHeight="1" x14ac:dyDescent="0.6">
      <c r="A30" s="114" t="s">
        <v>55</v>
      </c>
      <c r="B30" s="11">
        <f>SUM(B27:B29)</f>
        <v>0</v>
      </c>
      <c r="C30" s="25">
        <f>SUM(C27:C29)</f>
        <v>0</v>
      </c>
      <c r="D30" s="37">
        <f>IF(C30&lt;&gt;0,B30/C30,0)</f>
        <v>0</v>
      </c>
      <c r="E30" s="11">
        <f>SUM(E27:E29)</f>
        <v>667.93495486584141</v>
      </c>
      <c r="F30" s="25">
        <f>SUM(F27:F29)</f>
        <v>187.43360165467357</v>
      </c>
      <c r="G30" s="37">
        <f>IF(F30&lt;&gt;0,E30/F30,0)</f>
        <v>3.5635817109060324</v>
      </c>
      <c r="H30" s="11">
        <f>SUM(H27:H29)</f>
        <v>28300.760552966749</v>
      </c>
      <c r="I30" s="25">
        <f>SUM(I27:I29)</f>
        <v>7809.926882829197</v>
      </c>
      <c r="J30" s="37">
        <f>IF(I30&lt;&gt;0,H30/I30,0)</f>
        <v>3.6236908459653354</v>
      </c>
      <c r="K30" s="11">
        <f>SUM(K27:K29)</f>
        <v>15888.773377735806</v>
      </c>
      <c r="L30" s="25">
        <f>SUM(L27:L29)</f>
        <v>4610.5836441055653</v>
      </c>
      <c r="M30" s="37">
        <f>IF(L30&lt;&gt;0,K30/L30,0)</f>
        <v>3.4461522887777831</v>
      </c>
      <c r="N30" s="11">
        <f>SUM(N27:N29)</f>
        <v>0</v>
      </c>
      <c r="O30" s="25">
        <f>SUM(O27:O29)</f>
        <v>0</v>
      </c>
      <c r="P30" s="37">
        <f>IF(O30&lt;&gt;0,N30/O30,0)</f>
        <v>0</v>
      </c>
      <c r="Q30" s="11">
        <f t="shared" si="3"/>
        <v>44857.4688855684</v>
      </c>
      <c r="R30" s="25">
        <f t="shared" si="3"/>
        <v>12607.944128589435</v>
      </c>
      <c r="S30" s="37">
        <f>IF(R30&lt;&gt;0,Q30/R30,0)</f>
        <v>3.5578733874502828</v>
      </c>
    </row>
    <row r="31" spans="1:19" ht="12.75" customHeight="1" x14ac:dyDescent="0.6">
      <c r="A31" s="161"/>
      <c r="B31" s="39"/>
      <c r="C31" s="40"/>
      <c r="D31" s="42"/>
      <c r="E31" s="39"/>
      <c r="F31" s="40"/>
      <c r="G31" s="42"/>
      <c r="H31" s="39"/>
      <c r="I31" s="40"/>
      <c r="J31" s="42"/>
      <c r="K31" s="39"/>
      <c r="L31" s="40"/>
      <c r="M31" s="42"/>
      <c r="N31" s="39"/>
      <c r="O31" s="40"/>
      <c r="P31" s="42"/>
      <c r="Q31" s="39"/>
      <c r="R31" s="40"/>
      <c r="S31" s="42"/>
    </row>
    <row r="32" spans="1:19" ht="12.75" customHeight="1" x14ac:dyDescent="0.6">
      <c r="A32" s="162" t="s">
        <v>73</v>
      </c>
      <c r="B32" s="128"/>
      <c r="C32" s="129"/>
      <c r="D32" s="131"/>
      <c r="E32" s="128"/>
      <c r="F32" s="129"/>
      <c r="G32" s="131"/>
      <c r="H32" s="128"/>
      <c r="I32" s="129"/>
      <c r="J32" s="131"/>
      <c r="K32" s="128"/>
      <c r="L32" s="129"/>
      <c r="M32" s="131"/>
      <c r="N32" s="128"/>
      <c r="O32" s="129"/>
      <c r="P32" s="131"/>
      <c r="Q32" s="128"/>
      <c r="R32" s="129"/>
      <c r="S32" s="131"/>
    </row>
    <row r="33" spans="1:20" ht="12.75" customHeight="1" x14ac:dyDescent="0.6">
      <c r="A33" s="114" t="s">
        <v>28</v>
      </c>
      <c r="B33" s="11">
        <f>SUM(B9,B15,B21,B27)</f>
        <v>544797.29532370344</v>
      </c>
      <c r="C33" s="25">
        <f>C21</f>
        <v>1155625.8118572268</v>
      </c>
      <c r="D33" s="37">
        <f>IF(C33&lt;&gt;0,B33/C33,0)</f>
        <v>0.47143053550192865</v>
      </c>
      <c r="E33" s="11">
        <f>SUM(E9,E15,E21,E27)</f>
        <v>566.49993556080574</v>
      </c>
      <c r="F33" s="25">
        <f>F21</f>
        <v>564.91363247295806</v>
      </c>
      <c r="G33" s="37">
        <f>IF(F33&lt;&gt;0,E33/F33,0)</f>
        <v>1.0028080453305819</v>
      </c>
      <c r="H33" s="11">
        <f>SUM(H9,H15,H21,H27)</f>
        <v>19225.371092766483</v>
      </c>
      <c r="I33" s="25">
        <f>I21</f>
        <v>6947.0230364109584</v>
      </c>
      <c r="J33" s="37">
        <f>IF(I33&lt;&gt;0,H33/I33,0)</f>
        <v>2.7674258444231228</v>
      </c>
      <c r="K33" s="11">
        <f>SUM(K9,K15,K21,K27)</f>
        <v>0</v>
      </c>
      <c r="L33" s="25">
        <f>L21</f>
        <v>0</v>
      </c>
      <c r="M33" s="37">
        <f>IF(L33&lt;&gt;0,K33/L33,0)</f>
        <v>0</v>
      </c>
      <c r="N33" s="11">
        <f>SUM(N9,N15,N21,N27)</f>
        <v>7903.523640727095</v>
      </c>
      <c r="O33" s="25">
        <f>O21</f>
        <v>16592.176192601524</v>
      </c>
      <c r="P33" s="37">
        <f>IF(O33&lt;&gt;0,N33/O33,0)</f>
        <v>0.47634038772149057</v>
      </c>
      <c r="Q33" s="11">
        <f t="shared" ref="Q33:R36" si="4">SUM(B33,E33,H33,K33,N33)</f>
        <v>572492.68999275786</v>
      </c>
      <c r="R33" s="25">
        <f t="shared" si="4"/>
        <v>1179729.9247187122</v>
      </c>
      <c r="S33" s="37">
        <f>IF(R33&lt;&gt;0,Q33/R33,0)</f>
        <v>0.48527436491810583</v>
      </c>
      <c r="T33" s="13"/>
    </row>
    <row r="34" spans="1:20" ht="12.75" customHeight="1" x14ac:dyDescent="0.6">
      <c r="A34" s="114" t="s">
        <v>29</v>
      </c>
      <c r="B34" s="11">
        <f>SUM(B10,B16,B22,B28)</f>
        <v>66315.214884636633</v>
      </c>
      <c r="C34" s="25">
        <f>C22</f>
        <v>42154.609080506649</v>
      </c>
      <c r="D34" s="37">
        <f>IF(C34&lt;&gt;0,B34/C34,0)</f>
        <v>1.573142684302639</v>
      </c>
      <c r="E34" s="11">
        <f>SUM(E10,E16,E22,E28)</f>
        <v>7506.3849634165117</v>
      </c>
      <c r="F34" s="25">
        <f>F22</f>
        <v>4086.9399667031348</v>
      </c>
      <c r="G34" s="37">
        <f>IF(F34&lt;&gt;0,E34/F34,0)</f>
        <v>1.8366761010859147</v>
      </c>
      <c r="H34" s="11">
        <f>SUM(H10,H16,H22,H28)</f>
        <v>23848.034188089441</v>
      </c>
      <c r="I34" s="25">
        <f>I22</f>
        <v>6391.3900005498954</v>
      </c>
      <c r="J34" s="37">
        <f>IF(I34&lt;&gt;0,H34/I34,0)</f>
        <v>3.731275072564439</v>
      </c>
      <c r="K34" s="11">
        <f>SUM(K10,K16,K22,K28)</f>
        <v>8668.8485055088549</v>
      </c>
      <c r="L34" s="25">
        <f>L22</f>
        <v>1663.2765594165944</v>
      </c>
      <c r="M34" s="37">
        <f>IF(L34&lt;&gt;0,K34/L34,0)</f>
        <v>5.2119104645769267</v>
      </c>
      <c r="N34" s="11">
        <f>SUM(N10,N16,N22,N28)</f>
        <v>4155.7176207805387</v>
      </c>
      <c r="O34" s="25">
        <f>O22</f>
        <v>2672.9909070077456</v>
      </c>
      <c r="P34" s="37">
        <f>IF(O34&lt;&gt;0,N34/O34,0)</f>
        <v>1.5547069800669908</v>
      </c>
      <c r="Q34" s="11">
        <f t="shared" si="4"/>
        <v>110494.20016243198</v>
      </c>
      <c r="R34" s="25">
        <f t="shared" si="4"/>
        <v>56969.206514184021</v>
      </c>
      <c r="S34" s="37">
        <f>IF(R34&lt;&gt;0,Q34/R34,0)</f>
        <v>1.9395425515523279</v>
      </c>
      <c r="T34" s="13"/>
    </row>
    <row r="35" spans="1:20" ht="12.75" customHeight="1" x14ac:dyDescent="0.6">
      <c r="A35" s="114" t="s">
        <v>33</v>
      </c>
      <c r="B35" s="11">
        <f>SUM(B11,B17,B23,B29)</f>
        <v>9364.0178959333844</v>
      </c>
      <c r="C35" s="25">
        <f>C23</f>
        <v>594.83822387817236</v>
      </c>
      <c r="D35" s="37">
        <f>IF(C35&lt;&gt;0,B35/C35,0)</f>
        <v>15.742125371302988</v>
      </c>
      <c r="E35" s="11">
        <f>SUM(E11,E17,E23,E29)</f>
        <v>0</v>
      </c>
      <c r="F35" s="25">
        <f>F23</f>
        <v>0</v>
      </c>
      <c r="G35" s="37">
        <f>IF(F35&lt;&gt;0,E35/F35,0)</f>
        <v>0</v>
      </c>
      <c r="H35" s="11">
        <f>SUM(H11,H17,H23,H29)</f>
        <v>4423.827576373893</v>
      </c>
      <c r="I35" s="25">
        <f>I23</f>
        <v>228.78443634799493</v>
      </c>
      <c r="J35" s="37">
        <f>IF(I35&lt;&gt;0,H35/I35,0)</f>
        <v>19.336226043125524</v>
      </c>
      <c r="K35" s="11">
        <f>SUM(K11,K17,K23,K29)</f>
        <v>65884.096330156972</v>
      </c>
      <c r="L35" s="25">
        <f>L23</f>
        <v>3426.1318072586428</v>
      </c>
      <c r="M35" s="37">
        <f>IF(L35&lt;&gt;0,K35/L35,0)</f>
        <v>19.229877902121032</v>
      </c>
      <c r="N35" s="11">
        <f>SUM(N11,N17,N23,N29)</f>
        <v>17306.254602593617</v>
      </c>
      <c r="O35" s="25">
        <f>O23</f>
        <v>1094.4303753287727</v>
      </c>
      <c r="P35" s="37">
        <f>IF(O35&lt;&gt;0,N35/O35,0)</f>
        <v>15.813024741199024</v>
      </c>
      <c r="Q35" s="11">
        <f t="shared" si="4"/>
        <v>96978.196405057868</v>
      </c>
      <c r="R35" s="25">
        <f t="shared" si="4"/>
        <v>5344.1848428135836</v>
      </c>
      <c r="S35" s="37">
        <f>IF(R35&lt;&gt;0,Q35/R35,0)</f>
        <v>18.146489924551563</v>
      </c>
      <c r="T35" s="13"/>
    </row>
    <row r="36" spans="1:20" ht="12.75" customHeight="1" x14ac:dyDescent="0.6">
      <c r="A36" s="161" t="s">
        <v>74</v>
      </c>
      <c r="B36" s="39">
        <f>SUM(B33:B35)</f>
        <v>620476.52810427349</v>
      </c>
      <c r="C36" s="40">
        <f>SUM(C33:C35)</f>
        <v>1198375.2591616116</v>
      </c>
      <c r="D36" s="42">
        <f>IF(C36&lt;&gt;0,B36/C36,0)</f>
        <v>0.51776480143487069</v>
      </c>
      <c r="E36" s="39">
        <f>SUM(E33:E35)</f>
        <v>8072.8848989773178</v>
      </c>
      <c r="F36" s="40">
        <f>SUM(F33:F35)</f>
        <v>4651.8535991760928</v>
      </c>
      <c r="G36" s="42">
        <f>IF(F36&lt;&gt;0,E36/F36,0)</f>
        <v>1.735412503180912</v>
      </c>
      <c r="H36" s="39">
        <f>SUM(H33:H35)</f>
        <v>47497.232857229814</v>
      </c>
      <c r="I36" s="40">
        <f>SUM(I33:I35)</f>
        <v>13567.197473308848</v>
      </c>
      <c r="J36" s="42">
        <f>IF(I36&lt;&gt;0,H36/I36,0)</f>
        <v>3.5008875599159324</v>
      </c>
      <c r="K36" s="39">
        <f>SUM(K33:K35)</f>
        <v>74552.944835665825</v>
      </c>
      <c r="L36" s="40">
        <f>SUM(L33:L35)</f>
        <v>5089.4083666752376</v>
      </c>
      <c r="M36" s="42">
        <f>IF(L36&lt;&gt;0,K36/L36,0)</f>
        <v>14.648646652885725</v>
      </c>
      <c r="N36" s="39">
        <f>SUM(N33:N35)</f>
        <v>29365.495864101249</v>
      </c>
      <c r="O36" s="40">
        <f>SUM(O33:O35)</f>
        <v>20359.59747493804</v>
      </c>
      <c r="P36" s="42">
        <f>IF(O36&lt;&gt;0,N36/O36,0)</f>
        <v>1.4423416720418543</v>
      </c>
      <c r="Q36" s="39">
        <f t="shared" si="4"/>
        <v>779965.0865602477</v>
      </c>
      <c r="R36" s="40">
        <f t="shared" si="4"/>
        <v>1242043.3160757096</v>
      </c>
      <c r="S36" s="42">
        <f>IF(R36&lt;&gt;0,Q36/R36,0)</f>
        <v>0.6279693119114248</v>
      </c>
      <c r="T36" s="13"/>
    </row>
    <row r="37" spans="1:20" ht="12.75" hidden="1" customHeight="1" x14ac:dyDescent="0.6">
      <c r="A37" s="76"/>
      <c r="B37" s="25"/>
      <c r="C37" s="58"/>
      <c r="D37" s="59"/>
      <c r="E37" s="58"/>
      <c r="F37" s="60"/>
      <c r="G37" s="32"/>
      <c r="H37" s="61"/>
      <c r="I37" s="32"/>
      <c r="J37" s="59"/>
      <c r="M37" s="7"/>
      <c r="N37" s="7"/>
      <c r="O37" s="7"/>
      <c r="P37" s="7"/>
      <c r="Q37" s="7"/>
    </row>
    <row r="38" spans="1:20" hidden="1" x14ac:dyDescent="0.6">
      <c r="A38" s="91" t="s">
        <v>26</v>
      </c>
      <c r="B38" s="93">
        <f>B33-'Table 5.9'!B54</f>
        <v>0</v>
      </c>
      <c r="C38" s="93">
        <f>C21-'Table 5.9'!C54</f>
        <v>0</v>
      </c>
      <c r="D38" s="93">
        <f>D33-'Table 5.9'!D54</f>
        <v>0</v>
      </c>
      <c r="E38" s="93">
        <f>E33-'Table 5.9'!E54</f>
        <v>0</v>
      </c>
      <c r="F38" s="93">
        <f>F21-'Table 5.9'!F54</f>
        <v>0</v>
      </c>
      <c r="G38" s="93">
        <f>G33-'Table 5.9'!G54</f>
        <v>0</v>
      </c>
      <c r="H38" s="93">
        <f>H33-'Table 5.9'!H54</f>
        <v>0</v>
      </c>
      <c r="I38" s="93">
        <f>I21-'Table 5.9'!I54</f>
        <v>0</v>
      </c>
      <c r="J38" s="93">
        <f>J33-'Table 5.9'!J54</f>
        <v>0</v>
      </c>
      <c r="K38" s="93">
        <f>K33-'Table 5.9'!K54</f>
        <v>0</v>
      </c>
      <c r="L38" s="93">
        <f>L21-'Table 5.9'!L54</f>
        <v>0</v>
      </c>
      <c r="M38" s="93">
        <f>M33-'Table 5.9'!M54</f>
        <v>0</v>
      </c>
      <c r="N38" s="93">
        <f>N33-'Table 5.9'!N54</f>
        <v>0</v>
      </c>
      <c r="O38" s="93">
        <f>O21-'Table 5.9'!O54</f>
        <v>0</v>
      </c>
      <c r="P38" s="93">
        <f>P33-'Table 5.9'!P54</f>
        <v>0</v>
      </c>
      <c r="Q38" s="93">
        <f>Q33-'Table 5.9'!Q54</f>
        <v>0</v>
      </c>
      <c r="R38" s="93">
        <f>R21-'Table 5.9'!R54</f>
        <v>0</v>
      </c>
      <c r="S38" s="93">
        <f>S33-'Table 5.9'!S54</f>
        <v>0</v>
      </c>
    </row>
    <row r="39" spans="1:20" hidden="1" x14ac:dyDescent="0.6">
      <c r="A39" s="72"/>
      <c r="B39" s="93">
        <f>B34-'Table 5.10'!B25</f>
        <v>0</v>
      </c>
      <c r="C39" s="93">
        <f>C22-'Table 5.10'!C25</f>
        <v>0</v>
      </c>
      <c r="D39" s="93">
        <f>D34-'Table 5.10'!D25</f>
        <v>0</v>
      </c>
      <c r="E39" s="93">
        <f>E34-'Table 5.10'!E25</f>
        <v>0</v>
      </c>
      <c r="F39" s="93">
        <f>F22-'Table 5.10'!F25</f>
        <v>0</v>
      </c>
      <c r="G39" s="93">
        <f>G34-'Table 5.10'!G25</f>
        <v>0</v>
      </c>
      <c r="H39" s="93">
        <f>H34-'Table 5.10'!H25</f>
        <v>0</v>
      </c>
      <c r="I39" s="93">
        <f>I22-'Table 5.10'!I25</f>
        <v>0</v>
      </c>
      <c r="J39" s="93">
        <f>J34-'Table 5.10'!J25</f>
        <v>0</v>
      </c>
      <c r="K39" s="93">
        <f>K34-'Table 5.10'!K25</f>
        <v>0</v>
      </c>
      <c r="L39" s="93">
        <f>L22-'Table 5.10'!L25</f>
        <v>0</v>
      </c>
      <c r="M39" s="93">
        <f>M34-'Table 5.10'!M25</f>
        <v>0</v>
      </c>
      <c r="N39" s="93">
        <f>N34-'Table 5.10'!N25</f>
        <v>0</v>
      </c>
      <c r="O39" s="93">
        <f>O22-'Table 5.10'!O25</f>
        <v>0</v>
      </c>
      <c r="P39" s="93">
        <f>P34-'Table 5.10'!P25</f>
        <v>0</v>
      </c>
      <c r="Q39" s="93">
        <f>Q34-'Table 5.10'!Q25</f>
        <v>0</v>
      </c>
      <c r="R39" s="93">
        <f>R22-'Table 5.10'!R25</f>
        <v>0</v>
      </c>
      <c r="S39" s="93">
        <f>S34-'Table 5.10'!S25</f>
        <v>0</v>
      </c>
    </row>
    <row r="40" spans="1:20" hidden="1" x14ac:dyDescent="0.6">
      <c r="A40" s="72"/>
      <c r="B40" s="93">
        <f>B35-'Table 5.11'!B25</f>
        <v>0</v>
      </c>
      <c r="C40" s="93">
        <f>C23-'Table 5.11'!C25</f>
        <v>0</v>
      </c>
      <c r="D40" s="93">
        <f>D35-'Table 5.11'!D25</f>
        <v>0</v>
      </c>
      <c r="E40" s="93">
        <f>E35-'Table 5.11'!E25</f>
        <v>0</v>
      </c>
      <c r="F40" s="93">
        <f>F23-'Table 5.11'!F25</f>
        <v>0</v>
      </c>
      <c r="G40" s="93">
        <f>G35-'Table 5.11'!G25</f>
        <v>0</v>
      </c>
      <c r="H40" s="93">
        <f>H35-'Table 5.11'!H25</f>
        <v>0</v>
      </c>
      <c r="I40" s="93">
        <f>I23-'Table 5.11'!I25</f>
        <v>0</v>
      </c>
      <c r="J40" s="93">
        <f>J35-'Table 5.11'!J25</f>
        <v>0</v>
      </c>
      <c r="K40" s="93">
        <f>K35-'Table 5.11'!K25</f>
        <v>0</v>
      </c>
      <c r="L40" s="93">
        <f>L23-'Table 5.11'!L25</f>
        <v>0</v>
      </c>
      <c r="M40" s="93">
        <f>M35-'Table 5.11'!M25</f>
        <v>0</v>
      </c>
      <c r="N40" s="93">
        <f>N35-'Table 5.11'!N25</f>
        <v>0</v>
      </c>
      <c r="O40" s="93">
        <f>O23-'Table 5.11'!O25</f>
        <v>0</v>
      </c>
      <c r="P40" s="93">
        <f>P35-'Table 5.11'!P25</f>
        <v>0</v>
      </c>
      <c r="Q40" s="93">
        <f>Q35-'Table 5.11'!Q25</f>
        <v>0</v>
      </c>
      <c r="R40" s="93">
        <f>R23-'Table 5.11'!R25</f>
        <v>0</v>
      </c>
      <c r="S40" s="93">
        <f>S35-'Table 5.11'!S25</f>
        <v>0</v>
      </c>
    </row>
    <row r="41" spans="1:20" hidden="1" x14ac:dyDescent="0.6">
      <c r="A41" s="72"/>
      <c r="B41" s="79"/>
      <c r="C41" s="90">
        <f>C21-C9-C15</f>
        <v>0</v>
      </c>
      <c r="D41" s="80"/>
      <c r="E41" s="79"/>
      <c r="F41" s="90">
        <f>F21-F9-F15</f>
        <v>-4.6185277824406512E-14</v>
      </c>
      <c r="G41" s="80"/>
      <c r="H41" s="79"/>
      <c r="I41" s="90">
        <f>I21-I9-I15</f>
        <v>0</v>
      </c>
      <c r="J41" s="6"/>
      <c r="K41" s="79"/>
      <c r="L41" s="90">
        <f>L21-L9-L15</f>
        <v>0</v>
      </c>
      <c r="N41" s="79"/>
      <c r="O41" s="90">
        <f>O21-O9-O15</f>
        <v>0</v>
      </c>
      <c r="Q41" s="79"/>
      <c r="R41" s="90">
        <f>R21-R9-R15</f>
        <v>0</v>
      </c>
    </row>
    <row r="42" spans="1:20" hidden="1" x14ac:dyDescent="0.6">
      <c r="A42" s="72"/>
      <c r="B42" s="79"/>
      <c r="C42" s="90">
        <f>C22-C10-C16</f>
        <v>0</v>
      </c>
      <c r="D42" s="80"/>
      <c r="E42" s="79"/>
      <c r="F42" s="90">
        <f>F22-F10-F16</f>
        <v>0</v>
      </c>
      <c r="G42" s="80"/>
      <c r="H42" s="79"/>
      <c r="I42" s="90">
        <f>I22-I10-I16</f>
        <v>0</v>
      </c>
      <c r="J42" s="6"/>
      <c r="K42" s="79"/>
      <c r="L42" s="90">
        <f>L22-L10-L16</f>
        <v>0</v>
      </c>
      <c r="N42" s="79"/>
      <c r="O42" s="90">
        <f>O22-O10-O16</f>
        <v>0</v>
      </c>
      <c r="Q42" s="79"/>
      <c r="R42" s="90">
        <f>R22-R10-R16</f>
        <v>0</v>
      </c>
    </row>
    <row r="43" spans="1:20" hidden="1" x14ac:dyDescent="0.6">
      <c r="A43" s="72"/>
      <c r="B43" s="79"/>
      <c r="C43" s="90">
        <f>C23-C11-C17</f>
        <v>0</v>
      </c>
      <c r="D43" s="80"/>
      <c r="E43" s="79"/>
      <c r="F43" s="90">
        <f>F23-F11-F17</f>
        <v>0</v>
      </c>
      <c r="G43" s="80"/>
      <c r="H43" s="79"/>
      <c r="I43" s="90">
        <f>I23-I11-I17</f>
        <v>0</v>
      </c>
      <c r="J43" s="6"/>
      <c r="K43" s="79"/>
      <c r="L43" s="90">
        <f>L23-L11-L17</f>
        <v>9.0949470177292824E-13</v>
      </c>
      <c r="N43" s="79"/>
      <c r="O43" s="90">
        <f>O23-O11-O17</f>
        <v>0</v>
      </c>
      <c r="Q43" s="79"/>
      <c r="R43" s="90">
        <f>R23-R11-R17</f>
        <v>1.7053025658242404E-12</v>
      </c>
    </row>
    <row r="44" spans="1:20" x14ac:dyDescent="0.6">
      <c r="A44" s="15"/>
      <c r="B44" s="15"/>
      <c r="C44" s="15"/>
      <c r="D44" s="15"/>
      <c r="E44" s="15"/>
      <c r="F44" s="32"/>
      <c r="G44" s="32"/>
      <c r="H44" s="50"/>
    </row>
    <row r="45" spans="1:20" x14ac:dyDescent="0.6">
      <c r="A45" s="31" t="s">
        <v>27</v>
      </c>
      <c r="C45" s="24"/>
      <c r="F45" s="32"/>
      <c r="G45" s="32"/>
    </row>
    <row r="46" spans="1:20" x14ac:dyDescent="0.6">
      <c r="A46" s="83" t="s">
        <v>76</v>
      </c>
      <c r="C46" s="24"/>
      <c r="F46" s="32"/>
      <c r="G46" s="32"/>
    </row>
    <row r="47" spans="1:20" x14ac:dyDescent="0.6">
      <c r="A47" s="83" t="s">
        <v>97</v>
      </c>
      <c r="B47" s="32"/>
      <c r="C47" s="32"/>
      <c r="D47" s="83"/>
      <c r="E47" s="32"/>
      <c r="F47" s="32"/>
      <c r="G47" s="32"/>
    </row>
    <row r="48" spans="1:20" x14ac:dyDescent="0.6">
      <c r="A48" s="81"/>
      <c r="B48" s="32"/>
      <c r="C48" s="32"/>
      <c r="D48" s="83"/>
      <c r="E48" s="32"/>
      <c r="F48" s="32"/>
      <c r="G48" s="32"/>
    </row>
    <row r="49" spans="1:7" x14ac:dyDescent="0.6">
      <c r="A49" s="82"/>
      <c r="B49" s="32"/>
      <c r="C49" s="32"/>
      <c r="D49" s="32"/>
      <c r="E49" s="32"/>
      <c r="F49" s="32"/>
      <c r="G49" s="32"/>
    </row>
    <row r="50" spans="1:7" x14ac:dyDescent="0.6">
      <c r="A50" s="82"/>
      <c r="B50" s="32"/>
      <c r="C50" s="32"/>
      <c r="D50" s="32"/>
      <c r="E50" s="32"/>
      <c r="F50" s="32"/>
      <c r="G50" s="32"/>
    </row>
    <row r="51" spans="1:7" x14ac:dyDescent="0.6">
      <c r="A51" s="32"/>
      <c r="B51" s="32"/>
      <c r="C51" s="32"/>
      <c r="D51" s="32"/>
      <c r="E51" s="32"/>
      <c r="F51" s="32"/>
      <c r="G51" s="32"/>
    </row>
    <row r="52" spans="1:7" x14ac:dyDescent="0.6">
      <c r="A52" s="32"/>
      <c r="B52" s="32"/>
      <c r="C52" s="32"/>
      <c r="D52" s="32"/>
      <c r="E52" s="32"/>
      <c r="F52" s="32"/>
      <c r="G52" s="32"/>
    </row>
    <row r="53" spans="1:7" x14ac:dyDescent="0.6">
      <c r="A53" s="32"/>
      <c r="B53" s="32"/>
      <c r="C53" s="32"/>
      <c r="D53" s="32"/>
      <c r="E53" s="32"/>
      <c r="F53" s="32"/>
      <c r="G53" s="32"/>
    </row>
    <row r="54" spans="1:7" x14ac:dyDescent="0.6">
      <c r="A54" s="32"/>
      <c r="B54" s="32"/>
      <c r="C54" s="32"/>
      <c r="D54" s="32"/>
      <c r="E54" s="32"/>
      <c r="F54" s="32"/>
      <c r="G54" s="32"/>
    </row>
    <row r="55" spans="1:7" x14ac:dyDescent="0.6">
      <c r="A55" s="32"/>
      <c r="B55" s="32"/>
      <c r="C55" s="32"/>
      <c r="D55" s="32"/>
      <c r="E55" s="32"/>
      <c r="F55" s="32"/>
      <c r="G55" s="32"/>
    </row>
    <row r="56" spans="1:7" x14ac:dyDescent="0.6">
      <c r="A56" s="32"/>
      <c r="B56" s="32"/>
      <c r="C56" s="32"/>
      <c r="D56" s="32"/>
      <c r="E56" s="32"/>
      <c r="F56" s="32"/>
      <c r="G56" s="32"/>
    </row>
    <row r="57" spans="1:7" x14ac:dyDescent="0.6">
      <c r="A57" s="32"/>
      <c r="B57" s="32"/>
      <c r="C57" s="32"/>
      <c r="D57" s="32"/>
      <c r="E57" s="32"/>
      <c r="F57" s="32"/>
      <c r="G57" s="32"/>
    </row>
    <row r="58" spans="1:7" x14ac:dyDescent="0.6">
      <c r="A58" s="32"/>
      <c r="B58" s="32"/>
      <c r="C58" s="32"/>
      <c r="D58" s="32"/>
      <c r="E58" s="32"/>
      <c r="F58" s="32"/>
      <c r="G58" s="32"/>
    </row>
    <row r="59" spans="1:7" x14ac:dyDescent="0.6">
      <c r="A59" s="32"/>
      <c r="B59" s="32"/>
      <c r="C59" s="32"/>
      <c r="D59" s="32"/>
      <c r="E59" s="32"/>
      <c r="F59" s="32"/>
      <c r="G59" s="32"/>
    </row>
    <row r="60" spans="1:7" x14ac:dyDescent="0.6">
      <c r="A60" s="32"/>
      <c r="B60" s="32"/>
      <c r="C60" s="32"/>
      <c r="D60" s="32"/>
      <c r="E60" s="32"/>
      <c r="F60" s="32"/>
      <c r="G60" s="32"/>
    </row>
    <row r="61" spans="1:7" x14ac:dyDescent="0.6">
      <c r="A61" s="32"/>
      <c r="B61" s="32"/>
      <c r="C61" s="32"/>
      <c r="D61" s="32"/>
      <c r="E61" s="32"/>
      <c r="F61" s="32"/>
      <c r="G61" s="32"/>
    </row>
    <row r="62" spans="1:7" x14ac:dyDescent="0.6">
      <c r="A62" s="32"/>
      <c r="B62" s="32"/>
      <c r="C62" s="32"/>
      <c r="D62" s="32"/>
      <c r="E62" s="32"/>
      <c r="F62" s="32"/>
      <c r="G62" s="32"/>
    </row>
    <row r="63" spans="1:7" x14ac:dyDescent="0.6">
      <c r="A63" s="32"/>
      <c r="B63" s="32"/>
      <c r="C63" s="32"/>
      <c r="D63" s="32"/>
      <c r="E63" s="32"/>
      <c r="F63" s="32"/>
      <c r="G63" s="32"/>
    </row>
    <row r="64" spans="1:7" x14ac:dyDescent="0.6">
      <c r="A64" s="32"/>
      <c r="B64" s="32"/>
      <c r="C64" s="32"/>
      <c r="D64" s="32"/>
      <c r="E64" s="32"/>
      <c r="F64" s="32"/>
      <c r="G64" s="32"/>
    </row>
    <row r="65" spans="1:7" x14ac:dyDescent="0.6">
      <c r="A65" s="32"/>
      <c r="B65" s="32"/>
      <c r="C65" s="32"/>
      <c r="D65" s="32"/>
      <c r="E65" s="32"/>
      <c r="F65" s="32"/>
      <c r="G65" s="32"/>
    </row>
    <row r="66" spans="1:7" x14ac:dyDescent="0.6">
      <c r="A66" s="32"/>
      <c r="B66" s="32"/>
      <c r="C66" s="32"/>
      <c r="D66" s="32"/>
      <c r="E66" s="32"/>
      <c r="F66" s="32"/>
      <c r="G66" s="32"/>
    </row>
    <row r="67" spans="1:7" x14ac:dyDescent="0.6">
      <c r="A67" s="32"/>
      <c r="B67" s="32"/>
      <c r="C67" s="32"/>
      <c r="D67" s="32"/>
      <c r="E67" s="32"/>
      <c r="F67" s="32"/>
      <c r="G67" s="32"/>
    </row>
    <row r="68" spans="1:7" x14ac:dyDescent="0.6">
      <c r="A68" s="32"/>
      <c r="B68" s="32"/>
      <c r="C68" s="32"/>
      <c r="D68" s="32"/>
      <c r="E68" s="32"/>
      <c r="F68" s="32"/>
      <c r="G68" s="32"/>
    </row>
    <row r="69" spans="1:7" x14ac:dyDescent="0.6">
      <c r="A69" s="32"/>
      <c r="B69" s="32"/>
      <c r="C69" s="32"/>
      <c r="D69" s="32"/>
      <c r="E69" s="32"/>
      <c r="F69" s="32"/>
      <c r="G69" s="32"/>
    </row>
    <row r="70" spans="1:7" x14ac:dyDescent="0.6">
      <c r="A70" s="32"/>
      <c r="B70" s="32"/>
      <c r="C70" s="32"/>
      <c r="D70" s="32"/>
      <c r="E70" s="32"/>
      <c r="F70" s="32"/>
      <c r="G70" s="32"/>
    </row>
    <row r="71" spans="1:7" x14ac:dyDescent="0.6">
      <c r="A71" s="32"/>
      <c r="B71" s="32"/>
      <c r="C71" s="32"/>
      <c r="D71" s="32"/>
      <c r="E71" s="32"/>
      <c r="F71" s="32"/>
      <c r="G71" s="32"/>
    </row>
    <row r="72" spans="1:7" x14ac:dyDescent="0.6">
      <c r="A72" s="32"/>
      <c r="B72" s="32"/>
      <c r="C72" s="32"/>
      <c r="D72" s="32"/>
      <c r="E72" s="32"/>
      <c r="F72" s="32"/>
      <c r="G72" s="32"/>
    </row>
    <row r="73" spans="1:7" x14ac:dyDescent="0.6">
      <c r="A73" s="32"/>
      <c r="B73" s="32"/>
      <c r="C73" s="32"/>
      <c r="D73" s="32"/>
      <c r="E73" s="32"/>
      <c r="F73" s="32"/>
      <c r="G73" s="32"/>
    </row>
    <row r="74" spans="1:7" x14ac:dyDescent="0.6">
      <c r="A74" s="32"/>
      <c r="B74" s="32"/>
      <c r="C74" s="32"/>
      <c r="D74" s="32"/>
      <c r="E74" s="32"/>
      <c r="F74" s="32"/>
      <c r="G74" s="32"/>
    </row>
    <row r="75" spans="1:7" x14ac:dyDescent="0.6">
      <c r="A75" s="32"/>
      <c r="B75" s="32"/>
      <c r="C75" s="32"/>
      <c r="D75" s="32"/>
      <c r="E75" s="32"/>
      <c r="F75" s="32"/>
      <c r="G75" s="32"/>
    </row>
    <row r="76" spans="1:7" x14ac:dyDescent="0.6">
      <c r="A76" s="32"/>
      <c r="B76" s="32"/>
      <c r="C76" s="32"/>
      <c r="D76" s="32"/>
      <c r="E76" s="32"/>
      <c r="F76" s="32"/>
      <c r="G76" s="32"/>
    </row>
    <row r="77" spans="1:7" x14ac:dyDescent="0.6">
      <c r="A77" s="32"/>
      <c r="B77" s="32"/>
      <c r="C77" s="32"/>
      <c r="D77" s="32"/>
      <c r="E77" s="32"/>
      <c r="F77" s="32"/>
      <c r="G77" s="32"/>
    </row>
    <row r="78" spans="1:7" x14ac:dyDescent="0.6">
      <c r="A78" s="32"/>
      <c r="B78" s="32"/>
      <c r="C78" s="32"/>
      <c r="D78" s="32"/>
      <c r="E78" s="32"/>
      <c r="F78" s="32"/>
      <c r="G78" s="32"/>
    </row>
    <row r="79" spans="1:7" x14ac:dyDescent="0.6">
      <c r="A79" s="32"/>
      <c r="B79" s="32"/>
      <c r="C79" s="32"/>
      <c r="D79" s="32"/>
      <c r="E79" s="32"/>
      <c r="F79" s="32"/>
      <c r="G79" s="32"/>
    </row>
    <row r="80" spans="1:7" x14ac:dyDescent="0.6">
      <c r="A80" s="32"/>
      <c r="B80" s="32"/>
      <c r="C80" s="32"/>
      <c r="D80" s="32"/>
      <c r="E80" s="32"/>
      <c r="F80" s="32"/>
      <c r="G80" s="32"/>
    </row>
    <row r="81" spans="1:7" x14ac:dyDescent="0.6">
      <c r="A81" s="32"/>
      <c r="B81" s="32"/>
      <c r="C81" s="32"/>
      <c r="D81" s="32"/>
      <c r="E81" s="32"/>
      <c r="F81" s="32"/>
      <c r="G81" s="32"/>
    </row>
    <row r="82" spans="1:7" x14ac:dyDescent="0.6">
      <c r="A82" s="32"/>
      <c r="B82" s="32"/>
      <c r="C82" s="32"/>
      <c r="D82" s="32"/>
      <c r="E82" s="32"/>
      <c r="F82" s="32"/>
      <c r="G82" s="32"/>
    </row>
    <row r="83" spans="1:7" x14ac:dyDescent="0.6">
      <c r="A83" s="32"/>
      <c r="B83" s="32"/>
      <c r="C83" s="32"/>
      <c r="D83" s="32"/>
      <c r="E83" s="32"/>
      <c r="F83" s="32"/>
      <c r="G83" s="32"/>
    </row>
    <row r="84" spans="1:7" x14ac:dyDescent="0.6">
      <c r="A84" s="32"/>
      <c r="B84" s="32"/>
      <c r="C84" s="32"/>
      <c r="D84" s="32"/>
      <c r="E84" s="32"/>
      <c r="F84" s="32"/>
      <c r="G84" s="32"/>
    </row>
    <row r="85" spans="1:7" x14ac:dyDescent="0.6">
      <c r="A85" s="32"/>
      <c r="B85" s="32"/>
      <c r="C85" s="32"/>
      <c r="D85" s="32"/>
      <c r="E85" s="32"/>
      <c r="F85" s="32"/>
      <c r="G85" s="32"/>
    </row>
    <row r="86" spans="1:7" x14ac:dyDescent="0.6">
      <c r="A86" s="32"/>
      <c r="B86" s="32"/>
      <c r="C86" s="32"/>
      <c r="D86" s="32"/>
      <c r="E86" s="32"/>
      <c r="F86" s="32"/>
      <c r="G86" s="32"/>
    </row>
    <row r="87" spans="1:7" x14ac:dyDescent="0.6">
      <c r="A87" s="32"/>
      <c r="B87" s="32"/>
      <c r="C87" s="32"/>
      <c r="D87" s="32"/>
      <c r="E87" s="32"/>
      <c r="F87" s="32"/>
      <c r="G87" s="32"/>
    </row>
    <row r="88" spans="1:7" x14ac:dyDescent="0.6">
      <c r="A88" s="32"/>
      <c r="B88" s="32"/>
      <c r="C88" s="32"/>
      <c r="D88" s="32"/>
      <c r="E88" s="32"/>
      <c r="F88" s="32"/>
      <c r="G88" s="32"/>
    </row>
    <row r="89" spans="1:7" x14ac:dyDescent="0.6">
      <c r="A89" s="32"/>
      <c r="B89" s="32"/>
      <c r="C89" s="32"/>
      <c r="D89" s="32"/>
      <c r="E89" s="32"/>
      <c r="F89" s="32"/>
      <c r="G89" s="32"/>
    </row>
    <row r="90" spans="1:7" x14ac:dyDescent="0.6">
      <c r="A90" s="32"/>
      <c r="B90" s="32"/>
      <c r="C90" s="32"/>
      <c r="D90" s="32"/>
      <c r="E90" s="32"/>
      <c r="F90" s="32"/>
      <c r="G90" s="32"/>
    </row>
    <row r="91" spans="1:7" x14ac:dyDescent="0.6">
      <c r="A91" s="32"/>
      <c r="B91" s="32"/>
      <c r="C91" s="32"/>
      <c r="D91" s="32"/>
      <c r="E91" s="32"/>
      <c r="F91" s="32"/>
      <c r="G91" s="32"/>
    </row>
    <row r="92" spans="1:7" x14ac:dyDescent="0.6">
      <c r="A92" s="32"/>
      <c r="B92" s="32"/>
      <c r="C92" s="32"/>
      <c r="D92" s="32"/>
      <c r="E92" s="32"/>
      <c r="F92" s="32"/>
      <c r="G92" s="32"/>
    </row>
    <row r="93" spans="1:7" x14ac:dyDescent="0.6">
      <c r="A93" s="32"/>
      <c r="B93" s="32"/>
      <c r="C93" s="32"/>
      <c r="D93" s="32"/>
      <c r="E93" s="32"/>
      <c r="F93" s="32"/>
      <c r="G93" s="32"/>
    </row>
    <row r="94" spans="1:7" x14ac:dyDescent="0.6">
      <c r="A94" s="32"/>
      <c r="B94" s="32"/>
      <c r="C94" s="32"/>
      <c r="D94" s="32"/>
      <c r="E94" s="32"/>
      <c r="F94" s="32"/>
      <c r="G94" s="32"/>
    </row>
    <row r="95" spans="1:7" x14ac:dyDescent="0.6">
      <c r="A95" s="32"/>
      <c r="B95" s="32"/>
      <c r="C95" s="32"/>
      <c r="D95" s="32"/>
      <c r="E95" s="32"/>
      <c r="F95" s="32"/>
      <c r="G95" s="32"/>
    </row>
    <row r="96" spans="1:7" x14ac:dyDescent="0.6">
      <c r="A96" s="32"/>
      <c r="B96" s="32"/>
      <c r="C96" s="32"/>
      <c r="D96" s="32"/>
      <c r="E96" s="32"/>
      <c r="F96" s="32"/>
      <c r="G96" s="32"/>
    </row>
    <row r="97" spans="1:7" x14ac:dyDescent="0.6">
      <c r="A97" s="32"/>
      <c r="B97" s="32"/>
      <c r="C97" s="32"/>
      <c r="D97" s="32"/>
      <c r="E97" s="32"/>
      <c r="F97" s="32"/>
      <c r="G97" s="32"/>
    </row>
    <row r="98" spans="1:7" x14ac:dyDescent="0.6">
      <c r="A98" s="32"/>
      <c r="B98" s="32"/>
      <c r="C98" s="32"/>
      <c r="D98" s="32"/>
      <c r="E98" s="32"/>
      <c r="F98" s="32"/>
      <c r="G98" s="32"/>
    </row>
    <row r="99" spans="1:7" x14ac:dyDescent="0.6">
      <c r="A99" s="32"/>
      <c r="B99" s="32"/>
      <c r="C99" s="32"/>
      <c r="D99" s="32"/>
      <c r="E99" s="32"/>
      <c r="F99" s="32"/>
      <c r="G99" s="32"/>
    </row>
    <row r="100" spans="1:7" x14ac:dyDescent="0.6">
      <c r="A100" s="32"/>
      <c r="B100" s="32"/>
      <c r="C100" s="32"/>
      <c r="D100" s="32"/>
      <c r="E100" s="32"/>
      <c r="F100" s="32"/>
      <c r="G100" s="32"/>
    </row>
    <row r="101" spans="1:7" x14ac:dyDescent="0.6">
      <c r="A101" s="32"/>
      <c r="B101" s="32"/>
      <c r="C101" s="32"/>
      <c r="D101" s="32"/>
      <c r="E101" s="32"/>
      <c r="F101" s="32"/>
      <c r="G101" s="32"/>
    </row>
    <row r="102" spans="1:7" x14ac:dyDescent="0.6">
      <c r="A102" s="32"/>
      <c r="B102" s="32"/>
      <c r="C102" s="32"/>
      <c r="D102" s="32"/>
      <c r="E102" s="32"/>
      <c r="F102" s="32"/>
      <c r="G102" s="32"/>
    </row>
    <row r="103" spans="1:7" x14ac:dyDescent="0.6">
      <c r="A103" s="32"/>
      <c r="B103" s="32"/>
      <c r="C103" s="32"/>
      <c r="D103" s="32"/>
      <c r="E103" s="32"/>
      <c r="F103" s="32"/>
      <c r="G103" s="32"/>
    </row>
    <row r="104" spans="1:7" x14ac:dyDescent="0.6">
      <c r="A104" s="32"/>
      <c r="B104" s="32"/>
      <c r="C104" s="32"/>
      <c r="D104" s="32"/>
      <c r="E104" s="32"/>
      <c r="F104" s="32"/>
      <c r="G104" s="32"/>
    </row>
    <row r="105" spans="1:7" x14ac:dyDescent="0.6">
      <c r="A105" s="32"/>
      <c r="B105" s="32"/>
      <c r="C105" s="32"/>
      <c r="D105" s="32"/>
      <c r="E105" s="32"/>
      <c r="F105" s="32"/>
      <c r="G105" s="32"/>
    </row>
    <row r="106" spans="1:7" x14ac:dyDescent="0.6">
      <c r="A106" s="32"/>
      <c r="B106" s="32"/>
      <c r="C106" s="32"/>
      <c r="D106" s="32"/>
      <c r="E106" s="32"/>
      <c r="F106" s="32"/>
      <c r="G106" s="32"/>
    </row>
    <row r="107" spans="1:7" x14ac:dyDescent="0.6">
      <c r="A107" s="32"/>
      <c r="B107" s="32"/>
      <c r="C107" s="32"/>
      <c r="D107" s="32"/>
      <c r="E107" s="32"/>
      <c r="F107" s="32"/>
      <c r="G107" s="32"/>
    </row>
    <row r="108" spans="1:7" x14ac:dyDescent="0.6">
      <c r="A108" s="32"/>
      <c r="B108" s="32"/>
      <c r="C108" s="32"/>
      <c r="D108" s="32"/>
      <c r="E108" s="32"/>
      <c r="F108" s="32"/>
      <c r="G108" s="32"/>
    </row>
    <row r="109" spans="1:7" x14ac:dyDescent="0.6">
      <c r="A109" s="32"/>
      <c r="B109" s="32"/>
      <c r="C109" s="32"/>
      <c r="D109" s="32"/>
      <c r="E109" s="32"/>
      <c r="F109" s="32"/>
      <c r="G109" s="32"/>
    </row>
    <row r="110" spans="1:7" x14ac:dyDescent="0.6">
      <c r="A110" s="32"/>
      <c r="B110" s="32"/>
      <c r="C110" s="32"/>
      <c r="D110" s="32"/>
      <c r="E110" s="32"/>
      <c r="F110" s="32"/>
      <c r="G110" s="32"/>
    </row>
    <row r="111" spans="1:7" x14ac:dyDescent="0.6">
      <c r="A111" s="32"/>
      <c r="B111" s="32"/>
      <c r="C111" s="32"/>
      <c r="D111" s="32"/>
      <c r="E111" s="32"/>
      <c r="F111" s="32"/>
      <c r="G111" s="32"/>
    </row>
    <row r="112" spans="1:7" x14ac:dyDescent="0.6">
      <c r="A112" s="32"/>
      <c r="B112" s="32"/>
      <c r="C112" s="32"/>
      <c r="D112" s="32"/>
      <c r="E112" s="32"/>
      <c r="F112" s="32"/>
      <c r="G112" s="32"/>
    </row>
    <row r="113" spans="1:7" x14ac:dyDescent="0.6">
      <c r="A113" s="32"/>
      <c r="B113" s="32"/>
      <c r="C113" s="32"/>
      <c r="D113" s="32"/>
      <c r="E113" s="32"/>
      <c r="F113" s="32"/>
      <c r="G113" s="32"/>
    </row>
    <row r="114" spans="1:7" x14ac:dyDescent="0.6">
      <c r="A114" s="32"/>
      <c r="B114" s="32"/>
      <c r="C114" s="32"/>
      <c r="D114" s="32"/>
      <c r="E114" s="32"/>
      <c r="F114" s="32"/>
      <c r="G114" s="32"/>
    </row>
    <row r="115" spans="1:7" x14ac:dyDescent="0.6">
      <c r="A115" s="32"/>
      <c r="B115" s="32"/>
      <c r="C115" s="32"/>
      <c r="D115" s="32"/>
      <c r="E115" s="32"/>
      <c r="F115" s="32"/>
      <c r="G115" s="32"/>
    </row>
    <row r="116" spans="1:7" x14ac:dyDescent="0.6">
      <c r="A116" s="32"/>
      <c r="B116" s="32"/>
      <c r="C116" s="32"/>
      <c r="D116" s="32"/>
      <c r="E116" s="32"/>
      <c r="F116" s="32"/>
      <c r="G116" s="32"/>
    </row>
    <row r="117" spans="1:7" x14ac:dyDescent="0.6">
      <c r="A117" s="32"/>
      <c r="B117" s="32"/>
      <c r="C117" s="32"/>
      <c r="D117" s="32"/>
      <c r="E117" s="32"/>
      <c r="F117" s="32"/>
      <c r="G117" s="32"/>
    </row>
    <row r="118" spans="1:7" x14ac:dyDescent="0.6">
      <c r="A118" s="32"/>
      <c r="B118" s="32"/>
      <c r="C118" s="32"/>
      <c r="D118" s="32"/>
      <c r="E118" s="32"/>
      <c r="F118" s="32"/>
      <c r="G118" s="32"/>
    </row>
    <row r="119" spans="1:7" x14ac:dyDescent="0.6">
      <c r="A119" s="32"/>
      <c r="B119" s="32"/>
      <c r="C119" s="32"/>
      <c r="D119" s="32"/>
      <c r="E119" s="32"/>
      <c r="F119" s="32"/>
      <c r="G119" s="32"/>
    </row>
    <row r="120" spans="1:7" x14ac:dyDescent="0.6">
      <c r="A120" s="32"/>
      <c r="B120" s="32"/>
      <c r="C120" s="32"/>
      <c r="D120" s="32"/>
      <c r="E120" s="32"/>
      <c r="F120" s="32"/>
      <c r="G120" s="32"/>
    </row>
    <row r="121" spans="1:7" x14ac:dyDescent="0.6">
      <c r="A121" s="32"/>
      <c r="B121" s="32"/>
      <c r="C121" s="32"/>
      <c r="D121" s="32"/>
      <c r="E121" s="32"/>
      <c r="F121" s="32"/>
      <c r="G121" s="32"/>
    </row>
    <row r="122" spans="1:7" x14ac:dyDescent="0.6">
      <c r="A122" s="32"/>
      <c r="B122" s="32"/>
      <c r="C122" s="32"/>
      <c r="D122" s="32"/>
      <c r="E122" s="32"/>
      <c r="F122" s="32"/>
      <c r="G122" s="32"/>
    </row>
    <row r="123" spans="1:7" x14ac:dyDescent="0.6">
      <c r="A123" s="32"/>
      <c r="B123" s="32"/>
      <c r="C123" s="32"/>
      <c r="D123" s="32"/>
      <c r="E123" s="32"/>
      <c r="F123" s="32"/>
      <c r="G123" s="32"/>
    </row>
    <row r="124" spans="1:7" x14ac:dyDescent="0.6">
      <c r="A124" s="32"/>
      <c r="B124" s="32"/>
      <c r="C124" s="32"/>
      <c r="D124" s="32"/>
      <c r="E124" s="32"/>
      <c r="F124" s="32"/>
      <c r="G124" s="32"/>
    </row>
    <row r="125" spans="1:7" x14ac:dyDescent="0.6">
      <c r="A125" s="32"/>
      <c r="B125" s="32"/>
      <c r="C125" s="32"/>
      <c r="D125" s="32"/>
      <c r="E125" s="32"/>
      <c r="F125" s="32"/>
      <c r="G125" s="32"/>
    </row>
    <row r="126" spans="1:7" x14ac:dyDescent="0.6">
      <c r="A126" s="32"/>
      <c r="B126" s="32"/>
      <c r="C126" s="32"/>
      <c r="D126" s="32"/>
      <c r="E126" s="32"/>
      <c r="F126" s="32"/>
      <c r="G126" s="32"/>
    </row>
    <row r="127" spans="1:7" x14ac:dyDescent="0.6">
      <c r="A127" s="32"/>
      <c r="B127" s="32"/>
      <c r="C127" s="32"/>
      <c r="D127" s="32"/>
      <c r="E127" s="32"/>
      <c r="F127" s="32"/>
      <c r="G127" s="32"/>
    </row>
    <row r="128" spans="1:7" x14ac:dyDescent="0.6">
      <c r="A128" s="32"/>
      <c r="B128" s="32"/>
      <c r="C128" s="32"/>
      <c r="D128" s="32"/>
      <c r="E128" s="32"/>
      <c r="F128" s="32"/>
      <c r="G128" s="32"/>
    </row>
    <row r="129" spans="1:7" x14ac:dyDescent="0.6">
      <c r="A129" s="32"/>
      <c r="B129" s="32"/>
      <c r="C129" s="32"/>
      <c r="D129" s="32"/>
      <c r="E129" s="32"/>
      <c r="F129" s="32"/>
      <c r="G129" s="32"/>
    </row>
  </sheetData>
  <phoneticPr fontId="5" type="noConversion"/>
  <printOptions horizontalCentered="1"/>
  <pageMargins left="0.75" right="0.75" top="1" bottom="1" header="0.5" footer="0.5"/>
  <pageSetup scale="70" orientation="landscape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C3:I15"/>
  <sheetViews>
    <sheetView tabSelected="1" zoomScale="70" workbookViewId="0"/>
  </sheetViews>
  <sheetFormatPr defaultRowHeight="13" x14ac:dyDescent="0.6"/>
  <cols>
    <col min="4" max="4" width="13.08984375" bestFit="1" customWidth="1"/>
  </cols>
  <sheetData>
    <row r="3" spans="3:9" x14ac:dyDescent="0.6">
      <c r="C3" s="56" t="s">
        <v>45</v>
      </c>
      <c r="D3" s="4" t="s">
        <v>46</v>
      </c>
    </row>
    <row r="4" spans="3:9" x14ac:dyDescent="0.6">
      <c r="C4" s="55">
        <v>1</v>
      </c>
      <c r="D4" s="9">
        <f>SUM('Table 5.1'!B32:S34)</f>
        <v>0</v>
      </c>
    </row>
    <row r="5" spans="3:9" x14ac:dyDescent="0.6">
      <c r="C5" s="55">
        <v>2</v>
      </c>
      <c r="D5" s="9">
        <f>SUM('Table 5.2'!B58:S63)</f>
        <v>1.1368683772161603E-13</v>
      </c>
      <c r="G5" s="7"/>
      <c r="H5" s="102"/>
      <c r="I5" s="7"/>
    </row>
    <row r="6" spans="3:9" x14ac:dyDescent="0.6">
      <c r="C6" s="55">
        <v>3</v>
      </c>
      <c r="D6" s="9">
        <f>SUM('Table 5.3'!B32:S35)</f>
        <v>-2.3874235921539366E-12</v>
      </c>
      <c r="G6" s="7"/>
      <c r="H6" s="102"/>
      <c r="I6" s="7"/>
    </row>
    <row r="7" spans="3:9" x14ac:dyDescent="0.6">
      <c r="C7" s="55">
        <v>4</v>
      </c>
      <c r="D7" s="9">
        <f>SUM('Table 5.4'!B32:S34)</f>
        <v>0</v>
      </c>
      <c r="G7" s="7"/>
      <c r="H7" s="102"/>
      <c r="I7" s="7"/>
    </row>
    <row r="8" spans="3:9" x14ac:dyDescent="0.6">
      <c r="C8" s="55">
        <v>5</v>
      </c>
      <c r="D8" s="9">
        <f>SUM('Table 5.5'!B35:R47)</f>
        <v>2.8963498266421084E-11</v>
      </c>
      <c r="G8" s="7"/>
      <c r="H8" s="102"/>
      <c r="I8" s="7"/>
    </row>
    <row r="9" spans="3:9" x14ac:dyDescent="0.6">
      <c r="C9" s="55">
        <v>6</v>
      </c>
      <c r="D9" s="9">
        <f>SUM('Table 5.6'!B26:R26)</f>
        <v>0</v>
      </c>
      <c r="G9" s="7"/>
      <c r="H9" s="7"/>
      <c r="I9" s="7"/>
    </row>
    <row r="10" spans="3:9" x14ac:dyDescent="0.6">
      <c r="C10" s="55">
        <v>7</v>
      </c>
      <c r="D10" s="9">
        <f>SUM('Table 5.7'!B26:R31)</f>
        <v>-9.0949470177292824E-13</v>
      </c>
    </row>
    <row r="11" spans="3:9" x14ac:dyDescent="0.6">
      <c r="C11" s="55">
        <v>8</v>
      </c>
      <c r="D11" s="9">
        <f>SUM('Table 5.8'!B35:S37)</f>
        <v>0</v>
      </c>
    </row>
    <row r="12" spans="3:9" x14ac:dyDescent="0.6">
      <c r="C12" s="55">
        <v>9</v>
      </c>
      <c r="D12" s="9">
        <f>SUM('Table 5.9'!B58:R80)</f>
        <v>0</v>
      </c>
    </row>
    <row r="13" spans="3:9" x14ac:dyDescent="0.6">
      <c r="C13" s="55">
        <v>10</v>
      </c>
      <c r="D13" s="9">
        <f>SUM('Table 5.10'!B29:R32)</f>
        <v>-5.6843418860808015E-13</v>
      </c>
    </row>
    <row r="14" spans="3:9" x14ac:dyDescent="0.6">
      <c r="C14" s="55">
        <v>11</v>
      </c>
      <c r="D14" s="9">
        <f>SUM('Table 5.11'!B29:R43)</f>
        <v>0</v>
      </c>
    </row>
    <row r="15" spans="3:9" x14ac:dyDescent="0.6">
      <c r="C15" s="55">
        <v>12</v>
      </c>
      <c r="D15" s="9">
        <f>SUM('Table 5.12'!B38:S43)</f>
        <v>2.5686119897727622E-12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50"/>
  <sheetViews>
    <sheetView zoomScale="70" workbookViewId="0"/>
  </sheetViews>
  <sheetFormatPr defaultRowHeight="13" x14ac:dyDescent="0.6"/>
  <cols>
    <col min="1" max="1" width="22.86328125" customWidth="1"/>
    <col min="2" max="3" width="8.31640625" customWidth="1"/>
    <col min="4" max="4" width="7.6796875" customWidth="1"/>
    <col min="5" max="6" width="8.31640625" customWidth="1"/>
    <col min="7" max="7" width="7.6796875" customWidth="1"/>
    <col min="8" max="9" width="8.31640625" customWidth="1"/>
    <col min="10" max="10" width="7.6796875" customWidth="1"/>
    <col min="11" max="12" width="8.31640625" customWidth="1"/>
    <col min="13" max="13" width="7.6796875" customWidth="1"/>
    <col min="14" max="15" width="8.31640625" customWidth="1"/>
    <col min="16" max="16" width="7.6796875" customWidth="1"/>
    <col min="17" max="18" width="8.31640625" customWidth="1"/>
    <col min="19" max="19" width="7.6796875" customWidth="1"/>
  </cols>
  <sheetData>
    <row r="1" spans="1:19" ht="15.5" x14ac:dyDescent="0.7">
      <c r="A1" s="181" t="s">
        <v>94</v>
      </c>
    </row>
    <row r="2" spans="1:19" ht="15.5" x14ac:dyDescent="0.7">
      <c r="A2" s="30" t="s">
        <v>95</v>
      </c>
    </row>
    <row r="3" spans="1:19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x14ac:dyDescent="0.6">
      <c r="A7" s="112" t="s">
        <v>28</v>
      </c>
      <c r="B7" s="45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5"/>
      <c r="R7" s="46"/>
      <c r="S7" s="47"/>
    </row>
    <row r="8" spans="1:19" x14ac:dyDescent="0.6">
      <c r="A8" s="113" t="s">
        <v>10</v>
      </c>
      <c r="B8" s="35"/>
      <c r="C8" s="32"/>
      <c r="D8" s="36"/>
      <c r="E8" s="35"/>
      <c r="F8" s="32"/>
      <c r="G8" s="36"/>
      <c r="H8" s="35"/>
      <c r="I8" s="32"/>
      <c r="J8" s="36"/>
      <c r="K8" s="35"/>
      <c r="L8" s="32"/>
      <c r="M8" s="36"/>
      <c r="N8" s="35"/>
      <c r="O8" s="32"/>
      <c r="P8" s="36"/>
      <c r="Q8" s="35"/>
      <c r="R8" s="32"/>
      <c r="S8" s="36"/>
    </row>
    <row r="9" spans="1:19" x14ac:dyDescent="0.6">
      <c r="A9" s="114" t="s">
        <v>8</v>
      </c>
      <c r="B9" s="35"/>
      <c r="C9" s="32"/>
      <c r="D9" s="36"/>
      <c r="E9" s="35"/>
      <c r="F9" s="32"/>
      <c r="G9" s="36"/>
      <c r="H9" s="35"/>
      <c r="I9" s="32"/>
      <c r="J9" s="36"/>
      <c r="K9" s="35"/>
      <c r="L9" s="32"/>
      <c r="M9" s="36"/>
      <c r="N9" s="35"/>
      <c r="O9" s="32"/>
      <c r="P9" s="36"/>
      <c r="Q9" s="35"/>
      <c r="R9" s="32"/>
      <c r="S9" s="36"/>
    </row>
    <row r="10" spans="1:19" x14ac:dyDescent="0.6">
      <c r="A10" s="115" t="s">
        <v>1</v>
      </c>
      <c r="B10" s="11">
        <v>0</v>
      </c>
      <c r="C10" s="25">
        <v>64713.650954669341</v>
      </c>
      <c r="D10" s="37">
        <f>IF(C10&lt;&gt;0,B10/C10,0)</f>
        <v>0</v>
      </c>
      <c r="E10" s="11">
        <v>0</v>
      </c>
      <c r="F10" s="25">
        <v>286.47100258998773</v>
      </c>
      <c r="G10" s="37">
        <f>IF(F10&lt;&gt;0,E10/F10,0)</f>
        <v>0</v>
      </c>
      <c r="H10" s="11">
        <v>0</v>
      </c>
      <c r="I10" s="25">
        <v>30876.454291454993</v>
      </c>
      <c r="J10" s="37">
        <f>IF(I10&lt;&gt;0,H10/I10,0)</f>
        <v>0</v>
      </c>
      <c r="K10" s="11">
        <v>0</v>
      </c>
      <c r="L10" s="25">
        <v>0</v>
      </c>
      <c r="M10" s="37">
        <f>IF(L10&lt;&gt;0,K10/L10,0)</f>
        <v>0</v>
      </c>
      <c r="N10" s="11">
        <v>0</v>
      </c>
      <c r="O10" s="25">
        <v>18.211653955689542</v>
      </c>
      <c r="P10" s="37">
        <f>IF(O10&lt;&gt;0,N10/O10,0)</f>
        <v>0</v>
      </c>
      <c r="Q10" s="11">
        <f>SUM(B10,E10,H10,K10,N10)</f>
        <v>0</v>
      </c>
      <c r="R10" s="25">
        <f>SUM(C10,F10,I10,L10,O10)</f>
        <v>95894.78790267001</v>
      </c>
      <c r="S10" s="37">
        <f>IF(R10&lt;&gt;0,Q10/R10,0)</f>
        <v>0</v>
      </c>
    </row>
    <row r="11" spans="1:19" x14ac:dyDescent="0.6">
      <c r="A11" s="115" t="s">
        <v>12</v>
      </c>
      <c r="B11" s="11">
        <v>7903.1885106438349</v>
      </c>
      <c r="C11" s="25">
        <v>100583.03092188067</v>
      </c>
      <c r="D11" s="37">
        <f>IF(C11&lt;&gt;0,B11/C11,0)</f>
        <v>7.8573775697631992E-2</v>
      </c>
      <c r="E11" s="11">
        <v>34.98542120406286</v>
      </c>
      <c r="F11" s="25">
        <v>445.25569623501275</v>
      </c>
      <c r="G11" s="37">
        <f>IF(F11&lt;&gt;0,E11/F11,0)</f>
        <v>7.8573775697631992E-2</v>
      </c>
      <c r="H11" s="11">
        <v>3770.8031490385197</v>
      </c>
      <c r="I11" s="25">
        <v>47990.606478544993</v>
      </c>
      <c r="J11" s="37">
        <f>IF(I11&lt;&gt;0,H11/I11,0)</f>
        <v>7.8573775697632006E-2</v>
      </c>
      <c r="K11" s="11">
        <v>0</v>
      </c>
      <c r="L11" s="25">
        <v>0</v>
      </c>
      <c r="M11" s="37">
        <f>IF(L11&lt;&gt;0,K11/L11,0)</f>
        <v>0</v>
      </c>
      <c r="N11" s="11">
        <v>2.2241077760123162</v>
      </c>
      <c r="O11" s="25">
        <v>28.305980669315666</v>
      </c>
      <c r="P11" s="37">
        <f>IF(O11&lt;&gt;0,N11/O11,0)</f>
        <v>7.8573775697631992E-2</v>
      </c>
      <c r="Q11" s="11">
        <f>SUM(B11,E11,H11,K11,N11)</f>
        <v>11711.20118866243</v>
      </c>
      <c r="R11" s="25">
        <f>SUM(C11,F11,I11,L11,O11)</f>
        <v>149047.19907732998</v>
      </c>
      <c r="S11" s="37">
        <f>IF(R11&lt;&gt;0,Q11/R11,0)</f>
        <v>7.8573775697632006E-2</v>
      </c>
    </row>
    <row r="12" spans="1:19" ht="5.15" customHeight="1" x14ac:dyDescent="0.6">
      <c r="A12" s="116"/>
      <c r="B12" s="11"/>
      <c r="C12" s="32"/>
      <c r="D12" s="36"/>
      <c r="E12" s="11"/>
      <c r="F12" s="32"/>
      <c r="G12" s="36"/>
      <c r="H12" s="11"/>
      <c r="I12" s="32"/>
      <c r="J12" s="36"/>
      <c r="K12" s="11"/>
      <c r="L12" s="32"/>
      <c r="M12" s="36"/>
      <c r="N12" s="11"/>
      <c r="O12" s="32"/>
      <c r="P12" s="36"/>
      <c r="Q12" s="35"/>
      <c r="R12" s="32"/>
      <c r="S12" s="36"/>
    </row>
    <row r="13" spans="1:19" x14ac:dyDescent="0.6">
      <c r="A13" s="114" t="s">
        <v>25</v>
      </c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35"/>
      <c r="R13" s="32"/>
      <c r="S13" s="36"/>
    </row>
    <row r="14" spans="1:19" x14ac:dyDescent="0.6">
      <c r="A14" s="115" t="s">
        <v>13</v>
      </c>
      <c r="B14" s="11">
        <v>1311.6368194413888</v>
      </c>
      <c r="C14" s="25">
        <v>2517.2083534500002</v>
      </c>
      <c r="D14" s="37">
        <f>IF(C14&lt;&gt;0,B14/C14,0)</f>
        <v>0.52106803858476947</v>
      </c>
      <c r="E14" s="11">
        <v>5.8062852142667722</v>
      </c>
      <c r="F14" s="25">
        <v>11.143046175000009</v>
      </c>
      <c r="G14" s="37">
        <f>IF(F14&lt;&gt;0,E14/F14,0)</f>
        <v>0.52106803858476947</v>
      </c>
      <c r="H14" s="11">
        <v>625.81377661476733</v>
      </c>
      <c r="I14" s="25">
        <v>1201.0212299999998</v>
      </c>
      <c r="J14" s="37">
        <f>IF(I14&lt;&gt;0,H14/I14,0)</f>
        <v>0.52106803858476958</v>
      </c>
      <c r="K14" s="11">
        <v>0</v>
      </c>
      <c r="L14" s="25">
        <v>0</v>
      </c>
      <c r="M14" s="37">
        <f>IF(L14&lt;&gt;0,K14/L14,0)</f>
        <v>0</v>
      </c>
      <c r="N14" s="11">
        <v>0.36911958325362071</v>
      </c>
      <c r="O14" s="25">
        <v>0.70839037500007929</v>
      </c>
      <c r="P14" s="37">
        <f>IF(O14&lt;&gt;0,N14/O14,0)</f>
        <v>0.52106803858476958</v>
      </c>
      <c r="Q14" s="11">
        <f>SUM(B14,E14,H14,K14,N14)</f>
        <v>1943.6260008536767</v>
      </c>
      <c r="R14" s="25">
        <f>SUM(C14,F14,I14,L14,O14)</f>
        <v>3730.0810200000001</v>
      </c>
      <c r="S14" s="37">
        <f>IF(R14&lt;&gt;0,Q14/R14,0)</f>
        <v>0.52106803858476958</v>
      </c>
    </row>
    <row r="15" spans="1:19" ht="5.15" customHeight="1" x14ac:dyDescent="0.6">
      <c r="A15" s="116"/>
      <c r="B15" s="11"/>
      <c r="C15" s="32"/>
      <c r="D15" s="36"/>
      <c r="E15" s="11"/>
      <c r="F15" s="32"/>
      <c r="G15" s="36"/>
      <c r="H15" s="11"/>
      <c r="I15" s="32"/>
      <c r="J15" s="36"/>
      <c r="K15" s="11"/>
      <c r="L15" s="32"/>
      <c r="M15" s="36"/>
      <c r="N15" s="11"/>
      <c r="O15" s="32"/>
      <c r="P15" s="36"/>
      <c r="Q15" s="35"/>
      <c r="R15" s="32"/>
      <c r="S15" s="36"/>
    </row>
    <row r="16" spans="1:19" x14ac:dyDescent="0.6">
      <c r="A16" s="117" t="s">
        <v>23</v>
      </c>
      <c r="B16" s="11">
        <f>SUM(B10:B15)</f>
        <v>9214.825330085223</v>
      </c>
      <c r="C16" s="25">
        <f>SUM(C10:C15)</f>
        <v>167813.89023000002</v>
      </c>
      <c r="D16" s="37">
        <f>IF(C16&lt;&gt;0,B16/C16,0)</f>
        <v>5.4910980953100465E-2</v>
      </c>
      <c r="E16" s="11">
        <f>SUM(E10:E15)</f>
        <v>40.791706418329632</v>
      </c>
      <c r="F16" s="25">
        <f>SUM(F10:F15)</f>
        <v>742.86974500000053</v>
      </c>
      <c r="G16" s="37">
        <f>IF(F16&lt;&gt;0,E16/F16,0)</f>
        <v>5.4910980953100472E-2</v>
      </c>
      <c r="H16" s="11">
        <f>SUM(H10:H15)</f>
        <v>4396.6169256532867</v>
      </c>
      <c r="I16" s="25">
        <f>SUM(I10:I15)</f>
        <v>80068.08199999998</v>
      </c>
      <c r="J16" s="37">
        <f>IF(I16&lt;&gt;0,H16/I16,0)</f>
        <v>5.4910980953100486E-2</v>
      </c>
      <c r="K16" s="11">
        <f>SUM(K10:K15)</f>
        <v>0</v>
      </c>
      <c r="L16" s="25">
        <f>SUM(L10:L15)</f>
        <v>0</v>
      </c>
      <c r="M16" s="37">
        <f>IF(L16&lt;&gt;0,K16/L16,0)</f>
        <v>0</v>
      </c>
      <c r="N16" s="11">
        <f>SUM(N10:N15)</f>
        <v>2.5932273592659367</v>
      </c>
      <c r="O16" s="25">
        <f>SUM(O10:O15)</f>
        <v>47.226025000005286</v>
      </c>
      <c r="P16" s="37">
        <f>IF(O16&lt;&gt;0,N16/O16,0)</f>
        <v>5.4910980953100465E-2</v>
      </c>
      <c r="Q16" s="11">
        <f>SUM(Q10:Q15)</f>
        <v>13654.827189516107</v>
      </c>
      <c r="R16" s="25">
        <f>SUM(R10:R15)</f>
        <v>248672.068</v>
      </c>
      <c r="S16" s="37">
        <f>IF(R16&lt;&gt;0,Q16/R16,0)</f>
        <v>5.4910980953100479E-2</v>
      </c>
    </row>
    <row r="17" spans="1:19" x14ac:dyDescent="0.6">
      <c r="A17" s="116"/>
      <c r="B17" s="11"/>
      <c r="C17" s="38"/>
      <c r="D17" s="36"/>
      <c r="E17" s="11"/>
      <c r="F17" s="38"/>
      <c r="G17" s="36"/>
      <c r="H17" s="11"/>
      <c r="I17" s="38"/>
      <c r="J17" s="36"/>
      <c r="K17" s="11"/>
      <c r="L17" s="38"/>
      <c r="M17" s="36"/>
      <c r="N17" s="11"/>
      <c r="O17" s="38"/>
      <c r="P17" s="36"/>
      <c r="Q17" s="35"/>
      <c r="R17" s="32"/>
      <c r="S17" s="36"/>
    </row>
    <row r="18" spans="1:19" x14ac:dyDescent="0.6">
      <c r="A18" s="113" t="s">
        <v>11</v>
      </c>
      <c r="B18" s="11"/>
      <c r="C18" s="32"/>
      <c r="D18" s="36"/>
      <c r="E18" s="11"/>
      <c r="F18" s="32"/>
      <c r="G18" s="36"/>
      <c r="H18" s="11"/>
      <c r="I18" s="32"/>
      <c r="J18" s="36"/>
      <c r="K18" s="11"/>
      <c r="L18" s="32"/>
      <c r="M18" s="36"/>
      <c r="N18" s="11"/>
      <c r="O18" s="32"/>
      <c r="P18" s="36"/>
      <c r="Q18" s="35"/>
      <c r="R18" s="32"/>
      <c r="S18" s="36"/>
    </row>
    <row r="19" spans="1:19" x14ac:dyDescent="0.6">
      <c r="A19" s="114" t="s">
        <v>14</v>
      </c>
      <c r="B19" s="11">
        <v>0</v>
      </c>
      <c r="C19" s="32">
        <v>0</v>
      </c>
      <c r="D19" s="37">
        <f>IF(C19&lt;&gt;0,B19/C19,0)</f>
        <v>0</v>
      </c>
      <c r="E19" s="11">
        <v>0</v>
      </c>
      <c r="F19" s="32">
        <v>0</v>
      </c>
      <c r="G19" s="37">
        <f>IF(F19&lt;&gt;0,E19/F19,0)</f>
        <v>0</v>
      </c>
      <c r="H19" s="11">
        <v>0</v>
      </c>
      <c r="I19" s="32">
        <v>0</v>
      </c>
      <c r="J19" s="37">
        <f>IF(I19&lt;&gt;0,H19/I19,0)</f>
        <v>0</v>
      </c>
      <c r="K19" s="11">
        <v>0</v>
      </c>
      <c r="L19" s="32">
        <v>0</v>
      </c>
      <c r="M19" s="37">
        <f>IF(L19&lt;&gt;0,K19/L19,0)</f>
        <v>0</v>
      </c>
      <c r="N19" s="11">
        <v>0</v>
      </c>
      <c r="O19" s="32">
        <v>0</v>
      </c>
      <c r="P19" s="37">
        <f>IF(O19&lt;&gt;0,N19/O19,0)</f>
        <v>0</v>
      </c>
      <c r="Q19" s="11">
        <f>SUM(B19,E19,H19,K19,N19)</f>
        <v>0</v>
      </c>
      <c r="R19" s="25">
        <f>SUM(C19,F19,I19,L19,O19)</f>
        <v>0</v>
      </c>
      <c r="S19" s="37">
        <f>IF(R19&lt;&gt;0,Q19/R19,0)</f>
        <v>0</v>
      </c>
    </row>
    <row r="20" spans="1:19" ht="5.15" customHeight="1" x14ac:dyDescent="0.6">
      <c r="A20" s="116"/>
      <c r="B20" s="11"/>
      <c r="C20" s="32"/>
      <c r="D20" s="36"/>
      <c r="E20" s="11"/>
      <c r="F20" s="32"/>
      <c r="G20" s="36"/>
      <c r="H20" s="11"/>
      <c r="I20" s="32"/>
      <c r="J20" s="36"/>
      <c r="K20" s="11"/>
      <c r="L20" s="32"/>
      <c r="M20" s="36"/>
      <c r="N20" s="11"/>
      <c r="O20" s="32"/>
      <c r="P20" s="36"/>
      <c r="Q20" s="35"/>
      <c r="R20" s="32"/>
      <c r="S20" s="36"/>
    </row>
    <row r="21" spans="1:19" x14ac:dyDescent="0.6">
      <c r="A21" s="114" t="s">
        <v>8</v>
      </c>
      <c r="B21" s="11"/>
      <c r="C21" s="32"/>
      <c r="D21" s="36"/>
      <c r="E21" s="11"/>
      <c r="F21" s="32"/>
      <c r="G21" s="36"/>
      <c r="H21" s="11"/>
      <c r="I21" s="32"/>
      <c r="J21" s="36"/>
      <c r="K21" s="11"/>
      <c r="L21" s="32"/>
      <c r="M21" s="36"/>
      <c r="N21" s="11"/>
      <c r="O21" s="32"/>
      <c r="P21" s="36"/>
      <c r="Q21" s="35"/>
      <c r="R21" s="32"/>
      <c r="S21" s="36"/>
    </row>
    <row r="22" spans="1:19" x14ac:dyDescent="0.6">
      <c r="A22" s="115" t="s">
        <v>1</v>
      </c>
      <c r="B22" s="11">
        <v>0</v>
      </c>
      <c r="C22" s="25">
        <v>87575.733732422348</v>
      </c>
      <c r="D22" s="37">
        <f>IF(C22&lt;&gt;0,B22/C22,0)</f>
        <v>0</v>
      </c>
      <c r="E22" s="11">
        <v>0</v>
      </c>
      <c r="F22" s="25">
        <v>37.522265541000024</v>
      </c>
      <c r="G22" s="37">
        <f>IF(F22&lt;&gt;0,E22/F22,0)</f>
        <v>0</v>
      </c>
      <c r="H22" s="11">
        <v>0</v>
      </c>
      <c r="I22" s="25">
        <v>57116.134687544254</v>
      </c>
      <c r="J22" s="37">
        <f>IF(I22&lt;&gt;0,H22/I22,0)</f>
        <v>0</v>
      </c>
      <c r="K22" s="11">
        <v>0</v>
      </c>
      <c r="L22" s="25">
        <v>0</v>
      </c>
      <c r="M22" s="37">
        <f>IF(L22&lt;&gt;0,K22/L22,0)</f>
        <v>0</v>
      </c>
      <c r="N22" s="11">
        <v>0</v>
      </c>
      <c r="O22" s="25">
        <v>512.94464043101266</v>
      </c>
      <c r="P22" s="37">
        <f>IF(O22&lt;&gt;0,N22/O22,0)</f>
        <v>0</v>
      </c>
      <c r="Q22" s="11">
        <f>SUM(B22,E22,H22,K22,N22)</f>
        <v>0</v>
      </c>
      <c r="R22" s="25">
        <f>SUM(C22,F22,I22,L22,O22)</f>
        <v>145242.33532593862</v>
      </c>
      <c r="S22" s="37">
        <f>IF(R22&lt;&gt;0,Q22/R22,0)</f>
        <v>0</v>
      </c>
    </row>
    <row r="23" spans="1:19" x14ac:dyDescent="0.6">
      <c r="A23" s="115" t="s">
        <v>12</v>
      </c>
      <c r="B23" s="11">
        <v>10331.183586600586</v>
      </c>
      <c r="C23" s="25">
        <v>131483.8633484676</v>
      </c>
      <c r="D23" s="37">
        <f>IF(C23&lt;&gt;0,B23/C23,0)</f>
        <v>7.8573775697631965E-2</v>
      </c>
      <c r="E23" s="11">
        <v>4.4223991144282824</v>
      </c>
      <c r="F23" s="25">
        <v>56.283398311500036</v>
      </c>
      <c r="G23" s="37">
        <f>IF(F23&lt;&gt;0,E23/F23,0)</f>
        <v>7.8573775697631978E-2</v>
      </c>
      <c r="H23" s="11">
        <v>6767.1673789655088</v>
      </c>
      <c r="I23" s="25">
        <v>86125.012052455713</v>
      </c>
      <c r="J23" s="37">
        <f>IF(I23&lt;&gt;0,H23/I23,0)</f>
        <v>7.8573775697632006E-2</v>
      </c>
      <c r="K23" s="11">
        <v>0</v>
      </c>
      <c r="L23" s="25">
        <v>0</v>
      </c>
      <c r="M23" s="37">
        <f>IF(L23&lt;&gt;0,K23/L23,0)</f>
        <v>0</v>
      </c>
      <c r="N23" s="11">
        <v>60.496784198567994</v>
      </c>
      <c r="O23" s="25">
        <v>769.93607169104405</v>
      </c>
      <c r="P23" s="37">
        <f>IF(O23&lt;&gt;0,N23/O23,0)</f>
        <v>7.8573775697631978E-2</v>
      </c>
      <c r="Q23" s="11">
        <f>SUM(B23,E23,H23,K23,N23)</f>
        <v>17163.270148879088</v>
      </c>
      <c r="R23" s="25">
        <f>SUM(C23,F23,I23,L23,O23)</f>
        <v>218435.09487092585</v>
      </c>
      <c r="S23" s="37">
        <f>IF(R23&lt;&gt;0,Q23/R23,0)</f>
        <v>7.8573775697631978E-2</v>
      </c>
    </row>
    <row r="24" spans="1:19" ht="5.15" customHeight="1" x14ac:dyDescent="0.6">
      <c r="A24" s="116"/>
      <c r="B24" s="11"/>
      <c r="C24" s="32"/>
      <c r="D24" s="36"/>
      <c r="E24" s="11"/>
      <c r="F24" s="32"/>
      <c r="G24" s="36"/>
      <c r="H24" s="11"/>
      <c r="I24" s="32"/>
      <c r="J24" s="36"/>
      <c r="K24" s="11"/>
      <c r="L24" s="32"/>
      <c r="M24" s="36"/>
      <c r="N24" s="11"/>
      <c r="O24" s="32"/>
      <c r="P24" s="36"/>
      <c r="Q24" s="35"/>
      <c r="R24" s="32"/>
      <c r="S24" s="36"/>
    </row>
    <row r="25" spans="1:19" x14ac:dyDescent="0.6">
      <c r="A25" s="114" t="s">
        <v>25</v>
      </c>
      <c r="B25" s="11"/>
      <c r="C25" s="32"/>
      <c r="D25" s="36"/>
      <c r="E25" s="11"/>
      <c r="F25" s="32"/>
      <c r="G25" s="36"/>
      <c r="H25" s="11"/>
      <c r="I25" s="32"/>
      <c r="J25" s="36"/>
      <c r="K25" s="11"/>
      <c r="L25" s="32"/>
      <c r="M25" s="36"/>
      <c r="N25" s="11"/>
      <c r="O25" s="32"/>
      <c r="P25" s="36"/>
      <c r="Q25" s="35"/>
      <c r="R25" s="32"/>
      <c r="S25" s="36"/>
    </row>
    <row r="26" spans="1:19" x14ac:dyDescent="0.6">
      <c r="A26" s="115" t="s">
        <v>13</v>
      </c>
      <c r="B26" s="11">
        <v>1395.2474771470336</v>
      </c>
      <c r="C26" s="25">
        <v>3335.9329504704051</v>
      </c>
      <c r="D26" s="37">
        <f>IF(C26&lt;&gt;0,B26/C26,0)</f>
        <v>0.41824805769860801</v>
      </c>
      <c r="E26" s="11">
        <v>0.59747264021477142</v>
      </c>
      <c r="F26" s="25">
        <v>1.428512647500001</v>
      </c>
      <c r="G26" s="37">
        <f>IF(F26&lt;&gt;0,E26/F26,0)</f>
        <v>0.41824805769860784</v>
      </c>
      <c r="H26" s="11">
        <v>912.34007218060333</v>
      </c>
      <c r="I26" s="25">
        <v>2181.3372599999998</v>
      </c>
      <c r="J26" s="37">
        <f>IF(I26&lt;&gt;0,H26/I26,0)</f>
        <v>0.41824805769860796</v>
      </c>
      <c r="K26" s="11">
        <v>0</v>
      </c>
      <c r="L26" s="25">
        <v>0</v>
      </c>
      <c r="M26" s="37">
        <f>IF(L26&lt;&gt;0,K26/L26,0)</f>
        <v>0</v>
      </c>
      <c r="N26" s="11">
        <v>8.1710004990465563</v>
      </c>
      <c r="O26" s="25">
        <v>19.536254499320666</v>
      </c>
      <c r="P26" s="37">
        <f>IF(O26&lt;&gt;0,N26/O26,0)</f>
        <v>0.41824805769860779</v>
      </c>
      <c r="Q26" s="11">
        <f>SUM(B26,E26,H26,K26,N26)</f>
        <v>2316.3560224668981</v>
      </c>
      <c r="R26" s="25">
        <f>SUM(C26,F26,I26,L26,O26)</f>
        <v>5538.234977617225</v>
      </c>
      <c r="S26" s="37">
        <f>IF(R26&lt;&gt;0,Q26/R26,0)</f>
        <v>0.41824805769860801</v>
      </c>
    </row>
    <row r="27" spans="1:19" ht="5.15" customHeight="1" x14ac:dyDescent="0.6">
      <c r="A27" s="116"/>
      <c r="B27" s="11"/>
      <c r="C27" s="32"/>
      <c r="D27" s="36"/>
      <c r="E27" s="11"/>
      <c r="F27" s="32"/>
      <c r="G27" s="36"/>
      <c r="H27" s="11"/>
      <c r="I27" s="32"/>
      <c r="J27" s="36"/>
      <c r="K27" s="11"/>
      <c r="L27" s="32"/>
      <c r="M27" s="36"/>
      <c r="N27" s="11"/>
      <c r="O27" s="32"/>
      <c r="P27" s="36"/>
      <c r="Q27" s="35"/>
      <c r="R27" s="32"/>
      <c r="S27" s="36"/>
    </row>
    <row r="28" spans="1:19" x14ac:dyDescent="0.6">
      <c r="A28" s="117" t="s">
        <v>24</v>
      </c>
      <c r="B28" s="11">
        <f>SUM(B19:B27)</f>
        <v>11726.431063747619</v>
      </c>
      <c r="C28" s="25">
        <f>SUM(C19:C27)</f>
        <v>222395.53003136034</v>
      </c>
      <c r="D28" s="37">
        <f>IF(C28&lt;&gt;0,B28/C28,0)</f>
        <v>5.2727818144969268E-2</v>
      </c>
      <c r="E28" s="11">
        <f>SUM(E19:E27)</f>
        <v>5.019871754643054</v>
      </c>
      <c r="F28" s="25">
        <f>SUM(F19:F27)</f>
        <v>95.234176500000061</v>
      </c>
      <c r="G28" s="37">
        <f>IF(F28&lt;&gt;0,E28/F28,0)</f>
        <v>5.2710822302779618E-2</v>
      </c>
      <c r="H28" s="11">
        <f>SUM(H19:H27)</f>
        <v>7679.5074511461116</v>
      </c>
      <c r="I28" s="25">
        <f>SUM(I19:I27)</f>
        <v>145422.48399999997</v>
      </c>
      <c r="J28" s="37">
        <f>IF(I28&lt;&gt;0,H28/I28,0)</f>
        <v>5.2808253853964655E-2</v>
      </c>
      <c r="K28" s="11">
        <f>SUM(K19:K27)</f>
        <v>0</v>
      </c>
      <c r="L28" s="25">
        <f>SUM(L19:L27)</f>
        <v>0</v>
      </c>
      <c r="M28" s="37">
        <f>IF(L28&lt;&gt;0,K28/L28,0)</f>
        <v>0</v>
      </c>
      <c r="N28" s="11">
        <f>SUM(N19:N27)</f>
        <v>68.66778469761455</v>
      </c>
      <c r="O28" s="25">
        <f>SUM(O19:O27)</f>
        <v>1302.4169666213772</v>
      </c>
      <c r="P28" s="37">
        <f>IF(O28&lt;&gt;0,N28/O28,0)</f>
        <v>5.2723349324715001E-2</v>
      </c>
      <c r="Q28" s="11">
        <f>SUM(Q19:Q27)</f>
        <v>19479.626171345986</v>
      </c>
      <c r="R28" s="25">
        <f>SUM(R19:R27)</f>
        <v>369215.66517448169</v>
      </c>
      <c r="S28" s="37">
        <f>IF(R28&lt;&gt;0,Q28/R28,0)</f>
        <v>5.2759479103196838E-2</v>
      </c>
    </row>
    <row r="29" spans="1:19" x14ac:dyDescent="0.6">
      <c r="A29" s="118"/>
      <c r="B29" s="11"/>
      <c r="C29" s="32"/>
      <c r="D29" s="36"/>
      <c r="E29" s="11"/>
      <c r="F29" s="32"/>
      <c r="G29" s="36"/>
      <c r="H29" s="11"/>
      <c r="I29" s="32"/>
      <c r="J29" s="36"/>
      <c r="K29" s="11"/>
      <c r="L29" s="32"/>
      <c r="M29" s="36"/>
      <c r="N29" s="11"/>
      <c r="O29" s="32"/>
      <c r="P29" s="36"/>
      <c r="Q29" s="35"/>
      <c r="R29" s="32"/>
      <c r="S29" s="36"/>
    </row>
    <row r="30" spans="1:19" x14ac:dyDescent="0.6">
      <c r="A30" s="119" t="s">
        <v>22</v>
      </c>
      <c r="B30" s="39">
        <f>SUM(B16,B28)</f>
        <v>20941.256393832842</v>
      </c>
      <c r="C30" s="40">
        <f>SUM(C16,C28)</f>
        <v>390209.42026136036</v>
      </c>
      <c r="D30" s="41">
        <f>IF(C30&lt;&gt;0,B30/C30,0)</f>
        <v>5.36667115309684E-2</v>
      </c>
      <c r="E30" s="39">
        <f>SUM(E16,E28)</f>
        <v>45.811578172972688</v>
      </c>
      <c r="F30" s="40">
        <f>SUM(F16,F28)</f>
        <v>838.10392150000064</v>
      </c>
      <c r="G30" s="41">
        <f>IF(F30&lt;&gt;0,E30/F30,0)</f>
        <v>5.4660975802357764E-2</v>
      </c>
      <c r="H30" s="39">
        <f>SUM(H16,H28)</f>
        <v>12076.124376799398</v>
      </c>
      <c r="I30" s="40">
        <f>SUM(I16,I28)</f>
        <v>225490.56599999993</v>
      </c>
      <c r="J30" s="41">
        <f>IF(I30&lt;&gt;0,H30/I30,0)</f>
        <v>5.355489850870037E-2</v>
      </c>
      <c r="K30" s="39">
        <f>SUM(K16,K28)</f>
        <v>0</v>
      </c>
      <c r="L30" s="40">
        <f>SUM(L16,L28)</f>
        <v>0</v>
      </c>
      <c r="M30" s="42">
        <f>IF(L30&lt;&gt;0,K30/L30,0)</f>
        <v>0</v>
      </c>
      <c r="N30" s="39">
        <f>SUM(N16,N28)</f>
        <v>71.261012056880489</v>
      </c>
      <c r="O30" s="40">
        <f>SUM(O16,O28)</f>
        <v>1349.6429916213826</v>
      </c>
      <c r="P30" s="41">
        <f>IF(O30&lt;&gt;0,N30/O30,0)</f>
        <v>5.2799897824291779E-2</v>
      </c>
      <c r="Q30" s="39">
        <f>SUM(Q16,Q28)</f>
        <v>33134.453360862091</v>
      </c>
      <c r="R30" s="40">
        <f>SUM(R16,R28)</f>
        <v>617887.73317448166</v>
      </c>
      <c r="S30" s="41">
        <f>IF(R30&lt;&gt;0,Q30/R30,0)</f>
        <v>5.3625361990323653E-2</v>
      </c>
    </row>
    <row r="31" spans="1:19" hidden="1" x14ac:dyDescent="0.6"/>
    <row r="32" spans="1:19" ht="12.75" hidden="1" customHeight="1" x14ac:dyDescent="0.6">
      <c r="A32" s="2" t="s">
        <v>26</v>
      </c>
      <c r="C32" s="9">
        <v>0</v>
      </c>
      <c r="F32" s="9">
        <v>0</v>
      </c>
      <c r="I32" s="9">
        <v>0</v>
      </c>
      <c r="L32" s="9">
        <v>0</v>
      </c>
      <c r="O32" s="9">
        <v>0</v>
      </c>
      <c r="R32" s="9">
        <v>0</v>
      </c>
      <c r="S32" s="9">
        <v>0</v>
      </c>
    </row>
    <row r="33" spans="1:19" ht="12.75" hidden="1" customHeight="1" x14ac:dyDescent="0.6">
      <c r="C33" s="9">
        <v>0</v>
      </c>
      <c r="F33" s="9">
        <v>0</v>
      </c>
      <c r="I33" s="9">
        <v>0</v>
      </c>
      <c r="J33" s="28"/>
      <c r="L33" s="9">
        <v>0</v>
      </c>
      <c r="M33" s="28"/>
      <c r="O33" s="9">
        <v>0</v>
      </c>
      <c r="P33" s="28"/>
      <c r="R33" s="9">
        <v>0</v>
      </c>
      <c r="S33" s="9">
        <v>0</v>
      </c>
    </row>
    <row r="34" spans="1:19" ht="12.75" hidden="1" customHeight="1" x14ac:dyDescent="0.6">
      <c r="B34" s="9">
        <v>0</v>
      </c>
      <c r="C34" s="9">
        <v>0</v>
      </c>
      <c r="E34" s="9">
        <v>0</v>
      </c>
      <c r="F34" s="9">
        <v>0</v>
      </c>
      <c r="H34" s="9">
        <v>0</v>
      </c>
      <c r="I34" s="9">
        <v>0</v>
      </c>
      <c r="K34" s="9">
        <v>0</v>
      </c>
      <c r="L34" s="9">
        <v>0</v>
      </c>
      <c r="N34" s="9">
        <v>0</v>
      </c>
      <c r="O34" s="9">
        <v>0</v>
      </c>
      <c r="Q34" s="9">
        <v>0</v>
      </c>
      <c r="R34" s="9">
        <v>0</v>
      </c>
      <c r="S34" s="9">
        <v>0</v>
      </c>
    </row>
    <row r="35" spans="1:19" ht="12.75" customHeight="1" x14ac:dyDescent="0.6">
      <c r="A35" s="15"/>
      <c r="B35" s="15"/>
      <c r="C35" s="15"/>
      <c r="D35" s="15"/>
      <c r="E35" s="15"/>
    </row>
    <row r="36" spans="1:19" ht="12.75" customHeight="1" x14ac:dyDescent="0.6">
      <c r="A36" s="31" t="s">
        <v>27</v>
      </c>
      <c r="C36" s="24"/>
      <c r="F36" s="24"/>
      <c r="I36" s="24"/>
      <c r="L36" s="24"/>
      <c r="O36" s="24"/>
      <c r="R36" s="24"/>
    </row>
    <row r="37" spans="1:19" ht="12.75" customHeight="1" x14ac:dyDescent="0.6">
      <c r="A37" s="83" t="s">
        <v>96</v>
      </c>
      <c r="C37" s="24"/>
      <c r="F37" s="24"/>
      <c r="I37" s="24"/>
      <c r="L37" s="24"/>
      <c r="O37" s="24"/>
      <c r="R37" s="24"/>
    </row>
    <row r="38" spans="1:19" ht="12.75" customHeight="1" x14ac:dyDescent="0.6"/>
    <row r="39" spans="1:19" ht="12.75" customHeight="1" x14ac:dyDescent="0.6">
      <c r="C39" s="29"/>
      <c r="F39" s="29"/>
    </row>
    <row r="40" spans="1:19" ht="12.75" customHeight="1" x14ac:dyDescent="0.6">
      <c r="C40" s="29"/>
      <c r="F40" s="29"/>
    </row>
    <row r="41" spans="1:19" ht="12.75" customHeight="1" x14ac:dyDescent="0.6"/>
    <row r="42" spans="1:19" ht="12.75" customHeight="1" x14ac:dyDescent="0.6"/>
    <row r="43" spans="1:19" ht="12.75" customHeight="1" x14ac:dyDescent="0.6"/>
    <row r="44" spans="1:19" ht="12.75" customHeight="1" x14ac:dyDescent="0.6"/>
    <row r="45" spans="1:19" ht="12.75" customHeight="1" x14ac:dyDescent="0.6"/>
    <row r="46" spans="1:19" ht="12.75" customHeight="1" x14ac:dyDescent="0.6"/>
    <row r="47" spans="1:19" ht="12.75" customHeight="1" x14ac:dyDescent="0.6"/>
    <row r="48" spans="1:19" ht="12.75" customHeight="1" x14ac:dyDescent="0.6"/>
    <row r="49" ht="12.75" customHeight="1" x14ac:dyDescent="0.6"/>
    <row r="50" ht="12.75" customHeight="1" x14ac:dyDescent="0.6"/>
  </sheetData>
  <phoneticPr fontId="5" type="noConversion"/>
  <printOptions horizontalCentered="1"/>
  <pageMargins left="0.75" right="0.75" top="1" bottom="1" header="0.5" footer="0.5"/>
  <pageSetup scale="73" orientation="landscape" r:id="rId1"/>
  <headerFooter alignWithMargins="0">
    <oddFooter>&amp;L&amp;F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79"/>
  <sheetViews>
    <sheetView zoomScale="70" workbookViewId="0"/>
  </sheetViews>
  <sheetFormatPr defaultRowHeight="13" x14ac:dyDescent="0.6"/>
  <cols>
    <col min="1" max="1" width="22.86328125" customWidth="1"/>
    <col min="2" max="3" width="8.31640625" customWidth="1"/>
    <col min="4" max="4" width="7.6796875" customWidth="1"/>
    <col min="5" max="6" width="8.31640625" customWidth="1"/>
    <col min="7" max="7" width="7.6796875" customWidth="1"/>
    <col min="8" max="9" width="8.31640625" customWidth="1"/>
    <col min="10" max="10" width="7.6796875" customWidth="1"/>
    <col min="11" max="12" width="8.31640625" customWidth="1"/>
    <col min="13" max="13" width="7.6796875" customWidth="1"/>
    <col min="14" max="15" width="8.31640625" customWidth="1"/>
    <col min="16" max="16" width="7.6796875" customWidth="1"/>
    <col min="17" max="18" width="8.31640625" customWidth="1"/>
    <col min="19" max="19" width="7.6796875" customWidth="1"/>
  </cols>
  <sheetData>
    <row r="1" spans="1:19" ht="15.5" x14ac:dyDescent="0.7">
      <c r="A1" s="181" t="s">
        <v>92</v>
      </c>
    </row>
    <row r="2" spans="1:19" ht="15.5" x14ac:dyDescent="0.7">
      <c r="A2" s="30" t="s">
        <v>95</v>
      </c>
    </row>
    <row r="3" spans="1:19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x14ac:dyDescent="0.6">
      <c r="A7" s="120" t="s">
        <v>29</v>
      </c>
      <c r="B7" s="45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5"/>
      <c r="R7" s="46"/>
      <c r="S7" s="47"/>
    </row>
    <row r="8" spans="1:19" x14ac:dyDescent="0.6">
      <c r="A8" s="121" t="s">
        <v>10</v>
      </c>
      <c r="B8" s="35"/>
      <c r="C8" s="32"/>
      <c r="D8" s="36"/>
      <c r="E8" s="35"/>
      <c r="F8" s="32"/>
      <c r="G8" s="36"/>
      <c r="H8" s="35"/>
      <c r="I8" s="32"/>
      <c r="J8" s="36"/>
      <c r="K8" s="35"/>
      <c r="L8" s="32"/>
      <c r="M8" s="36"/>
      <c r="N8" s="35"/>
      <c r="O8" s="32"/>
      <c r="P8" s="36"/>
      <c r="Q8" s="35"/>
      <c r="R8" s="32"/>
      <c r="S8" s="36"/>
    </row>
    <row r="9" spans="1:19" x14ac:dyDescent="0.6">
      <c r="A9" s="122" t="s">
        <v>7</v>
      </c>
      <c r="B9" s="11"/>
      <c r="C9" s="32"/>
      <c r="D9" s="36"/>
      <c r="E9" s="11"/>
      <c r="F9" s="32"/>
      <c r="G9" s="36"/>
      <c r="H9" s="11"/>
      <c r="I9" s="32"/>
      <c r="J9" s="36"/>
      <c r="K9" s="11"/>
      <c r="L9" s="32"/>
      <c r="M9" s="36"/>
      <c r="N9" s="11"/>
      <c r="O9" s="32"/>
      <c r="P9" s="36"/>
      <c r="Q9" s="35"/>
      <c r="R9" s="32"/>
      <c r="S9" s="36"/>
    </row>
    <row r="10" spans="1:19" x14ac:dyDescent="0.6">
      <c r="A10" s="123" t="s">
        <v>13</v>
      </c>
      <c r="B10" s="11">
        <v>567.07678318768899</v>
      </c>
      <c r="C10" s="25">
        <v>1088.2970000000003</v>
      </c>
      <c r="D10" s="37">
        <f>IF(C10&lt;&gt;0,B10/C10,0)</f>
        <v>0.52106803858476947</v>
      </c>
      <c r="E10" s="11">
        <v>25137.379325256312</v>
      </c>
      <c r="F10" s="25">
        <v>48242.028802092522</v>
      </c>
      <c r="G10" s="37">
        <f>IF(F10&lt;&gt;0,E10/F10,0)</f>
        <v>0.52106803858476958</v>
      </c>
      <c r="H10" s="11">
        <v>325.46405418085163</v>
      </c>
      <c r="I10" s="25">
        <v>624.60951369195095</v>
      </c>
      <c r="J10" s="37">
        <f>IF(I10&lt;&gt;0,H10/I10,0)</f>
        <v>0.52106803858476958</v>
      </c>
      <c r="K10" s="11">
        <v>13.481438150881067</v>
      </c>
      <c r="L10" s="25">
        <v>25.872702128299604</v>
      </c>
      <c r="M10" s="37">
        <f>IF(L10&lt;&gt;0,K10/L10,0)</f>
        <v>0.52106803858476947</v>
      </c>
      <c r="N10" s="11">
        <v>0</v>
      </c>
      <c r="O10" s="25">
        <v>0</v>
      </c>
      <c r="P10" s="37">
        <f>IF(O10&lt;&gt;0,N10/O10,0)</f>
        <v>0</v>
      </c>
      <c r="Q10" s="11">
        <f>SUM(B10,E10,H10,K10,N10)</f>
        <v>26043.401600775731</v>
      </c>
      <c r="R10" s="25">
        <f>SUM(C10,F10,I10,L10,O10)</f>
        <v>49980.808017912772</v>
      </c>
      <c r="S10" s="37">
        <f>IF(R10&lt;&gt;0,Q10/R10,0)</f>
        <v>0.52106803858476958</v>
      </c>
    </row>
    <row r="11" spans="1:19" ht="5.15" customHeight="1" x14ac:dyDescent="0.6">
      <c r="A11" s="35"/>
      <c r="B11" s="11"/>
      <c r="C11" s="32"/>
      <c r="D11" s="36"/>
      <c r="E11" s="11"/>
      <c r="F11" s="32"/>
      <c r="G11" s="36"/>
      <c r="H11" s="11"/>
      <c r="I11" s="32"/>
      <c r="J11" s="36"/>
      <c r="K11" s="11"/>
      <c r="L11" s="32"/>
      <c r="M11" s="36"/>
      <c r="N11" s="11"/>
      <c r="O11" s="32"/>
      <c r="P11" s="36"/>
      <c r="Q11" s="35"/>
      <c r="R11" s="32"/>
      <c r="S11" s="36"/>
    </row>
    <row r="12" spans="1:19" x14ac:dyDescent="0.6">
      <c r="A12" s="124" t="s">
        <v>30</v>
      </c>
      <c r="B12" s="11">
        <f>B10</f>
        <v>567.07678318768899</v>
      </c>
      <c r="C12" s="25">
        <f>C10</f>
        <v>1088.2970000000003</v>
      </c>
      <c r="D12" s="37">
        <f>IF(C12&lt;&gt;0,B12/C12,0)</f>
        <v>0.52106803858476947</v>
      </c>
      <c r="E12" s="11">
        <f>E10</f>
        <v>25137.379325256312</v>
      </c>
      <c r="F12" s="25">
        <f>F10</f>
        <v>48242.028802092522</v>
      </c>
      <c r="G12" s="37">
        <f>IF(F12&lt;&gt;0,E12/F12,0)</f>
        <v>0.52106803858476958</v>
      </c>
      <c r="H12" s="11">
        <f>H10</f>
        <v>325.46405418085163</v>
      </c>
      <c r="I12" s="25">
        <f>I10</f>
        <v>624.60951369195095</v>
      </c>
      <c r="J12" s="37">
        <f>IF(I12&lt;&gt;0,H12/I12,0)</f>
        <v>0.52106803858476958</v>
      </c>
      <c r="K12" s="11">
        <f>K10</f>
        <v>13.481438150881067</v>
      </c>
      <c r="L12" s="25">
        <f>L10</f>
        <v>25.872702128299604</v>
      </c>
      <c r="M12" s="37">
        <f>IF(L12&lt;&gt;0,K12/L12,0)</f>
        <v>0.52106803858476947</v>
      </c>
      <c r="N12" s="11">
        <f>N10</f>
        <v>0</v>
      </c>
      <c r="O12" s="25">
        <f>O10</f>
        <v>0</v>
      </c>
      <c r="P12" s="37">
        <f>IF(O12&lt;&gt;0,N12/O12,0)</f>
        <v>0</v>
      </c>
      <c r="Q12" s="11">
        <f>Q10</f>
        <v>26043.401600775731</v>
      </c>
      <c r="R12" s="25">
        <f>R10</f>
        <v>49980.808017912772</v>
      </c>
      <c r="S12" s="37">
        <f>IF(R12&lt;&gt;0,Q12/R12,0)</f>
        <v>0.52106803858476958</v>
      </c>
    </row>
    <row r="13" spans="1:19" x14ac:dyDescent="0.6">
      <c r="A13" s="35"/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35"/>
      <c r="R13" s="32"/>
      <c r="S13" s="36"/>
    </row>
    <row r="14" spans="1:19" x14ac:dyDescent="0.6">
      <c r="A14" s="121" t="s">
        <v>11</v>
      </c>
      <c r="B14" s="11"/>
      <c r="C14" s="32"/>
      <c r="D14" s="36"/>
      <c r="E14" s="11"/>
      <c r="F14" s="32"/>
      <c r="G14" s="36"/>
      <c r="H14" s="11"/>
      <c r="I14" s="32"/>
      <c r="J14" s="36"/>
      <c r="K14" s="11"/>
      <c r="L14" s="32"/>
      <c r="M14" s="36"/>
      <c r="N14" s="11"/>
      <c r="O14" s="32"/>
      <c r="P14" s="36"/>
      <c r="Q14" s="35"/>
      <c r="R14" s="32"/>
      <c r="S14" s="36"/>
    </row>
    <row r="15" spans="1:19" x14ac:dyDescent="0.6">
      <c r="A15" s="125" t="s">
        <v>14</v>
      </c>
      <c r="B15" s="11">
        <v>948.77947884997752</v>
      </c>
      <c r="C15" s="25">
        <v>2887.9185163751654</v>
      </c>
      <c r="D15" s="37">
        <f>IF(C15&lt;&gt;0,B15/C15,0)</f>
        <v>0.32853401973434454</v>
      </c>
      <c r="E15" s="11">
        <v>9068.4789659172129</v>
      </c>
      <c r="F15" s="25">
        <v>27602.861259999994</v>
      </c>
      <c r="G15" s="37">
        <f>IF(F15&lt;&gt;0,E15/F15,0)</f>
        <v>0.32853401973434454</v>
      </c>
      <c r="H15" s="11">
        <v>1004.8203864702294</v>
      </c>
      <c r="I15" s="25">
        <v>3058.4972213310998</v>
      </c>
      <c r="J15" s="37">
        <f>IF(I15&lt;&gt;0,H15/I15,0)</f>
        <v>0.32853401973434454</v>
      </c>
      <c r="K15" s="11">
        <v>812.82754442219209</v>
      </c>
      <c r="L15" s="25">
        <v>2474.1046454776629</v>
      </c>
      <c r="M15" s="37">
        <f>IF(L15&lt;&gt;0,K15/L15,0)</f>
        <v>0.3285340197343446</v>
      </c>
      <c r="N15" s="11">
        <v>0</v>
      </c>
      <c r="O15" s="25">
        <v>0</v>
      </c>
      <c r="P15" s="37">
        <f>IF(O15&lt;&gt;0,N15/O15,0)</f>
        <v>0</v>
      </c>
      <c r="Q15" s="11">
        <f>SUM(B15,E15,H15,K15,N15)</f>
        <v>11834.906375659613</v>
      </c>
      <c r="R15" s="25">
        <f>SUM(C15,F15,I15,L15,O15)</f>
        <v>36023.381643183922</v>
      </c>
      <c r="S15" s="37">
        <f>IF(R15&lt;&gt;0,Q15/R15,0)</f>
        <v>0.3285340197343446</v>
      </c>
    </row>
    <row r="16" spans="1:19" ht="5.15" customHeight="1" x14ac:dyDescent="0.6">
      <c r="A16" s="35"/>
      <c r="B16" s="11"/>
      <c r="C16" s="32"/>
      <c r="D16" s="36"/>
      <c r="E16" s="11"/>
      <c r="F16" s="32"/>
      <c r="G16" s="36"/>
      <c r="H16" s="11"/>
      <c r="I16" s="32"/>
      <c r="J16" s="36"/>
      <c r="K16" s="11"/>
      <c r="L16" s="32"/>
      <c r="M16" s="36"/>
      <c r="N16" s="11"/>
      <c r="O16" s="32"/>
      <c r="P16" s="36"/>
      <c r="Q16" s="35"/>
      <c r="R16" s="32"/>
      <c r="S16" s="36"/>
    </row>
    <row r="17" spans="1:19" x14ac:dyDescent="0.6">
      <c r="A17" s="122" t="s">
        <v>7</v>
      </c>
      <c r="B17" s="11"/>
      <c r="C17" s="32"/>
      <c r="D17" s="36"/>
      <c r="E17" s="11"/>
      <c r="F17" s="32"/>
      <c r="G17" s="36"/>
      <c r="H17" s="11"/>
      <c r="I17" s="32"/>
      <c r="J17" s="36"/>
      <c r="K17" s="11"/>
      <c r="L17" s="32"/>
      <c r="M17" s="36"/>
      <c r="N17" s="11"/>
      <c r="O17" s="32"/>
      <c r="P17" s="36"/>
      <c r="Q17" s="35"/>
      <c r="R17" s="32"/>
      <c r="S17" s="36"/>
    </row>
    <row r="18" spans="1:19" x14ac:dyDescent="0.6">
      <c r="A18" s="123" t="s">
        <v>13</v>
      </c>
      <c r="B18" s="11">
        <v>1207.8663102657588</v>
      </c>
      <c r="C18" s="25">
        <v>2887.9185163751654</v>
      </c>
      <c r="D18" s="37">
        <f>IF(C18&lt;&gt;0,B18/C18,0)</f>
        <v>0.41824805769860807</v>
      </c>
      <c r="E18" s="11">
        <v>11544.843108919149</v>
      </c>
      <c r="F18" s="25">
        <v>27602.861259999994</v>
      </c>
      <c r="G18" s="37">
        <f>IF(F18&lt;&gt;0,E18/F18,0)</f>
        <v>0.41824805769860801</v>
      </c>
      <c r="H18" s="11">
        <v>1279.2105222983218</v>
      </c>
      <c r="I18" s="25">
        <v>3058.4972213310998</v>
      </c>
      <c r="J18" s="37">
        <f>IF(I18&lt;&gt;0,H18/I18,0)</f>
        <v>0.4182480576986079</v>
      </c>
      <c r="K18" s="11">
        <v>1034.7894625141357</v>
      </c>
      <c r="L18" s="25">
        <v>2474.1046454776629</v>
      </c>
      <c r="M18" s="37">
        <f>IF(L18&lt;&gt;0,K18/L18,0)</f>
        <v>0.41824805769860801</v>
      </c>
      <c r="N18" s="11">
        <v>0</v>
      </c>
      <c r="O18" s="25">
        <v>0</v>
      </c>
      <c r="P18" s="37">
        <f>IF(O18&lt;&gt;0,N18/O18,0)</f>
        <v>0</v>
      </c>
      <c r="Q18" s="11">
        <f>SUM(B18,E18,H18,K18,N18)</f>
        <v>15066.709403997365</v>
      </c>
      <c r="R18" s="25">
        <f>SUM(C18,F18,I18,L18,O18)</f>
        <v>36023.381643183922</v>
      </c>
      <c r="S18" s="37">
        <f>IF(R18&lt;&gt;0,Q18/R18,0)</f>
        <v>0.41824805769860801</v>
      </c>
    </row>
    <row r="19" spans="1:19" ht="5.15" customHeight="1" x14ac:dyDescent="0.6">
      <c r="A19" s="35"/>
      <c r="B19" s="11"/>
      <c r="C19" s="32"/>
      <c r="D19" s="36"/>
      <c r="E19" s="11"/>
      <c r="F19" s="32"/>
      <c r="G19" s="36"/>
      <c r="H19" s="11"/>
      <c r="I19" s="32"/>
      <c r="J19" s="36"/>
      <c r="K19" s="11"/>
      <c r="L19" s="32"/>
      <c r="M19" s="36"/>
      <c r="N19" s="11"/>
      <c r="O19" s="32"/>
      <c r="P19" s="36"/>
      <c r="Q19" s="35"/>
      <c r="R19" s="32"/>
      <c r="S19" s="36"/>
    </row>
    <row r="20" spans="1:19" x14ac:dyDescent="0.6">
      <c r="A20" s="124" t="s">
        <v>31</v>
      </c>
      <c r="B20" s="11">
        <f>SUM(B15:B19)</f>
        <v>2156.6457891157361</v>
      </c>
      <c r="C20" s="25">
        <f>C15</f>
        <v>2887.9185163751654</v>
      </c>
      <c r="D20" s="37">
        <f>IF(C20&lt;&gt;0,B20/C20,0)</f>
        <v>0.74678207743295255</v>
      </c>
      <c r="E20" s="11">
        <f>SUM(E15:E19)</f>
        <v>20613.32207483636</v>
      </c>
      <c r="F20" s="25">
        <f>F15</f>
        <v>27602.861259999994</v>
      </c>
      <c r="G20" s="37">
        <f>IF(F20&lt;&gt;0,E20/F20,0)</f>
        <v>0.74678207743295244</v>
      </c>
      <c r="H20" s="11">
        <f>SUM(H15:H19)</f>
        <v>2284.0309087685514</v>
      </c>
      <c r="I20" s="25">
        <f>I15</f>
        <v>3058.4972213310998</v>
      </c>
      <c r="J20" s="37">
        <f>IF(I20&lt;&gt;0,H20/I20,0)</f>
        <v>0.74678207743295244</v>
      </c>
      <c r="K20" s="11">
        <f>SUM(K15:K19)</f>
        <v>1847.6170069363279</v>
      </c>
      <c r="L20" s="25">
        <f>L15</f>
        <v>2474.1046454776629</v>
      </c>
      <c r="M20" s="37">
        <f>IF(L20&lt;&gt;0,K20/L20,0)</f>
        <v>0.74678207743295266</v>
      </c>
      <c r="N20" s="11">
        <f>SUM(N15:N19)</f>
        <v>0</v>
      </c>
      <c r="O20" s="25">
        <f>O15</f>
        <v>0</v>
      </c>
      <c r="P20" s="37">
        <f>IF(O20&lt;&gt;0,N20/O20,0)</f>
        <v>0</v>
      </c>
      <c r="Q20" s="11">
        <f>SUM(Q15:Q19)</f>
        <v>26901.615779656979</v>
      </c>
      <c r="R20" s="25">
        <f>R15</f>
        <v>36023.381643183922</v>
      </c>
      <c r="S20" s="37">
        <f>IF(R20&lt;&gt;0,Q20/R20,0)</f>
        <v>0.74678207743295255</v>
      </c>
    </row>
    <row r="21" spans="1:19" x14ac:dyDescent="0.6">
      <c r="A21" s="126"/>
      <c r="B21" s="11"/>
      <c r="C21" s="32"/>
      <c r="D21" s="36"/>
      <c r="E21" s="11"/>
      <c r="F21" s="32"/>
      <c r="G21" s="36"/>
      <c r="H21" s="11"/>
      <c r="I21" s="32"/>
      <c r="J21" s="36"/>
      <c r="K21" s="11"/>
      <c r="L21" s="32"/>
      <c r="M21" s="36"/>
      <c r="N21" s="11"/>
      <c r="O21" s="32"/>
      <c r="P21" s="36"/>
      <c r="Q21" s="35"/>
      <c r="R21" s="32"/>
      <c r="S21" s="36"/>
    </row>
    <row r="22" spans="1:19" x14ac:dyDescent="0.6">
      <c r="A22" s="127" t="s">
        <v>32</v>
      </c>
      <c r="B22" s="39">
        <f>SUM(B12,B20)</f>
        <v>2723.7225723034253</v>
      </c>
      <c r="C22" s="40">
        <f>SUM(C12,C20)</f>
        <v>3976.2155163751659</v>
      </c>
      <c r="D22" s="42">
        <f>IF(C22&lt;&gt;0,B22/C22,0)</f>
        <v>0.68500375824357984</v>
      </c>
      <c r="E22" s="39">
        <f>SUM(E12,E20)</f>
        <v>45750.701400092672</v>
      </c>
      <c r="F22" s="40">
        <f>SUM(F12,F20)</f>
        <v>75844.890062092512</v>
      </c>
      <c r="G22" s="42">
        <f>IF(F22&lt;&gt;0,E22/F22,0)</f>
        <v>0.60321402486888176</v>
      </c>
      <c r="H22" s="39">
        <f>SUM(H12,H20)</f>
        <v>2609.4949629494031</v>
      </c>
      <c r="I22" s="40">
        <f>SUM(I12,I20)</f>
        <v>3683.1067350230505</v>
      </c>
      <c r="J22" s="42">
        <f>IF(I22&lt;&gt;0,H22/I22,0)</f>
        <v>0.70850375801913101</v>
      </c>
      <c r="K22" s="39">
        <f>SUM(K12,K20)</f>
        <v>1861.098445087209</v>
      </c>
      <c r="L22" s="40">
        <f>SUM(L12,L20)</f>
        <v>2499.9773476059627</v>
      </c>
      <c r="M22" s="42">
        <f>IF(L22&lt;&gt;0,K22/L22,0)</f>
        <v>0.74444612342965466</v>
      </c>
      <c r="N22" s="39">
        <f>SUM(N12,N20)</f>
        <v>0</v>
      </c>
      <c r="O22" s="40">
        <f>SUM(O12,O20)</f>
        <v>0</v>
      </c>
      <c r="P22" s="42">
        <f>IF(O22&lt;&gt;0,N22/O22,0)</f>
        <v>0</v>
      </c>
      <c r="Q22" s="39">
        <f>SUM(Q12,Q20)</f>
        <v>52945.017380432706</v>
      </c>
      <c r="R22" s="40">
        <f>SUM(R12,R20)</f>
        <v>86004.189661096694</v>
      </c>
      <c r="S22" s="42">
        <f>IF(R22&lt;&gt;0,Q22/R22,0)</f>
        <v>0.61560974632822985</v>
      </c>
    </row>
    <row r="23" spans="1:19" x14ac:dyDescent="0.6">
      <c r="A23" s="16"/>
      <c r="B23" s="128"/>
      <c r="C23" s="129"/>
      <c r="D23" s="130"/>
      <c r="E23" s="128"/>
      <c r="F23" s="129"/>
      <c r="G23" s="130"/>
      <c r="H23" s="128"/>
      <c r="I23" s="129"/>
      <c r="J23" s="130"/>
      <c r="K23" s="128"/>
      <c r="L23" s="129"/>
      <c r="M23" s="131"/>
      <c r="N23" s="128"/>
      <c r="O23" s="129"/>
      <c r="P23" s="130"/>
      <c r="Q23" s="128"/>
      <c r="R23" s="129"/>
      <c r="S23" s="130"/>
    </row>
    <row r="24" spans="1:19" x14ac:dyDescent="0.6">
      <c r="A24" s="132" t="s">
        <v>33</v>
      </c>
      <c r="B24" s="11"/>
      <c r="C24" s="25"/>
      <c r="D24" s="49"/>
      <c r="E24" s="11"/>
      <c r="F24" s="25"/>
      <c r="G24" s="49"/>
      <c r="H24" s="11"/>
      <c r="I24" s="25"/>
      <c r="J24" s="49"/>
      <c r="K24" s="11"/>
      <c r="L24" s="25"/>
      <c r="M24" s="37"/>
      <c r="N24" s="11"/>
      <c r="O24" s="25"/>
      <c r="P24" s="49"/>
      <c r="Q24" s="11"/>
      <c r="R24" s="25"/>
      <c r="S24" s="49"/>
    </row>
    <row r="25" spans="1:19" x14ac:dyDescent="0.6">
      <c r="A25" s="121" t="s">
        <v>10</v>
      </c>
      <c r="B25" s="11"/>
      <c r="C25" s="25"/>
      <c r="D25" s="49"/>
      <c r="E25" s="11"/>
      <c r="F25" s="25"/>
      <c r="G25" s="49"/>
      <c r="H25" s="11"/>
      <c r="I25" s="25"/>
      <c r="J25" s="49"/>
      <c r="K25" s="11"/>
      <c r="L25" s="25"/>
      <c r="M25" s="37"/>
      <c r="N25" s="11"/>
      <c r="O25" s="25"/>
      <c r="P25" s="49"/>
      <c r="Q25" s="11"/>
      <c r="R25" s="25"/>
      <c r="S25" s="49"/>
    </row>
    <row r="26" spans="1:19" x14ac:dyDescent="0.6">
      <c r="A26" s="122" t="s">
        <v>7</v>
      </c>
      <c r="B26" s="11"/>
      <c r="C26" s="25"/>
      <c r="D26" s="49"/>
      <c r="E26" s="11"/>
      <c r="F26" s="25"/>
      <c r="G26" s="49"/>
      <c r="H26" s="11"/>
      <c r="I26" s="25"/>
      <c r="J26" s="49"/>
      <c r="K26" s="11"/>
      <c r="L26" s="25"/>
      <c r="M26" s="37"/>
      <c r="N26" s="11"/>
      <c r="O26" s="25"/>
      <c r="P26" s="49"/>
      <c r="Q26" s="11"/>
      <c r="R26" s="25"/>
      <c r="S26" s="49"/>
    </row>
    <row r="27" spans="1:19" x14ac:dyDescent="0.6">
      <c r="A27" s="123" t="s">
        <v>13</v>
      </c>
      <c r="B27" s="11">
        <v>0</v>
      </c>
      <c r="C27" s="25">
        <v>0</v>
      </c>
      <c r="D27" s="37">
        <f>IF(C27&lt;&gt;0,B27/C27,0)</f>
        <v>0</v>
      </c>
      <c r="E27" s="11">
        <v>93.979318075618266</v>
      </c>
      <c r="F27" s="25">
        <v>180.35901478599192</v>
      </c>
      <c r="G27" s="37">
        <f>IF(F27&lt;&gt;0,E27/F27,0)</f>
        <v>0.52106803858476958</v>
      </c>
      <c r="H27" s="11">
        <v>20.467805955190954</v>
      </c>
      <c r="I27" s="25">
        <v>39.280486308048928</v>
      </c>
      <c r="J27" s="37">
        <f>IF(I27&lt;&gt;0,H27/I27,0)</f>
        <v>0.52106803858476958</v>
      </c>
      <c r="K27" s="11">
        <v>693.4139630191446</v>
      </c>
      <c r="L27" s="25">
        <v>1330.7551253814563</v>
      </c>
      <c r="M27" s="37">
        <f>IF(L27&lt;&gt;0,K27/L27,0)</f>
        <v>0.52106803858476958</v>
      </c>
      <c r="N27" s="11">
        <v>0</v>
      </c>
      <c r="O27" s="25">
        <v>0</v>
      </c>
      <c r="P27" s="37">
        <f>IF(O27&lt;&gt;0,N27/O27,0)</f>
        <v>0</v>
      </c>
      <c r="Q27" s="11">
        <f>SUM(B27,E27,H27,K27,N27)</f>
        <v>807.86108704995377</v>
      </c>
      <c r="R27" s="25">
        <f>SUM(C27,F27,I27,L27,O27)</f>
        <v>1550.3946264754973</v>
      </c>
      <c r="S27" s="37">
        <f>IF(R27&lt;&gt;0,Q27/R27,0)</f>
        <v>0.52106803858476958</v>
      </c>
    </row>
    <row r="28" spans="1:19" ht="5.15" customHeight="1" x14ac:dyDescent="0.6">
      <c r="A28" s="35"/>
      <c r="B28" s="11"/>
      <c r="C28" s="32"/>
      <c r="D28" s="36"/>
      <c r="E28" s="11"/>
      <c r="F28" s="32"/>
      <c r="G28" s="36"/>
      <c r="H28" s="11"/>
      <c r="I28" s="32"/>
      <c r="J28" s="36"/>
      <c r="K28" s="11"/>
      <c r="L28" s="32"/>
      <c r="M28" s="36"/>
      <c r="N28" s="11"/>
      <c r="O28" s="32"/>
      <c r="P28" s="36"/>
      <c r="Q28" s="35"/>
      <c r="R28" s="32"/>
      <c r="S28" s="36"/>
    </row>
    <row r="29" spans="1:19" x14ac:dyDescent="0.6">
      <c r="A29" s="124" t="s">
        <v>34</v>
      </c>
      <c r="B29" s="11">
        <f>B27</f>
        <v>0</v>
      </c>
      <c r="C29" s="25">
        <f>C27</f>
        <v>0</v>
      </c>
      <c r="D29" s="37">
        <f>IF(C29&lt;&gt;0,B29/C29,0)</f>
        <v>0</v>
      </c>
      <c r="E29" s="11">
        <f>E27</f>
        <v>93.979318075618266</v>
      </c>
      <c r="F29" s="25">
        <f>F27</f>
        <v>180.35901478599192</v>
      </c>
      <c r="G29" s="37">
        <f>IF(F29&lt;&gt;0,E29/F29,0)</f>
        <v>0.52106803858476958</v>
      </c>
      <c r="H29" s="11">
        <f>H27</f>
        <v>20.467805955190954</v>
      </c>
      <c r="I29" s="25">
        <f>I27</f>
        <v>39.280486308048928</v>
      </c>
      <c r="J29" s="37">
        <f>IF(I29&lt;&gt;0,H29/I29,0)</f>
        <v>0.52106803858476958</v>
      </c>
      <c r="K29" s="11">
        <f>K27</f>
        <v>693.4139630191446</v>
      </c>
      <c r="L29" s="25">
        <f>L27</f>
        <v>1330.7551253814563</v>
      </c>
      <c r="M29" s="37">
        <f>IF(L29&lt;&gt;0,K29/L29,0)</f>
        <v>0.52106803858476958</v>
      </c>
      <c r="N29" s="11">
        <f>N27</f>
        <v>0</v>
      </c>
      <c r="O29" s="25">
        <f>O27</f>
        <v>0</v>
      </c>
      <c r="P29" s="37">
        <f>IF(O29&lt;&gt;0,N29/O29,0)</f>
        <v>0</v>
      </c>
      <c r="Q29" s="11">
        <f>Q27</f>
        <v>807.86108704995377</v>
      </c>
      <c r="R29" s="25">
        <f>R27</f>
        <v>1550.3946264754973</v>
      </c>
      <c r="S29" s="37">
        <f>IF(R29&lt;&gt;0,Q29/R29,0)</f>
        <v>0.52106803858476958</v>
      </c>
    </row>
    <row r="30" spans="1:19" x14ac:dyDescent="0.6">
      <c r="A30" s="35"/>
      <c r="B30" s="11"/>
      <c r="C30" s="32"/>
      <c r="D30" s="36"/>
      <c r="E30" s="11"/>
      <c r="F30" s="32"/>
      <c r="G30" s="36"/>
      <c r="H30" s="11"/>
      <c r="I30" s="32"/>
      <c r="J30" s="36"/>
      <c r="K30" s="11"/>
      <c r="L30" s="32"/>
      <c r="M30" s="36"/>
      <c r="N30" s="11"/>
      <c r="O30" s="32"/>
      <c r="P30" s="36"/>
      <c r="Q30" s="35"/>
      <c r="R30" s="32"/>
      <c r="S30" s="36"/>
    </row>
    <row r="31" spans="1:19" x14ac:dyDescent="0.6">
      <c r="A31" s="121" t="s">
        <v>11</v>
      </c>
      <c r="B31" s="11"/>
      <c r="C31" s="32"/>
      <c r="D31" s="36"/>
      <c r="E31" s="11"/>
      <c r="F31" s="32"/>
      <c r="G31" s="36"/>
      <c r="H31" s="11"/>
      <c r="I31" s="32"/>
      <c r="J31" s="36"/>
      <c r="K31" s="11"/>
      <c r="L31" s="32"/>
      <c r="M31" s="36"/>
      <c r="N31" s="11"/>
      <c r="O31" s="32"/>
      <c r="P31" s="36"/>
      <c r="Q31" s="35"/>
      <c r="R31" s="32"/>
      <c r="S31" s="36"/>
    </row>
    <row r="32" spans="1:19" x14ac:dyDescent="0.6">
      <c r="A32" s="125" t="s">
        <v>14</v>
      </c>
      <c r="B32" s="11">
        <v>0</v>
      </c>
      <c r="C32" s="25">
        <v>0</v>
      </c>
      <c r="D32" s="37">
        <f>IF(C32&lt;&gt;0,B32/C32,0)</f>
        <v>0</v>
      </c>
      <c r="E32" s="11">
        <v>0</v>
      </c>
      <c r="F32" s="25">
        <v>0</v>
      </c>
      <c r="G32" s="37">
        <f>IF(F32&lt;&gt;0,E32/F32,0)</f>
        <v>0</v>
      </c>
      <c r="H32" s="11">
        <v>242.90322449076137</v>
      </c>
      <c r="I32" s="25">
        <v>357.10777866890021</v>
      </c>
      <c r="J32" s="37">
        <f>IF(I32&lt;&gt;0,H32/I32,0)</f>
        <v>0.68019583722362453</v>
      </c>
      <c r="K32" s="11">
        <v>2247.095836470608</v>
      </c>
      <c r="L32" s="25">
        <v>3303.6012770125817</v>
      </c>
      <c r="M32" s="37">
        <f>IF(L32&lt;&gt;0,K32/L32,0)</f>
        <v>0.68019583722362453</v>
      </c>
      <c r="N32" s="11">
        <v>0</v>
      </c>
      <c r="O32" s="25">
        <v>0</v>
      </c>
      <c r="P32" s="37">
        <f>IF(O32&lt;&gt;0,N32/O32,0)</f>
        <v>0</v>
      </c>
      <c r="Q32" s="11">
        <f>SUM(B32,E32,H32,K32,N32)</f>
        <v>2489.9990609613692</v>
      </c>
      <c r="R32" s="25">
        <f>SUM(C32,F32,I32,L32,O32)</f>
        <v>3660.7090556814819</v>
      </c>
      <c r="S32" s="37">
        <f>IF(R32&lt;&gt;0,Q32/R32,0)</f>
        <v>0.68019583722362442</v>
      </c>
    </row>
    <row r="33" spans="1:19" ht="5.15" customHeight="1" x14ac:dyDescent="0.6">
      <c r="A33" s="35"/>
      <c r="B33" s="11"/>
      <c r="C33" s="32"/>
      <c r="D33" s="36"/>
      <c r="E33" s="11"/>
      <c r="F33" s="32"/>
      <c r="G33" s="36"/>
      <c r="H33" s="11"/>
      <c r="I33" s="32"/>
      <c r="J33" s="36"/>
      <c r="K33" s="11"/>
      <c r="L33" s="32"/>
      <c r="M33" s="36"/>
      <c r="N33" s="11"/>
      <c r="O33" s="32"/>
      <c r="P33" s="36"/>
      <c r="Q33" s="35"/>
      <c r="R33" s="32"/>
      <c r="S33" s="36"/>
    </row>
    <row r="34" spans="1:19" x14ac:dyDescent="0.6">
      <c r="A34" s="122" t="s">
        <v>7</v>
      </c>
      <c r="B34" s="11"/>
      <c r="C34" s="32"/>
      <c r="D34" s="36"/>
      <c r="E34" s="11"/>
      <c r="F34" s="32"/>
      <c r="G34" s="36"/>
      <c r="H34" s="11"/>
      <c r="I34" s="32"/>
      <c r="J34" s="36"/>
      <c r="K34" s="11"/>
      <c r="L34" s="32"/>
      <c r="M34" s="36"/>
      <c r="N34" s="11"/>
      <c r="O34" s="32"/>
      <c r="P34" s="36"/>
      <c r="Q34" s="35"/>
      <c r="R34" s="32"/>
      <c r="S34" s="36"/>
    </row>
    <row r="35" spans="1:19" x14ac:dyDescent="0.6">
      <c r="A35" s="123" t="s">
        <v>13</v>
      </c>
      <c r="B35" s="11">
        <v>0</v>
      </c>
      <c r="C35" s="25">
        <v>0</v>
      </c>
      <c r="D35" s="37">
        <f>IF(C35&lt;&gt;0,B35/C35,0)</f>
        <v>0</v>
      </c>
      <c r="E35" s="11">
        <v>0</v>
      </c>
      <c r="F35" s="25">
        <v>0</v>
      </c>
      <c r="G35" s="37">
        <f>IF(F35&lt;&gt;0,E35/F35,0)</f>
        <v>0</v>
      </c>
      <c r="H35" s="11">
        <v>149.35963481733188</v>
      </c>
      <c r="I35" s="25">
        <v>357.10777866890021</v>
      </c>
      <c r="J35" s="37">
        <f>IF(I35&lt;&gt;0,H35/I35,0)</f>
        <v>0.4182480576986079</v>
      </c>
      <c r="K35" s="11">
        <v>1381.7248175211532</v>
      </c>
      <c r="L35" s="25">
        <v>3303.6012770125817</v>
      </c>
      <c r="M35" s="37">
        <f>IF(L35&lt;&gt;0,K35/L35,0)</f>
        <v>0.41824805769860796</v>
      </c>
      <c r="N35" s="11">
        <v>0</v>
      </c>
      <c r="O35" s="25">
        <v>0</v>
      </c>
      <c r="P35" s="37">
        <f>IF(O35&lt;&gt;0,N35/O35,0)</f>
        <v>0</v>
      </c>
      <c r="Q35" s="11">
        <f>SUM(B35,E35,H35,K35,N35)</f>
        <v>1531.0844523384851</v>
      </c>
      <c r="R35" s="25">
        <f>SUM(C35,F35,I35,L35,O35)</f>
        <v>3660.7090556814819</v>
      </c>
      <c r="S35" s="37">
        <f>IF(R35&lt;&gt;0,Q35/R35,0)</f>
        <v>0.41824805769860796</v>
      </c>
    </row>
    <row r="36" spans="1:19" ht="5.15" customHeight="1" x14ac:dyDescent="0.6">
      <c r="A36" s="35"/>
      <c r="B36" s="11"/>
      <c r="C36" s="32"/>
      <c r="D36" s="36"/>
      <c r="E36" s="11"/>
      <c r="F36" s="32"/>
      <c r="G36" s="36"/>
      <c r="H36" s="11"/>
      <c r="I36" s="32"/>
      <c r="J36" s="36"/>
      <c r="K36" s="11"/>
      <c r="L36" s="32"/>
      <c r="M36" s="36"/>
      <c r="N36" s="11"/>
      <c r="O36" s="32"/>
      <c r="P36" s="36"/>
      <c r="Q36" s="35"/>
      <c r="R36" s="32"/>
      <c r="S36" s="36"/>
    </row>
    <row r="37" spans="1:19" x14ac:dyDescent="0.6">
      <c r="A37" s="124" t="s">
        <v>35</v>
      </c>
      <c r="B37" s="11">
        <f>SUM(B32:B36)</f>
        <v>0</v>
      </c>
      <c r="C37" s="25">
        <f>C32</f>
        <v>0</v>
      </c>
      <c r="D37" s="37">
        <f>IF(C37&lt;&gt;0,B37/C37,0)</f>
        <v>0</v>
      </c>
      <c r="E37" s="11">
        <f>SUM(E32:E36)</f>
        <v>0</v>
      </c>
      <c r="F37" s="25">
        <f>F32</f>
        <v>0</v>
      </c>
      <c r="G37" s="37">
        <f>IF(F37&lt;&gt;0,E37/F37,0)</f>
        <v>0</v>
      </c>
      <c r="H37" s="11">
        <f>SUM(H32:H36)</f>
        <v>392.26285930809325</v>
      </c>
      <c r="I37" s="25">
        <f>I32</f>
        <v>357.10777866890021</v>
      </c>
      <c r="J37" s="37">
        <f>IF(I37&lt;&gt;0,H37/I37,0)</f>
        <v>1.0984438949222324</v>
      </c>
      <c r="K37" s="11">
        <f>SUM(K32:K36)</f>
        <v>3628.820653991761</v>
      </c>
      <c r="L37" s="25">
        <f>L32</f>
        <v>3303.6012770125817</v>
      </c>
      <c r="M37" s="37">
        <f>IF(L37&lt;&gt;0,K37/L37,0)</f>
        <v>1.0984438949222324</v>
      </c>
      <c r="N37" s="11">
        <f>SUM(N32:N36)</f>
        <v>0</v>
      </c>
      <c r="O37" s="25">
        <f>O32</f>
        <v>0</v>
      </c>
      <c r="P37" s="37">
        <f>IF(O37&lt;&gt;0,N37/O37,0)</f>
        <v>0</v>
      </c>
      <c r="Q37" s="11">
        <f>SUM(Q32:Q36)</f>
        <v>4021.0835132998545</v>
      </c>
      <c r="R37" s="25">
        <f>R32</f>
        <v>3660.7090556814819</v>
      </c>
      <c r="S37" s="37">
        <f>IF(R37&lt;&gt;0,Q37/R37,0)</f>
        <v>1.0984438949222324</v>
      </c>
    </row>
    <row r="38" spans="1:19" x14ac:dyDescent="0.6">
      <c r="A38" s="126"/>
      <c r="B38" s="11"/>
      <c r="C38" s="32"/>
      <c r="D38" s="36"/>
      <c r="E38" s="11"/>
      <c r="F38" s="32"/>
      <c r="G38" s="36"/>
      <c r="H38" s="11"/>
      <c r="I38" s="32"/>
      <c r="J38" s="36"/>
      <c r="K38" s="11"/>
      <c r="L38" s="32"/>
      <c r="M38" s="36"/>
      <c r="N38" s="11"/>
      <c r="O38" s="32"/>
      <c r="P38" s="36"/>
      <c r="Q38" s="35"/>
      <c r="R38" s="32"/>
      <c r="S38" s="36"/>
    </row>
    <row r="39" spans="1:19" x14ac:dyDescent="0.6">
      <c r="A39" s="127" t="s">
        <v>36</v>
      </c>
      <c r="B39" s="39">
        <f>SUM(B29,B37)</f>
        <v>0</v>
      </c>
      <c r="C39" s="40">
        <f>SUM(C29,C37)</f>
        <v>0</v>
      </c>
      <c r="D39" s="42">
        <f>IF(C39&lt;&gt;0,B39/C39,0)</f>
        <v>0</v>
      </c>
      <c r="E39" s="39">
        <f>SUM(E29,E37)</f>
        <v>93.979318075618266</v>
      </c>
      <c r="F39" s="40">
        <f>SUM(F29,F37)</f>
        <v>180.35901478599192</v>
      </c>
      <c r="G39" s="42">
        <f>IF(F39&lt;&gt;0,E39/F39,0)</f>
        <v>0.52106803858476958</v>
      </c>
      <c r="H39" s="39">
        <f>SUM(H29,H37)</f>
        <v>412.73066526328421</v>
      </c>
      <c r="I39" s="40">
        <f>SUM(I29,I37)</f>
        <v>396.38826497694913</v>
      </c>
      <c r="J39" s="42">
        <f>IF(I39&lt;&gt;0,H39/I39,0)</f>
        <v>1.0412282646341344</v>
      </c>
      <c r="K39" s="39">
        <f>SUM(K29,K37)</f>
        <v>4322.2346170109058</v>
      </c>
      <c r="L39" s="40">
        <f>SUM(L29,L37)</f>
        <v>4634.356402394038</v>
      </c>
      <c r="M39" s="42">
        <f>IF(L39&lt;&gt;0,K39/L39,0)</f>
        <v>0.93265045709002981</v>
      </c>
      <c r="N39" s="39">
        <f>SUM(N29,N37)</f>
        <v>0</v>
      </c>
      <c r="O39" s="40">
        <f>SUM(O29,O37)</f>
        <v>0</v>
      </c>
      <c r="P39" s="42">
        <f>IF(O39&lt;&gt;0,N39/O39,0)</f>
        <v>0</v>
      </c>
      <c r="Q39" s="39">
        <f>SUM(Q29,Q37)</f>
        <v>4828.9446003498088</v>
      </c>
      <c r="R39" s="40">
        <f>SUM(R29,R37)</f>
        <v>5211.1036821569796</v>
      </c>
      <c r="S39" s="42">
        <f>IF(R39&lt;&gt;0,Q39/R39,0)</f>
        <v>0.92666446397608659</v>
      </c>
    </row>
    <row r="40" spans="1:19" x14ac:dyDescent="0.6">
      <c r="A40" s="16"/>
      <c r="B40" s="128"/>
      <c r="C40" s="129"/>
      <c r="D40" s="130"/>
      <c r="E40" s="128"/>
      <c r="F40" s="129"/>
      <c r="G40" s="130"/>
      <c r="H40" s="128"/>
      <c r="I40" s="129"/>
      <c r="J40" s="130"/>
      <c r="K40" s="128"/>
      <c r="L40" s="129"/>
      <c r="M40" s="131"/>
      <c r="N40" s="128"/>
      <c r="O40" s="129"/>
      <c r="P40" s="130"/>
      <c r="Q40" s="128"/>
      <c r="R40" s="129"/>
      <c r="S40" s="130"/>
    </row>
    <row r="41" spans="1:19" x14ac:dyDescent="0.6">
      <c r="A41" s="132" t="s">
        <v>37</v>
      </c>
      <c r="B41" s="11"/>
      <c r="C41" s="25"/>
      <c r="D41" s="49"/>
      <c r="E41" s="11"/>
      <c r="F41" s="25"/>
      <c r="G41" s="49"/>
      <c r="H41" s="11"/>
      <c r="I41" s="25"/>
      <c r="J41" s="49"/>
      <c r="K41" s="11"/>
      <c r="L41" s="25"/>
      <c r="M41" s="37"/>
      <c r="N41" s="11"/>
      <c r="O41" s="25"/>
      <c r="P41" s="49"/>
      <c r="Q41" s="11"/>
      <c r="R41" s="25"/>
      <c r="S41" s="49"/>
    </row>
    <row r="42" spans="1:19" x14ac:dyDescent="0.6">
      <c r="A42" s="121" t="s">
        <v>10</v>
      </c>
      <c r="B42" s="11"/>
      <c r="C42" s="25"/>
      <c r="D42" s="49"/>
      <c r="E42" s="11"/>
      <c r="F42" s="25"/>
      <c r="G42" s="49"/>
      <c r="H42" s="11"/>
      <c r="I42" s="25"/>
      <c r="J42" s="49"/>
      <c r="K42" s="11"/>
      <c r="L42" s="25"/>
      <c r="M42" s="37"/>
      <c r="N42" s="11"/>
      <c r="O42" s="25"/>
      <c r="P42" s="49"/>
      <c r="Q42" s="11"/>
      <c r="R42" s="25"/>
      <c r="S42" s="49"/>
    </row>
    <row r="43" spans="1:19" x14ac:dyDescent="0.6">
      <c r="A43" s="122" t="s">
        <v>7</v>
      </c>
      <c r="B43" s="11"/>
      <c r="C43" s="25"/>
      <c r="D43" s="49"/>
      <c r="E43" s="11"/>
      <c r="F43" s="25"/>
      <c r="G43" s="49"/>
      <c r="H43" s="11"/>
      <c r="I43" s="25"/>
      <c r="J43" s="49"/>
      <c r="K43" s="11"/>
      <c r="L43" s="25"/>
      <c r="M43" s="37"/>
      <c r="N43" s="11"/>
      <c r="O43" s="25"/>
      <c r="P43" s="49"/>
      <c r="Q43" s="11"/>
      <c r="R43" s="25"/>
      <c r="S43" s="49"/>
    </row>
    <row r="44" spans="1:19" x14ac:dyDescent="0.6">
      <c r="A44" s="123" t="s">
        <v>13</v>
      </c>
      <c r="B44" s="11">
        <f>SUM(B10,B27)</f>
        <v>567.07678318768899</v>
      </c>
      <c r="C44" s="25">
        <f>SUM(C10,C27)</f>
        <v>1088.2970000000003</v>
      </c>
      <c r="D44" s="37">
        <f>IF(C44&lt;&gt;0,B44/C44,0)</f>
        <v>0.52106803858476947</v>
      </c>
      <c r="E44" s="11">
        <f>SUM(E10,E27)</f>
        <v>25231.358643331929</v>
      </c>
      <c r="F44" s="25">
        <f>SUM(F10,F27)</f>
        <v>48422.387816878516</v>
      </c>
      <c r="G44" s="37">
        <f>IF(F44&lt;&gt;0,E44/F44,0)</f>
        <v>0.52106803858476958</v>
      </c>
      <c r="H44" s="11">
        <f>SUM(H10,H27)</f>
        <v>345.93186013604259</v>
      </c>
      <c r="I44" s="25">
        <f>SUM(I10,I27)</f>
        <v>663.88999999999987</v>
      </c>
      <c r="J44" s="37">
        <f>IF(I44&lt;&gt;0,H44/I44,0)</f>
        <v>0.52106803858476958</v>
      </c>
      <c r="K44" s="11">
        <f>SUM(K10,K27)</f>
        <v>706.89540117002571</v>
      </c>
      <c r="L44" s="25">
        <f>SUM(L10,L27)</f>
        <v>1356.6278275097559</v>
      </c>
      <c r="M44" s="37">
        <f>IF(L44&lt;&gt;0,K44/L44,0)</f>
        <v>0.52106803858476969</v>
      </c>
      <c r="N44" s="11">
        <f>SUM(N10,N27)</f>
        <v>0</v>
      </c>
      <c r="O44" s="25">
        <f>SUM(O10,O27)</f>
        <v>0</v>
      </c>
      <c r="P44" s="37">
        <f>IF(O44&lt;&gt;0,N44/O44,0)</f>
        <v>0</v>
      </c>
      <c r="Q44" s="11">
        <f>SUM(Q10,Q27)</f>
        <v>26851.262687825685</v>
      </c>
      <c r="R44" s="25">
        <f>SUM(R10,R27)</f>
        <v>51531.202644388271</v>
      </c>
      <c r="S44" s="37">
        <f>IF(R44&lt;&gt;0,Q44/R44,0)</f>
        <v>0.52106803858476958</v>
      </c>
    </row>
    <row r="45" spans="1:19" ht="5.15" customHeight="1" x14ac:dyDescent="0.6">
      <c r="A45" s="35"/>
      <c r="B45" s="11"/>
      <c r="C45" s="25"/>
      <c r="D45" s="36"/>
      <c r="E45" s="11"/>
      <c r="F45" s="25"/>
      <c r="G45" s="36"/>
      <c r="H45" s="11"/>
      <c r="I45" s="25"/>
      <c r="J45" s="36"/>
      <c r="K45" s="11"/>
      <c r="L45" s="25"/>
      <c r="M45" s="36"/>
      <c r="N45" s="11"/>
      <c r="O45" s="25"/>
      <c r="P45" s="36"/>
      <c r="Q45" s="11"/>
      <c r="R45" s="25"/>
      <c r="S45" s="36"/>
    </row>
    <row r="46" spans="1:19" x14ac:dyDescent="0.6">
      <c r="A46" s="124" t="s">
        <v>38</v>
      </c>
      <c r="B46" s="11">
        <f>B44</f>
        <v>567.07678318768899</v>
      </c>
      <c r="C46" s="25">
        <f>C44</f>
        <v>1088.2970000000003</v>
      </c>
      <c r="D46" s="37">
        <f>IF(C46&lt;&gt;0,B46/C46,0)</f>
        <v>0.52106803858476947</v>
      </c>
      <c r="E46" s="11">
        <f>E44</f>
        <v>25231.358643331929</v>
      </c>
      <c r="F46" s="25">
        <f>F44</f>
        <v>48422.387816878516</v>
      </c>
      <c r="G46" s="37">
        <f>IF(F46&lt;&gt;0,E46/F46,0)</f>
        <v>0.52106803858476958</v>
      </c>
      <c r="H46" s="11">
        <f>H44</f>
        <v>345.93186013604259</v>
      </c>
      <c r="I46" s="25">
        <f>I44</f>
        <v>663.88999999999987</v>
      </c>
      <c r="J46" s="37">
        <f>IF(I46&lt;&gt;0,H46/I46,0)</f>
        <v>0.52106803858476958</v>
      </c>
      <c r="K46" s="11">
        <f>K44</f>
        <v>706.89540117002571</v>
      </c>
      <c r="L46" s="25">
        <f>L44</f>
        <v>1356.6278275097559</v>
      </c>
      <c r="M46" s="37">
        <f>IF(L46&lt;&gt;0,K46/L46,0)</f>
        <v>0.52106803858476969</v>
      </c>
      <c r="N46" s="11">
        <f>N44</f>
        <v>0</v>
      </c>
      <c r="O46" s="25">
        <f>O44</f>
        <v>0</v>
      </c>
      <c r="P46" s="37">
        <f>IF(O46&lt;&gt;0,N46/O46,0)</f>
        <v>0</v>
      </c>
      <c r="Q46" s="11">
        <f>Q44</f>
        <v>26851.262687825685</v>
      </c>
      <c r="R46" s="25">
        <f>R44</f>
        <v>51531.202644388271</v>
      </c>
      <c r="S46" s="37">
        <f>IF(R46&lt;&gt;0,Q46/R46,0)</f>
        <v>0.52106803858476958</v>
      </c>
    </row>
    <row r="47" spans="1:19" x14ac:dyDescent="0.6">
      <c r="A47" s="35"/>
      <c r="B47" s="11"/>
      <c r="C47" s="25"/>
      <c r="D47" s="36"/>
      <c r="E47" s="11"/>
      <c r="F47" s="25"/>
      <c r="G47" s="36"/>
      <c r="H47" s="11"/>
      <c r="I47" s="25"/>
      <c r="J47" s="36"/>
      <c r="K47" s="11"/>
      <c r="L47" s="25"/>
      <c r="M47" s="36"/>
      <c r="N47" s="11"/>
      <c r="O47" s="25"/>
      <c r="P47" s="36"/>
      <c r="Q47" s="11"/>
      <c r="R47" s="25"/>
      <c r="S47" s="36"/>
    </row>
    <row r="48" spans="1:19" x14ac:dyDescent="0.6">
      <c r="A48" s="121" t="s">
        <v>11</v>
      </c>
      <c r="B48" s="11"/>
      <c r="C48" s="25"/>
      <c r="D48" s="36"/>
      <c r="E48" s="11"/>
      <c r="F48" s="25"/>
      <c r="G48" s="36"/>
      <c r="H48" s="11"/>
      <c r="I48" s="25"/>
      <c r="J48" s="36"/>
      <c r="K48" s="11"/>
      <c r="L48" s="25"/>
      <c r="M48" s="36"/>
      <c r="N48" s="11"/>
      <c r="O48" s="25"/>
      <c r="P48" s="36"/>
      <c r="Q48" s="11"/>
      <c r="R48" s="25"/>
      <c r="S48" s="36"/>
    </row>
    <row r="49" spans="1:19" x14ac:dyDescent="0.6">
      <c r="A49" s="125" t="s">
        <v>14</v>
      </c>
      <c r="B49" s="11">
        <f>SUM(B15,B32)</f>
        <v>948.77947884997752</v>
      </c>
      <c r="C49" s="25">
        <f>SUM(C15,C32)</f>
        <v>2887.9185163751654</v>
      </c>
      <c r="D49" s="37">
        <f>IF(C49&lt;&gt;0,B49/C49,0)</f>
        <v>0.32853401973434454</v>
      </c>
      <c r="E49" s="11">
        <f>SUM(E15,E32)</f>
        <v>9068.4789659172129</v>
      </c>
      <c r="F49" s="25">
        <f>SUM(F15,F32)</f>
        <v>27602.861259999994</v>
      </c>
      <c r="G49" s="37">
        <f>IF(F49&lt;&gt;0,E49/F49,0)</f>
        <v>0.32853401973434454</v>
      </c>
      <c r="H49" s="11">
        <f>SUM(H15,H32)</f>
        <v>1247.7236109609908</v>
      </c>
      <c r="I49" s="25">
        <f>SUM(I15,I32)</f>
        <v>3415.605</v>
      </c>
      <c r="J49" s="37">
        <f>IF(I49&lt;&gt;0,H49/I49,0)</f>
        <v>0.36530090890515465</v>
      </c>
      <c r="K49" s="11">
        <f>SUM(K15,K32)</f>
        <v>3059.9233808928002</v>
      </c>
      <c r="L49" s="25">
        <f>SUM(L15,L32)</f>
        <v>5777.7059224902441</v>
      </c>
      <c r="M49" s="37">
        <f>IF(L49&lt;&gt;0,K49/L49,0)</f>
        <v>0.52960871009058652</v>
      </c>
      <c r="N49" s="11">
        <f>SUM(N15,N32)</f>
        <v>0</v>
      </c>
      <c r="O49" s="25">
        <f>SUM(O15,O32)</f>
        <v>0</v>
      </c>
      <c r="P49" s="37">
        <f>IF(O49&lt;&gt;0,N49/O49,0)</f>
        <v>0</v>
      </c>
      <c r="Q49" s="11">
        <f>SUM(Q15,Q32)</f>
        <v>14324.905436620982</v>
      </c>
      <c r="R49" s="25">
        <f>SUM(R15,R32)</f>
        <v>39684.090698865402</v>
      </c>
      <c r="S49" s="37">
        <f>IF(R49&lt;&gt;0,Q49/R49,0)</f>
        <v>0.36097350813258122</v>
      </c>
    </row>
    <row r="50" spans="1:19" ht="5.15" customHeight="1" x14ac:dyDescent="0.6">
      <c r="A50" s="35"/>
      <c r="B50" s="11"/>
      <c r="C50" s="25"/>
      <c r="D50" s="36"/>
      <c r="E50" s="11"/>
      <c r="F50" s="25"/>
      <c r="G50" s="36"/>
      <c r="H50" s="11"/>
      <c r="I50" s="25"/>
      <c r="J50" s="36"/>
      <c r="K50" s="11"/>
      <c r="L50" s="25"/>
      <c r="M50" s="36"/>
      <c r="N50" s="11"/>
      <c r="O50" s="25"/>
      <c r="P50" s="36"/>
      <c r="Q50" s="11"/>
      <c r="R50" s="25"/>
      <c r="S50" s="36"/>
    </row>
    <row r="51" spans="1:19" x14ac:dyDescent="0.6">
      <c r="A51" s="122" t="s">
        <v>7</v>
      </c>
      <c r="B51" s="11"/>
      <c r="C51" s="25"/>
      <c r="D51" s="36"/>
      <c r="E51" s="11"/>
      <c r="F51" s="25"/>
      <c r="G51" s="36"/>
      <c r="H51" s="11"/>
      <c r="I51" s="25"/>
      <c r="J51" s="36"/>
      <c r="K51" s="11"/>
      <c r="L51" s="25"/>
      <c r="M51" s="36"/>
      <c r="N51" s="11"/>
      <c r="O51" s="25"/>
      <c r="P51" s="36"/>
      <c r="Q51" s="11"/>
      <c r="R51" s="25"/>
      <c r="S51" s="36"/>
    </row>
    <row r="52" spans="1:19" x14ac:dyDescent="0.6">
      <c r="A52" s="123" t="s">
        <v>13</v>
      </c>
      <c r="B52" s="11">
        <f>SUM(B18,B35)</f>
        <v>1207.8663102657588</v>
      </c>
      <c r="C52" s="25">
        <f>SUM(C18,C35)</f>
        <v>2887.9185163751654</v>
      </c>
      <c r="D52" s="37">
        <f>IF(C52&lt;&gt;0,B52/C52,0)</f>
        <v>0.41824805769860807</v>
      </c>
      <c r="E52" s="11">
        <f>SUM(E18,E35)</f>
        <v>11544.843108919149</v>
      </c>
      <c r="F52" s="25">
        <f>SUM(F18,F35)</f>
        <v>27602.861259999994</v>
      </c>
      <c r="G52" s="37">
        <f>IF(F52&lt;&gt;0,E52/F52,0)</f>
        <v>0.41824805769860801</v>
      </c>
      <c r="H52" s="11">
        <f>SUM(H18,H35)</f>
        <v>1428.5701571156537</v>
      </c>
      <c r="I52" s="25">
        <f>SUM(I18,I35)</f>
        <v>3415.605</v>
      </c>
      <c r="J52" s="37">
        <f>IF(I52&lt;&gt;0,H52/I52,0)</f>
        <v>0.4182480576986079</v>
      </c>
      <c r="K52" s="11">
        <f>SUM(K18,K35)</f>
        <v>2416.5142800352887</v>
      </c>
      <c r="L52" s="25">
        <f>SUM(L18,L35)</f>
        <v>5777.7059224902441</v>
      </c>
      <c r="M52" s="37">
        <f>IF(L52&lt;&gt;0,K52/L52,0)</f>
        <v>0.41824805769860801</v>
      </c>
      <c r="N52" s="11">
        <f>SUM(N18,N35)</f>
        <v>0</v>
      </c>
      <c r="O52" s="25">
        <f>SUM(O18,O35)</f>
        <v>0</v>
      </c>
      <c r="P52" s="37">
        <f>IF(O52&lt;&gt;0,N52/O52,0)</f>
        <v>0</v>
      </c>
      <c r="Q52" s="11">
        <f>SUM(Q18,Q35)</f>
        <v>16597.793856335851</v>
      </c>
      <c r="R52" s="25">
        <f>SUM(R18,R35)</f>
        <v>39684.090698865402</v>
      </c>
      <c r="S52" s="37">
        <f>IF(R52&lt;&gt;0,Q52/R52,0)</f>
        <v>0.41824805769860801</v>
      </c>
    </row>
    <row r="53" spans="1:19" ht="5.15" customHeight="1" x14ac:dyDescent="0.6">
      <c r="A53" s="35"/>
      <c r="B53" s="11"/>
      <c r="C53" s="25"/>
      <c r="D53" s="36"/>
      <c r="E53" s="11"/>
      <c r="F53" s="25"/>
      <c r="G53" s="36"/>
      <c r="H53" s="11"/>
      <c r="I53" s="25"/>
      <c r="J53" s="36"/>
      <c r="K53" s="11"/>
      <c r="L53" s="25"/>
      <c r="M53" s="36"/>
      <c r="N53" s="11"/>
      <c r="O53" s="25"/>
      <c r="P53" s="36"/>
      <c r="Q53" s="11"/>
      <c r="R53" s="25"/>
      <c r="S53" s="36"/>
    </row>
    <row r="54" spans="1:19" x14ac:dyDescent="0.6">
      <c r="A54" s="124" t="s">
        <v>39</v>
      </c>
      <c r="B54" s="11">
        <f>SUM(B49:B53)</f>
        <v>2156.6457891157361</v>
      </c>
      <c r="C54" s="25">
        <f>C49</f>
        <v>2887.9185163751654</v>
      </c>
      <c r="D54" s="37">
        <f>IF(C54&lt;&gt;0,B54/C54,0)</f>
        <v>0.74678207743295255</v>
      </c>
      <c r="E54" s="11">
        <f>SUM(E49:E53)</f>
        <v>20613.32207483636</v>
      </c>
      <c r="F54" s="25">
        <f>F49</f>
        <v>27602.861259999994</v>
      </c>
      <c r="G54" s="37">
        <f>IF(F54&lt;&gt;0,E54/F54,0)</f>
        <v>0.74678207743295244</v>
      </c>
      <c r="H54" s="11">
        <f>SUM(H49:H53)</f>
        <v>2676.2937680766445</v>
      </c>
      <c r="I54" s="25">
        <f>I49</f>
        <v>3415.605</v>
      </c>
      <c r="J54" s="37">
        <f>IF(I54&lt;&gt;0,H54/I54,0)</f>
        <v>0.78354896660376261</v>
      </c>
      <c r="K54" s="11">
        <f>SUM(K49:K53)</f>
        <v>5476.4376609280889</v>
      </c>
      <c r="L54" s="25">
        <f>L49</f>
        <v>5777.7059224902441</v>
      </c>
      <c r="M54" s="37">
        <f>IF(L54&lt;&gt;0,K54/L54,0)</f>
        <v>0.94785676778919448</v>
      </c>
      <c r="N54" s="11">
        <f>SUM(N49:N53)</f>
        <v>0</v>
      </c>
      <c r="O54" s="25">
        <f>O49</f>
        <v>0</v>
      </c>
      <c r="P54" s="37">
        <f>IF(O54&lt;&gt;0,N54/O54,0)</f>
        <v>0</v>
      </c>
      <c r="Q54" s="11">
        <f>SUM(Q49:Q53)</f>
        <v>30922.699292956833</v>
      </c>
      <c r="R54" s="25">
        <f>R49</f>
        <v>39684.090698865402</v>
      </c>
      <c r="S54" s="37">
        <f>IF(R54&lt;&gt;0,Q54/R54,0)</f>
        <v>0.77922156583118929</v>
      </c>
    </row>
    <row r="55" spans="1:19" x14ac:dyDescent="0.6">
      <c r="A55" s="126"/>
      <c r="B55" s="11"/>
      <c r="C55" s="25"/>
      <c r="D55" s="36"/>
      <c r="E55" s="11"/>
      <c r="F55" s="25"/>
      <c r="G55" s="36"/>
      <c r="H55" s="11"/>
      <c r="I55" s="25"/>
      <c r="J55" s="36"/>
      <c r="K55" s="11"/>
      <c r="L55" s="25"/>
      <c r="M55" s="36"/>
      <c r="N55" s="11"/>
      <c r="O55" s="25"/>
      <c r="P55" s="36"/>
      <c r="Q55" s="11"/>
      <c r="R55" s="25"/>
      <c r="S55" s="36"/>
    </row>
    <row r="56" spans="1:19" x14ac:dyDescent="0.6">
      <c r="A56" s="127" t="s">
        <v>40</v>
      </c>
      <c r="B56" s="39">
        <f>SUM(B46,B54)</f>
        <v>2723.7225723034253</v>
      </c>
      <c r="C56" s="40">
        <f>SUM(C46,C54)</f>
        <v>3976.2155163751659</v>
      </c>
      <c r="D56" s="42">
        <f>IF(C56&lt;&gt;0,B56/C56,0)</f>
        <v>0.68500375824357984</v>
      </c>
      <c r="E56" s="39">
        <f>SUM(E46,E54)</f>
        <v>45844.680718168289</v>
      </c>
      <c r="F56" s="40">
        <f>SUM(F46,F54)</f>
        <v>76025.249076878506</v>
      </c>
      <c r="G56" s="42">
        <f>IF(F56&lt;&gt;0,E56/F56,0)</f>
        <v>0.60301914528170864</v>
      </c>
      <c r="H56" s="39">
        <f>SUM(H46,H54)</f>
        <v>3022.2256282126873</v>
      </c>
      <c r="I56" s="40">
        <f>SUM(I46,I54)</f>
        <v>4079.4949999999999</v>
      </c>
      <c r="J56" s="42">
        <f>IF(I56&lt;&gt;0,H56/I56,0)</f>
        <v>0.740833271817391</v>
      </c>
      <c r="K56" s="39">
        <f>SUM(K46,K54)</f>
        <v>6183.3330620981142</v>
      </c>
      <c r="L56" s="40">
        <f>SUM(L46,L54)</f>
        <v>7134.3337499999998</v>
      </c>
      <c r="M56" s="42">
        <f>IF(L56&lt;&gt;0,K56/L56,0)</f>
        <v>0.86670084113994728</v>
      </c>
      <c r="N56" s="39">
        <f>SUM(N46,N54)</f>
        <v>0</v>
      </c>
      <c r="O56" s="40">
        <f>SUM(O46,O54)</f>
        <v>0</v>
      </c>
      <c r="P56" s="42">
        <f>IF(O56&lt;&gt;0,N56/O56,0)</f>
        <v>0</v>
      </c>
      <c r="Q56" s="39">
        <f>SUM(Q46,Q54)</f>
        <v>57773.961980782522</v>
      </c>
      <c r="R56" s="40">
        <f>SUM(R46,R54)</f>
        <v>91215.293343253667</v>
      </c>
      <c r="S56" s="42">
        <f>IF(R56&lt;&gt;0,Q56/R56,0)</f>
        <v>0.63338021359392493</v>
      </c>
    </row>
    <row r="57" spans="1:19" hidden="1" x14ac:dyDescent="0.6">
      <c r="A57" s="10"/>
      <c r="B57" s="12"/>
      <c r="C57" s="25"/>
      <c r="D57" s="34"/>
      <c r="E57" s="12"/>
      <c r="F57" s="25"/>
      <c r="G57" s="34"/>
      <c r="H57" s="12"/>
      <c r="I57" s="25"/>
      <c r="J57" s="34"/>
      <c r="K57" s="12"/>
      <c r="L57" s="25"/>
      <c r="M57" s="13"/>
      <c r="N57" s="12"/>
      <c r="O57" s="25"/>
      <c r="P57" s="34"/>
      <c r="Q57" s="12"/>
      <c r="R57" s="25"/>
      <c r="S57" s="34"/>
    </row>
    <row r="58" spans="1:19" ht="12.75" hidden="1" customHeight="1" x14ac:dyDescent="0.6">
      <c r="A58" s="2" t="s">
        <v>26</v>
      </c>
      <c r="C58" s="9">
        <v>0</v>
      </c>
      <c r="F58" s="9">
        <v>0</v>
      </c>
      <c r="I58" s="9">
        <v>0</v>
      </c>
      <c r="L58" s="9">
        <v>0</v>
      </c>
      <c r="O58" s="9">
        <v>0</v>
      </c>
      <c r="R58" s="9">
        <v>0</v>
      </c>
      <c r="S58" s="9"/>
    </row>
    <row r="59" spans="1:19" ht="12.75" hidden="1" customHeight="1" x14ac:dyDescent="0.6">
      <c r="C59" s="9">
        <v>0</v>
      </c>
      <c r="F59" s="9">
        <v>0</v>
      </c>
      <c r="I59" s="9">
        <v>0</v>
      </c>
      <c r="J59" s="28"/>
      <c r="L59" s="9">
        <v>0</v>
      </c>
      <c r="M59" s="28"/>
      <c r="O59" s="9">
        <v>0</v>
      </c>
      <c r="P59" s="28"/>
      <c r="R59" s="9">
        <v>0</v>
      </c>
      <c r="S59" s="9"/>
    </row>
    <row r="60" spans="1:19" ht="12.75" hidden="1" customHeight="1" x14ac:dyDescent="0.6">
      <c r="B60" s="9">
        <v>0</v>
      </c>
      <c r="C60" s="9">
        <v>0</v>
      </c>
      <c r="E60" s="9">
        <v>0</v>
      </c>
      <c r="F60" s="9">
        <v>0</v>
      </c>
      <c r="H60" s="9">
        <v>0</v>
      </c>
      <c r="I60" s="9">
        <v>0</v>
      </c>
      <c r="K60" s="9">
        <v>2.2737367544323206E-13</v>
      </c>
      <c r="L60" s="9">
        <v>0</v>
      </c>
      <c r="N60" s="9">
        <v>0</v>
      </c>
      <c r="O60" s="9">
        <v>0</v>
      </c>
      <c r="Q60" s="9">
        <v>0</v>
      </c>
      <c r="R60" s="9">
        <v>0</v>
      </c>
      <c r="S60" s="9"/>
    </row>
    <row r="61" spans="1:19" ht="12.75" hidden="1" customHeight="1" x14ac:dyDescent="0.6">
      <c r="B61" s="9"/>
      <c r="C61" s="9">
        <v>0</v>
      </c>
      <c r="E61" s="9"/>
      <c r="F61" s="9">
        <v>0</v>
      </c>
      <c r="H61" s="9"/>
      <c r="I61" s="9">
        <v>0</v>
      </c>
      <c r="K61" s="9"/>
      <c r="L61" s="9">
        <v>0</v>
      </c>
      <c r="N61" s="9"/>
      <c r="O61" s="9">
        <v>0</v>
      </c>
      <c r="Q61" s="9"/>
      <c r="R61" s="9">
        <v>0</v>
      </c>
      <c r="S61" s="9">
        <v>0</v>
      </c>
    </row>
    <row r="62" spans="1:19" ht="12.75" hidden="1" customHeight="1" x14ac:dyDescent="0.6">
      <c r="B62" s="9"/>
      <c r="C62" s="9">
        <v>0</v>
      </c>
      <c r="E62" s="9"/>
      <c r="F62" s="9">
        <v>0</v>
      </c>
      <c r="H62" s="9"/>
      <c r="I62" s="9">
        <v>0</v>
      </c>
      <c r="K62" s="9"/>
      <c r="L62" s="9">
        <v>-1.1368683772161603E-13</v>
      </c>
      <c r="N62" s="9"/>
      <c r="O62" s="9">
        <v>0</v>
      </c>
      <c r="Q62" s="9"/>
      <c r="R62" s="9">
        <v>0</v>
      </c>
      <c r="S62" s="9">
        <v>0</v>
      </c>
    </row>
    <row r="63" spans="1:19" ht="12.75" hidden="1" customHeight="1" x14ac:dyDescent="0.6">
      <c r="B63" s="9">
        <v>0</v>
      </c>
      <c r="C63" s="9">
        <v>0</v>
      </c>
      <c r="E63" s="9">
        <v>0</v>
      </c>
      <c r="F63" s="9">
        <v>0</v>
      </c>
      <c r="H63" s="9">
        <v>0</v>
      </c>
      <c r="I63" s="9">
        <v>0</v>
      </c>
      <c r="K63" s="9">
        <v>0</v>
      </c>
      <c r="L63" s="9">
        <v>0</v>
      </c>
      <c r="N63" s="9">
        <v>0</v>
      </c>
      <c r="O63" s="9">
        <v>0</v>
      </c>
      <c r="Q63" s="9">
        <v>0</v>
      </c>
      <c r="R63" s="9">
        <v>0</v>
      </c>
      <c r="S63" s="9">
        <v>0</v>
      </c>
    </row>
    <row r="64" spans="1:19" ht="12.75" customHeight="1" x14ac:dyDescent="0.6">
      <c r="A64" s="15"/>
      <c r="B64" s="15"/>
      <c r="C64" s="15"/>
      <c r="D64" s="15"/>
      <c r="E64" s="15"/>
    </row>
    <row r="65" spans="1:18" ht="12.75" customHeight="1" x14ac:dyDescent="0.6">
      <c r="A65" s="31" t="s">
        <v>27</v>
      </c>
      <c r="C65" s="24"/>
      <c r="F65" s="24"/>
      <c r="I65" s="24"/>
      <c r="L65" s="24"/>
      <c r="O65" s="24"/>
      <c r="R65" s="24"/>
    </row>
    <row r="66" spans="1:18" ht="12.75" customHeight="1" x14ac:dyDescent="0.6">
      <c r="A66" s="83" t="s">
        <v>96</v>
      </c>
      <c r="C66" s="24"/>
      <c r="F66" s="24"/>
      <c r="I66" s="24"/>
      <c r="L66" s="24"/>
      <c r="O66" s="24"/>
      <c r="R66" s="24"/>
    </row>
    <row r="67" spans="1:18" ht="12.75" customHeight="1" x14ac:dyDescent="0.6"/>
    <row r="68" spans="1:18" ht="12.75" customHeight="1" x14ac:dyDescent="0.6">
      <c r="C68" s="29"/>
      <c r="F68" s="29"/>
    </row>
    <row r="69" spans="1:18" ht="12.75" customHeight="1" x14ac:dyDescent="0.6">
      <c r="C69" s="29"/>
      <c r="F69" s="29"/>
    </row>
    <row r="70" spans="1:18" ht="12.75" customHeight="1" x14ac:dyDescent="0.6"/>
    <row r="71" spans="1:18" ht="12.75" customHeight="1" x14ac:dyDescent="0.6"/>
    <row r="72" spans="1:18" ht="12.75" customHeight="1" x14ac:dyDescent="0.6"/>
    <row r="73" spans="1:18" ht="12.75" customHeight="1" x14ac:dyDescent="0.6"/>
    <row r="74" spans="1:18" ht="12.75" customHeight="1" x14ac:dyDescent="0.6"/>
    <row r="75" spans="1:18" ht="12.75" customHeight="1" x14ac:dyDescent="0.6"/>
    <row r="76" spans="1:18" ht="12.75" customHeight="1" x14ac:dyDescent="0.6"/>
    <row r="77" spans="1:18" ht="12.75" customHeight="1" x14ac:dyDescent="0.6"/>
    <row r="78" spans="1:18" ht="12.75" customHeight="1" x14ac:dyDescent="0.6"/>
    <row r="79" spans="1:18" ht="12.75" customHeight="1" x14ac:dyDescent="0.6"/>
  </sheetData>
  <phoneticPr fontId="5" type="noConversion"/>
  <printOptions horizontalCentered="1"/>
  <pageMargins left="0.75" right="0.75" top="1" bottom="1" header="0.5" footer="0.5"/>
  <pageSetup scale="70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51"/>
  <sheetViews>
    <sheetView zoomScale="70" workbookViewId="0"/>
  </sheetViews>
  <sheetFormatPr defaultRowHeight="13" x14ac:dyDescent="0.6"/>
  <cols>
    <col min="1" max="1" width="22.86328125" customWidth="1"/>
    <col min="2" max="3" width="8.31640625" customWidth="1"/>
    <col min="4" max="4" width="7.6796875" customWidth="1"/>
    <col min="5" max="6" width="8.31640625" customWidth="1"/>
    <col min="7" max="7" width="7.6796875" customWidth="1"/>
    <col min="8" max="9" width="8.31640625" customWidth="1"/>
    <col min="10" max="10" width="7.6796875" customWidth="1"/>
    <col min="11" max="12" width="8.31640625" customWidth="1"/>
    <col min="13" max="13" width="7.6796875" customWidth="1"/>
    <col min="14" max="15" width="8.31640625" customWidth="1"/>
    <col min="16" max="16" width="7.6796875" customWidth="1"/>
    <col min="17" max="18" width="8.31640625" customWidth="1"/>
    <col min="19" max="19" width="7.6796875" customWidth="1"/>
  </cols>
  <sheetData>
    <row r="1" spans="1:19" ht="15.5" x14ac:dyDescent="0.7">
      <c r="A1" s="181" t="s">
        <v>91</v>
      </c>
    </row>
    <row r="2" spans="1:19" ht="15.5" x14ac:dyDescent="0.7">
      <c r="A2" s="30" t="s">
        <v>95</v>
      </c>
    </row>
    <row r="3" spans="1:19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x14ac:dyDescent="0.6">
      <c r="A7" s="120" t="s">
        <v>41</v>
      </c>
      <c r="B7" s="45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5"/>
      <c r="R7" s="46"/>
      <c r="S7" s="47"/>
    </row>
    <row r="8" spans="1:19" x14ac:dyDescent="0.6">
      <c r="A8" s="121" t="s">
        <v>10</v>
      </c>
      <c r="B8" s="35"/>
      <c r="C8" s="32"/>
      <c r="D8" s="36"/>
      <c r="E8" s="35"/>
      <c r="F8" s="32"/>
      <c r="G8" s="36"/>
      <c r="H8" s="35"/>
      <c r="I8" s="32"/>
      <c r="J8" s="36"/>
      <c r="K8" s="35"/>
      <c r="L8" s="32"/>
      <c r="M8" s="36"/>
      <c r="N8" s="35"/>
      <c r="O8" s="32"/>
      <c r="P8" s="36"/>
      <c r="Q8" s="35"/>
      <c r="R8" s="32"/>
      <c r="S8" s="36"/>
    </row>
    <row r="9" spans="1:19" x14ac:dyDescent="0.6">
      <c r="A9" s="125" t="s">
        <v>8</v>
      </c>
      <c r="B9" s="35"/>
      <c r="C9" s="32"/>
      <c r="D9" s="36"/>
      <c r="E9" s="35"/>
      <c r="F9" s="32"/>
      <c r="G9" s="36"/>
      <c r="H9" s="35"/>
      <c r="I9" s="32"/>
      <c r="J9" s="36"/>
      <c r="K9" s="35"/>
      <c r="L9" s="32"/>
      <c r="M9" s="36"/>
      <c r="N9" s="35"/>
      <c r="O9" s="32"/>
      <c r="P9" s="36"/>
      <c r="Q9" s="35"/>
      <c r="R9" s="32"/>
      <c r="S9" s="36"/>
    </row>
    <row r="10" spans="1:19" x14ac:dyDescent="0.6">
      <c r="A10" s="123" t="s">
        <v>1</v>
      </c>
      <c r="B10" s="11">
        <f>'Table 5.1'!B10</f>
        <v>0</v>
      </c>
      <c r="C10" s="25">
        <f>'Table 5.1'!C10</f>
        <v>64713.650954669341</v>
      </c>
      <c r="D10" s="37">
        <f>IF(C10&lt;&gt;0,B10/C10,0)</f>
        <v>0</v>
      </c>
      <c r="E10" s="11">
        <f>'Table 5.1'!E10</f>
        <v>0</v>
      </c>
      <c r="F10" s="25">
        <f>'Table 5.1'!F10</f>
        <v>286.47100258998773</v>
      </c>
      <c r="G10" s="37">
        <f>IF(F10&lt;&gt;0,E10/F10,0)</f>
        <v>0</v>
      </c>
      <c r="H10" s="11">
        <f>'Table 5.1'!H10</f>
        <v>0</v>
      </c>
      <c r="I10" s="25">
        <f>'Table 5.1'!I10</f>
        <v>30876.454291454993</v>
      </c>
      <c r="J10" s="37">
        <f>IF(I10&lt;&gt;0,H10/I10,0)</f>
        <v>0</v>
      </c>
      <c r="K10" s="11">
        <f>'Table 5.1'!K10</f>
        <v>0</v>
      </c>
      <c r="L10" s="25">
        <f>'Table 5.1'!L10</f>
        <v>0</v>
      </c>
      <c r="M10" s="37">
        <f>IF(L10&lt;&gt;0,K10/L10,0)</f>
        <v>0</v>
      </c>
      <c r="N10" s="11">
        <f>'Table 5.1'!N10</f>
        <v>0</v>
      </c>
      <c r="O10" s="25">
        <f>'Table 5.1'!O10</f>
        <v>18.211653955689542</v>
      </c>
      <c r="P10" s="37">
        <f>IF(O10&lt;&gt;0,N10/O10,0)</f>
        <v>0</v>
      </c>
      <c r="Q10" s="11">
        <f>SUM(B10,E10,H10,K10,N10)</f>
        <v>0</v>
      </c>
      <c r="R10" s="25">
        <f>SUM(C10,F10,I10,L10,O10)</f>
        <v>95894.78790267001</v>
      </c>
      <c r="S10" s="37">
        <f>IF(R10&lt;&gt;0,Q10/R10,0)</f>
        <v>0</v>
      </c>
    </row>
    <row r="11" spans="1:19" x14ac:dyDescent="0.6">
      <c r="A11" s="123" t="s">
        <v>12</v>
      </c>
      <c r="B11" s="11">
        <f>'Table 5.1'!B11</f>
        <v>7903.1885106438349</v>
      </c>
      <c r="C11" s="25">
        <f>'Table 5.1'!C11</f>
        <v>100583.03092188067</v>
      </c>
      <c r="D11" s="37">
        <f>IF(C11&lt;&gt;0,B11/C11,0)</f>
        <v>7.8573775697631992E-2</v>
      </c>
      <c r="E11" s="11">
        <f>'Table 5.1'!E11</f>
        <v>34.98542120406286</v>
      </c>
      <c r="F11" s="25">
        <f>'Table 5.1'!F11</f>
        <v>445.25569623501275</v>
      </c>
      <c r="G11" s="37">
        <f>IF(F11&lt;&gt;0,E11/F11,0)</f>
        <v>7.8573775697631992E-2</v>
      </c>
      <c r="H11" s="11">
        <f>'Table 5.1'!H11</f>
        <v>3770.8031490385197</v>
      </c>
      <c r="I11" s="25">
        <f>'Table 5.1'!I11</f>
        <v>47990.606478544993</v>
      </c>
      <c r="J11" s="37">
        <f>IF(I11&lt;&gt;0,H11/I11,0)</f>
        <v>7.8573775697632006E-2</v>
      </c>
      <c r="K11" s="11">
        <f>'Table 5.1'!K11</f>
        <v>0</v>
      </c>
      <c r="L11" s="25">
        <f>'Table 5.1'!L11</f>
        <v>0</v>
      </c>
      <c r="M11" s="37">
        <f>IF(L11&lt;&gt;0,K11/L11,0)</f>
        <v>0</v>
      </c>
      <c r="N11" s="11">
        <f>'Table 5.1'!N11</f>
        <v>2.2241077760123162</v>
      </c>
      <c r="O11" s="25">
        <f>'Table 5.1'!O11</f>
        <v>28.305980669315666</v>
      </c>
      <c r="P11" s="37">
        <f>IF(O11&lt;&gt;0,N11/O11,0)</f>
        <v>7.8573775697631992E-2</v>
      </c>
      <c r="Q11" s="11">
        <f>SUM(B11,E11,H11,K11,N11)</f>
        <v>11711.20118866243</v>
      </c>
      <c r="R11" s="25">
        <f>SUM(C11,F11,I11,L11,O11)</f>
        <v>149047.19907732998</v>
      </c>
      <c r="S11" s="37">
        <f>IF(R11&lt;&gt;0,Q11/R11,0)</f>
        <v>7.8573775697632006E-2</v>
      </c>
    </row>
    <row r="12" spans="1:19" ht="5.15" customHeight="1" x14ac:dyDescent="0.6">
      <c r="A12" s="35"/>
      <c r="B12" s="11"/>
      <c r="C12" s="32"/>
      <c r="D12" s="36"/>
      <c r="E12" s="11"/>
      <c r="F12" s="32"/>
      <c r="G12" s="36"/>
      <c r="H12" s="11"/>
      <c r="I12" s="32"/>
      <c r="J12" s="36"/>
      <c r="K12" s="11"/>
      <c r="L12" s="32"/>
      <c r="M12" s="36"/>
      <c r="N12" s="11"/>
      <c r="O12" s="32"/>
      <c r="P12" s="36"/>
      <c r="Q12" s="35"/>
      <c r="R12" s="32"/>
      <c r="S12" s="36"/>
    </row>
    <row r="13" spans="1:19" x14ac:dyDescent="0.6">
      <c r="A13" s="122" t="s">
        <v>7</v>
      </c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35"/>
      <c r="R13" s="32"/>
      <c r="S13" s="36"/>
    </row>
    <row r="14" spans="1:19" x14ac:dyDescent="0.6">
      <c r="A14" s="123" t="s">
        <v>13</v>
      </c>
      <c r="B14" s="11">
        <f>'Table 5.1'!B14+'Table 5.2'!B44</f>
        <v>1878.7136026290777</v>
      </c>
      <c r="C14" s="25">
        <f>'Table 5.1'!C14+'Table 5.2'!C44</f>
        <v>3605.5053534500003</v>
      </c>
      <c r="D14" s="37">
        <f>IF(C14&lt;&gt;0,B14/C14,0)</f>
        <v>0.52106803858476947</v>
      </c>
      <c r="E14" s="11">
        <f>'Table 5.1'!E14+'Table 5.2'!E44</f>
        <v>25237.164928546197</v>
      </c>
      <c r="F14" s="25">
        <f>'Table 5.1'!F14+'Table 5.2'!F44</f>
        <v>48433.530863053515</v>
      </c>
      <c r="G14" s="37">
        <f>IF(F14&lt;&gt;0,E14/F14,0)</f>
        <v>0.52106803858476958</v>
      </c>
      <c r="H14" s="11">
        <f>'Table 5.1'!H14+'Table 5.2'!H44</f>
        <v>971.74563675080992</v>
      </c>
      <c r="I14" s="25">
        <f>'Table 5.1'!I14+'Table 5.2'!I44</f>
        <v>1864.9112299999997</v>
      </c>
      <c r="J14" s="37">
        <f>IF(I14&lt;&gt;0,H14/I14,0)</f>
        <v>0.52106803858476958</v>
      </c>
      <c r="K14" s="11">
        <f>'Table 5.1'!K14+'Table 5.2'!K44</f>
        <v>706.89540117002571</v>
      </c>
      <c r="L14" s="25">
        <f>'Table 5.1'!L14+'Table 5.2'!L44</f>
        <v>1356.6278275097559</v>
      </c>
      <c r="M14" s="37">
        <f>IF(L14&lt;&gt;0,K14/L14,0)</f>
        <v>0.52106803858476969</v>
      </c>
      <c r="N14" s="11">
        <f>'Table 5.1'!N14+'Table 5.2'!N44</f>
        <v>0.36911958325362071</v>
      </c>
      <c r="O14" s="25">
        <f>'Table 5.1'!O14+'Table 5.2'!O44</f>
        <v>0.70839037500007929</v>
      </c>
      <c r="P14" s="37">
        <f>IF(O14&lt;&gt;0,N14/O14,0)</f>
        <v>0.52106803858476958</v>
      </c>
      <c r="Q14" s="11">
        <f>SUM(B14,E14,H14,K14,N14)</f>
        <v>28794.888688679366</v>
      </c>
      <c r="R14" s="25">
        <f>SUM(C14,F14,I14,L14,O14)</f>
        <v>55261.283664388277</v>
      </c>
      <c r="S14" s="37">
        <f>IF(R14&lt;&gt;0,Q14/R14,0)</f>
        <v>0.52106803858476958</v>
      </c>
    </row>
    <row r="15" spans="1:19" ht="5.15" customHeight="1" x14ac:dyDescent="0.6">
      <c r="A15" s="35"/>
      <c r="B15" s="11"/>
      <c r="C15" s="32"/>
      <c r="D15" s="36"/>
      <c r="E15" s="11"/>
      <c r="F15" s="32"/>
      <c r="G15" s="36"/>
      <c r="H15" s="11"/>
      <c r="I15" s="32"/>
      <c r="J15" s="36"/>
      <c r="K15" s="11"/>
      <c r="L15" s="32"/>
      <c r="M15" s="36"/>
      <c r="N15" s="11"/>
      <c r="O15" s="32"/>
      <c r="P15" s="36"/>
      <c r="Q15" s="35"/>
      <c r="R15" s="32"/>
      <c r="S15" s="36"/>
    </row>
    <row r="16" spans="1:19" x14ac:dyDescent="0.6">
      <c r="A16" s="124" t="s">
        <v>42</v>
      </c>
      <c r="B16" s="11">
        <f>SUM(B10:B15)</f>
        <v>9781.9021132729122</v>
      </c>
      <c r="C16" s="25">
        <f>'Table 5.1'!C16+'Table 5.2'!C46</f>
        <v>168902.18723000001</v>
      </c>
      <c r="D16" s="37">
        <f>IF(C16&lt;&gt;0,B16/C16,0)</f>
        <v>5.7914597043983537E-2</v>
      </c>
      <c r="E16" s="11">
        <f>SUM(E10:E15)</f>
        <v>25272.15034975026</v>
      </c>
      <c r="F16" s="25">
        <f>'Table 5.1'!F16+'Table 5.2'!F46</f>
        <v>49165.257561878519</v>
      </c>
      <c r="G16" s="37">
        <f>IF(F16&lt;&gt;0,E16/F16,0)</f>
        <v>0.51402456944201258</v>
      </c>
      <c r="H16" s="11">
        <f>SUM(H10:H15)</f>
        <v>4742.5487857893295</v>
      </c>
      <c r="I16" s="25">
        <f>'Table 5.1'!I16+'Table 5.2'!I46</f>
        <v>80731.97199999998</v>
      </c>
      <c r="J16" s="37">
        <f>IF(I16&lt;&gt;0,H16/I16,0)</f>
        <v>5.8744369402859757E-2</v>
      </c>
      <c r="K16" s="11">
        <f>SUM(K10:K15)</f>
        <v>706.89540117002571</v>
      </c>
      <c r="L16" s="25">
        <f>'Table 5.1'!L16+'Table 5.2'!L46</f>
        <v>1356.6278275097559</v>
      </c>
      <c r="M16" s="37">
        <f>IF(L16&lt;&gt;0,K16/L16,0)</f>
        <v>0.52106803858476969</v>
      </c>
      <c r="N16" s="11">
        <f>SUM(N10:N15)</f>
        <v>2.5932273592659367</v>
      </c>
      <c r="O16" s="25">
        <f>'Table 5.1'!O16+'Table 5.2'!O46</f>
        <v>47.226025000005286</v>
      </c>
      <c r="P16" s="37">
        <f>IF(O16&lt;&gt;0,N16/O16,0)</f>
        <v>5.4910980953100465E-2</v>
      </c>
      <c r="Q16" s="11">
        <f>SUM(Q10:Q15)</f>
        <v>40506.089877341794</v>
      </c>
      <c r="R16" s="25">
        <f>SUM(C16,F16,I16,L16,O16)</f>
        <v>300203.27064438828</v>
      </c>
      <c r="S16" s="37">
        <f>IF(R16&lt;&gt;0,Q16/R16,0)</f>
        <v>0.134928875992574</v>
      </c>
    </row>
    <row r="17" spans="1:19" x14ac:dyDescent="0.6">
      <c r="A17" s="35"/>
      <c r="B17" s="11"/>
      <c r="C17" s="38"/>
      <c r="D17" s="36"/>
      <c r="E17" s="11"/>
      <c r="F17" s="38"/>
      <c r="G17" s="36"/>
      <c r="H17" s="11"/>
      <c r="I17" s="38"/>
      <c r="J17" s="36"/>
      <c r="K17" s="11"/>
      <c r="L17" s="38"/>
      <c r="M17" s="36"/>
      <c r="N17" s="11"/>
      <c r="O17" s="38"/>
      <c r="P17" s="36"/>
      <c r="Q17" s="35"/>
      <c r="R17" s="32"/>
      <c r="S17" s="36"/>
    </row>
    <row r="18" spans="1:19" x14ac:dyDescent="0.6">
      <c r="A18" s="121" t="s">
        <v>11</v>
      </c>
      <c r="B18" s="11"/>
      <c r="C18" s="32"/>
      <c r="D18" s="36"/>
      <c r="E18" s="11"/>
      <c r="F18" s="32"/>
      <c r="G18" s="36"/>
      <c r="H18" s="11"/>
      <c r="I18" s="32"/>
      <c r="J18" s="36"/>
      <c r="K18" s="11"/>
      <c r="L18" s="32"/>
      <c r="M18" s="36"/>
      <c r="N18" s="11"/>
      <c r="O18" s="32"/>
      <c r="P18" s="36"/>
      <c r="Q18" s="35"/>
      <c r="R18" s="32"/>
      <c r="S18" s="36"/>
    </row>
    <row r="19" spans="1:19" x14ac:dyDescent="0.6">
      <c r="A19" s="125" t="s">
        <v>14</v>
      </c>
      <c r="B19" s="11">
        <f>'Table 5.2'!B49</f>
        <v>948.77947884997752</v>
      </c>
      <c r="C19" s="25">
        <f>'Table 5.2'!C49</f>
        <v>2887.9185163751654</v>
      </c>
      <c r="D19" s="37">
        <f>IF(C19&lt;&gt;0,B19/C19,0)</f>
        <v>0.32853401973434454</v>
      </c>
      <c r="E19" s="11">
        <f>'Table 5.2'!E49</f>
        <v>9068.4789659172129</v>
      </c>
      <c r="F19" s="25">
        <f>'Table 5.2'!F49</f>
        <v>27602.861259999994</v>
      </c>
      <c r="G19" s="37">
        <f>IF(F19&lt;&gt;0,E19/F19,0)</f>
        <v>0.32853401973434454</v>
      </c>
      <c r="H19" s="11">
        <f>'Table 5.2'!H49</f>
        <v>1247.7236109609908</v>
      </c>
      <c r="I19" s="25">
        <f>'Table 5.2'!I49</f>
        <v>3415.605</v>
      </c>
      <c r="J19" s="37">
        <f>IF(I19&lt;&gt;0,H19/I19,0)</f>
        <v>0.36530090890515465</v>
      </c>
      <c r="K19" s="11">
        <f>'Table 5.2'!K49</f>
        <v>3059.9233808928002</v>
      </c>
      <c r="L19" s="25">
        <f>'Table 5.2'!L49</f>
        <v>5777.7059224902441</v>
      </c>
      <c r="M19" s="37">
        <f>IF(L19&lt;&gt;0,K19/L19,0)</f>
        <v>0.52960871009058652</v>
      </c>
      <c r="N19" s="11">
        <f>'Table 5.2'!N49</f>
        <v>0</v>
      </c>
      <c r="O19" s="25">
        <f>'Table 5.2'!O49</f>
        <v>0</v>
      </c>
      <c r="P19" s="37">
        <f>IF(O19&lt;&gt;0,N19/O19,0)</f>
        <v>0</v>
      </c>
      <c r="Q19" s="11">
        <f>SUM(B19,E19,H19,K19,N19)</f>
        <v>14324.905436620982</v>
      </c>
      <c r="R19" s="25">
        <f>SUM(C19,F19,I19,L19,O19)</f>
        <v>39684.090698865402</v>
      </c>
      <c r="S19" s="37">
        <f>IF(R19&lt;&gt;0,Q19/R19,0)</f>
        <v>0.36097350813258122</v>
      </c>
    </row>
    <row r="20" spans="1:19" ht="5.15" customHeight="1" x14ac:dyDescent="0.6">
      <c r="A20" s="35"/>
      <c r="B20" s="11"/>
      <c r="C20" s="32"/>
      <c r="D20" s="36"/>
      <c r="E20" s="11"/>
      <c r="F20" s="32"/>
      <c r="G20" s="36"/>
      <c r="H20" s="11"/>
      <c r="I20" s="32"/>
      <c r="J20" s="36"/>
      <c r="K20" s="11"/>
      <c r="L20" s="32"/>
      <c r="M20" s="36"/>
      <c r="N20" s="11"/>
      <c r="O20" s="32"/>
      <c r="P20" s="36"/>
      <c r="Q20" s="35"/>
      <c r="R20" s="32"/>
      <c r="S20" s="36"/>
    </row>
    <row r="21" spans="1:19" x14ac:dyDescent="0.6">
      <c r="A21" s="125" t="s">
        <v>8</v>
      </c>
      <c r="B21" s="11"/>
      <c r="C21" s="32"/>
      <c r="D21" s="36"/>
      <c r="E21" s="11"/>
      <c r="F21" s="32"/>
      <c r="G21" s="36"/>
      <c r="H21" s="11"/>
      <c r="I21" s="32"/>
      <c r="J21" s="36"/>
      <c r="K21" s="11"/>
      <c r="L21" s="32"/>
      <c r="M21" s="36"/>
      <c r="N21" s="11"/>
      <c r="O21" s="32"/>
      <c r="P21" s="36"/>
      <c r="Q21" s="35"/>
      <c r="R21" s="32"/>
      <c r="S21" s="36"/>
    </row>
    <row r="22" spans="1:19" x14ac:dyDescent="0.6">
      <c r="A22" s="123" t="s">
        <v>1</v>
      </c>
      <c r="B22" s="11">
        <f>'Table 5.1'!B22</f>
        <v>0</v>
      </c>
      <c r="C22" s="25">
        <f>'Table 5.1'!C22</f>
        <v>87575.733732422348</v>
      </c>
      <c r="D22" s="37">
        <f>IF(C22&lt;&gt;0,B22/C22,0)</f>
        <v>0</v>
      </c>
      <c r="E22" s="11">
        <f>'Table 5.1'!E22</f>
        <v>0</v>
      </c>
      <c r="F22" s="25">
        <f>'Table 5.1'!F22</f>
        <v>37.522265541000024</v>
      </c>
      <c r="G22" s="37">
        <f>IF(F22&lt;&gt;0,E22/F22,0)</f>
        <v>0</v>
      </c>
      <c r="H22" s="11">
        <f>'Table 5.1'!H22</f>
        <v>0</v>
      </c>
      <c r="I22" s="25">
        <f>'Table 5.1'!I22</f>
        <v>57116.134687544254</v>
      </c>
      <c r="J22" s="37">
        <f>IF(I22&lt;&gt;0,H22/I22,0)</f>
        <v>0</v>
      </c>
      <c r="K22" s="11">
        <f>'Table 5.1'!K22</f>
        <v>0</v>
      </c>
      <c r="L22" s="25">
        <f>'Table 5.1'!L22</f>
        <v>0</v>
      </c>
      <c r="M22" s="37">
        <f>IF(L22&lt;&gt;0,K22/L22,0)</f>
        <v>0</v>
      </c>
      <c r="N22" s="11">
        <f>'Table 5.1'!N22</f>
        <v>0</v>
      </c>
      <c r="O22" s="25">
        <f>'Table 5.1'!O22</f>
        <v>512.94464043101266</v>
      </c>
      <c r="P22" s="37">
        <f>IF(O22&lt;&gt;0,N22/O22,0)</f>
        <v>0</v>
      </c>
      <c r="Q22" s="11">
        <f>SUM(B22,E22,H22,K22,N22)</f>
        <v>0</v>
      </c>
      <c r="R22" s="25">
        <f>SUM(C22,F22,I22,L22,O22)</f>
        <v>145242.33532593862</v>
      </c>
      <c r="S22" s="37">
        <f>IF(R22&lt;&gt;0,Q22/R22,0)</f>
        <v>0</v>
      </c>
    </row>
    <row r="23" spans="1:19" x14ac:dyDescent="0.6">
      <c r="A23" s="123" t="s">
        <v>12</v>
      </c>
      <c r="B23" s="11">
        <f>'Table 5.1'!B23</f>
        <v>10331.183586600586</v>
      </c>
      <c r="C23" s="25">
        <f>'Table 5.1'!C23</f>
        <v>131483.8633484676</v>
      </c>
      <c r="D23" s="37">
        <f>IF(C23&lt;&gt;0,B23/C23,0)</f>
        <v>7.8573775697631965E-2</v>
      </c>
      <c r="E23" s="11">
        <f>'Table 5.1'!E23</f>
        <v>4.4223991144282824</v>
      </c>
      <c r="F23" s="25">
        <f>'Table 5.1'!F23</f>
        <v>56.283398311500036</v>
      </c>
      <c r="G23" s="37">
        <f>IF(F23&lt;&gt;0,E23/F23,0)</f>
        <v>7.8573775697631978E-2</v>
      </c>
      <c r="H23" s="11">
        <f>'Table 5.1'!H23</f>
        <v>6767.1673789655088</v>
      </c>
      <c r="I23" s="25">
        <f>'Table 5.1'!I23</f>
        <v>86125.012052455713</v>
      </c>
      <c r="J23" s="37">
        <f>IF(I23&lt;&gt;0,H23/I23,0)</f>
        <v>7.8573775697632006E-2</v>
      </c>
      <c r="K23" s="11">
        <f>'Table 5.1'!K23</f>
        <v>0</v>
      </c>
      <c r="L23" s="25">
        <f>'Table 5.1'!L23</f>
        <v>0</v>
      </c>
      <c r="M23" s="37">
        <f>IF(L23&lt;&gt;0,K23/L23,0)</f>
        <v>0</v>
      </c>
      <c r="N23" s="11">
        <f>'Table 5.1'!N23</f>
        <v>60.496784198567994</v>
      </c>
      <c r="O23" s="25">
        <f>'Table 5.1'!O23</f>
        <v>769.93607169104405</v>
      </c>
      <c r="P23" s="37">
        <f>IF(O23&lt;&gt;0,N23/O23,0)</f>
        <v>7.8573775697631978E-2</v>
      </c>
      <c r="Q23" s="11">
        <f>SUM(B23,E23,H23,K23,N23)</f>
        <v>17163.270148879088</v>
      </c>
      <c r="R23" s="25">
        <f>SUM(C23,F23,I23,L23,O23)</f>
        <v>218435.09487092585</v>
      </c>
      <c r="S23" s="37">
        <f>IF(R23&lt;&gt;0,Q23/R23,0)</f>
        <v>7.8573775697631978E-2</v>
      </c>
    </row>
    <row r="24" spans="1:19" ht="5.15" customHeight="1" x14ac:dyDescent="0.6">
      <c r="A24" s="35"/>
      <c r="B24" s="11"/>
      <c r="C24" s="32"/>
      <c r="D24" s="36"/>
      <c r="E24" s="11"/>
      <c r="F24" s="32"/>
      <c r="G24" s="36"/>
      <c r="H24" s="11"/>
      <c r="I24" s="32"/>
      <c r="J24" s="36"/>
      <c r="K24" s="11"/>
      <c r="L24" s="32"/>
      <c r="M24" s="36"/>
      <c r="N24" s="11"/>
      <c r="O24" s="32"/>
      <c r="P24" s="36"/>
      <c r="Q24" s="35"/>
      <c r="R24" s="32"/>
      <c r="S24" s="36"/>
    </row>
    <row r="25" spans="1:19" x14ac:dyDescent="0.6">
      <c r="A25" s="122" t="s">
        <v>7</v>
      </c>
      <c r="B25" s="11"/>
      <c r="C25" s="32"/>
      <c r="D25" s="36"/>
      <c r="E25" s="11"/>
      <c r="F25" s="32"/>
      <c r="G25" s="36"/>
      <c r="H25" s="11"/>
      <c r="I25" s="32"/>
      <c r="J25" s="36"/>
      <c r="K25" s="11"/>
      <c r="L25" s="32"/>
      <c r="M25" s="36"/>
      <c r="N25" s="11"/>
      <c r="O25" s="32"/>
      <c r="P25" s="36"/>
      <c r="Q25" s="35"/>
      <c r="R25" s="32"/>
      <c r="S25" s="36"/>
    </row>
    <row r="26" spans="1:19" x14ac:dyDescent="0.6">
      <c r="A26" s="123" t="s">
        <v>13</v>
      </c>
      <c r="B26" s="11">
        <f>'Table 5.1'!B26+'Table 5.2'!B52</f>
        <v>2603.1137874127926</v>
      </c>
      <c r="C26" s="25">
        <f>'Table 5.1'!C26+'Table 5.2'!C52</f>
        <v>6223.85146684557</v>
      </c>
      <c r="D26" s="37">
        <f>IF(C26&lt;&gt;0,B26/C26,0)</f>
        <v>0.41824805769860807</v>
      </c>
      <c r="E26" s="11">
        <f>'Table 5.1'!E26+'Table 5.2'!E52</f>
        <v>11545.440581559364</v>
      </c>
      <c r="F26" s="25">
        <f>'Table 5.1'!F26+'Table 5.2'!F52</f>
        <v>27604.289772647495</v>
      </c>
      <c r="G26" s="37">
        <f>IF(F26&lt;&gt;0,E26/F26,0)</f>
        <v>0.41824805769860796</v>
      </c>
      <c r="H26" s="11">
        <f>'Table 5.1'!H26+'Table 5.2'!H52</f>
        <v>2340.9102292962571</v>
      </c>
      <c r="I26" s="25">
        <f>'Table 5.1'!I26+'Table 5.2'!I52</f>
        <v>5596.9422599999998</v>
      </c>
      <c r="J26" s="37">
        <f>IF(I26&lt;&gt;0,H26/I26,0)</f>
        <v>0.41824805769860796</v>
      </c>
      <c r="K26" s="11">
        <f>'Table 5.1'!K26+'Table 5.2'!K52</f>
        <v>2416.5142800352887</v>
      </c>
      <c r="L26" s="25">
        <f>'Table 5.1'!L26+'Table 5.2'!L52</f>
        <v>5777.7059224902441</v>
      </c>
      <c r="M26" s="37">
        <f>IF(L26&lt;&gt;0,K26/L26,0)</f>
        <v>0.41824805769860801</v>
      </c>
      <c r="N26" s="11">
        <f>'Table 5.1'!N26+'Table 5.2'!N52</f>
        <v>8.1710004990465563</v>
      </c>
      <c r="O26" s="25">
        <f>'Table 5.1'!O26+'Table 5.2'!O52</f>
        <v>19.536254499320666</v>
      </c>
      <c r="P26" s="37">
        <f>IF(O26&lt;&gt;0,N26/O26,0)</f>
        <v>0.41824805769860779</v>
      </c>
      <c r="Q26" s="11">
        <f>SUM(B26,E26,H26,K26,N26)</f>
        <v>18914.149878802746</v>
      </c>
      <c r="R26" s="25">
        <f>SUM(C26,F26,I26,L26,O26)</f>
        <v>45222.325676482629</v>
      </c>
      <c r="S26" s="37">
        <f>IF(R26&lt;&gt;0,Q26/R26,0)</f>
        <v>0.41824805769860796</v>
      </c>
    </row>
    <row r="27" spans="1:19" ht="5.15" customHeight="1" x14ac:dyDescent="0.6">
      <c r="A27" s="35"/>
      <c r="B27" s="11"/>
      <c r="C27" s="32"/>
      <c r="D27" s="36"/>
      <c r="E27" s="11"/>
      <c r="F27" s="32"/>
      <c r="G27" s="36"/>
      <c r="H27" s="11"/>
      <c r="I27" s="32"/>
      <c r="J27" s="36"/>
      <c r="K27" s="11"/>
      <c r="L27" s="32"/>
      <c r="M27" s="36"/>
      <c r="N27" s="11"/>
      <c r="O27" s="32"/>
      <c r="P27" s="36"/>
      <c r="Q27" s="35"/>
      <c r="R27" s="32"/>
      <c r="S27" s="36"/>
    </row>
    <row r="28" spans="1:19" x14ac:dyDescent="0.6">
      <c r="A28" s="124" t="s">
        <v>43</v>
      </c>
      <c r="B28" s="11">
        <f>SUM(B19:B27)</f>
        <v>13883.076852863356</v>
      </c>
      <c r="C28" s="25">
        <f>'Table 5.1'!C28+'Table 5.2'!C54</f>
        <v>225283.44854773549</v>
      </c>
      <c r="D28" s="37">
        <f>IF(C28&lt;&gt;0,B28/C28,0)</f>
        <v>6.1624930470298885E-2</v>
      </c>
      <c r="E28" s="11">
        <f>SUM(E19:E27)</f>
        <v>20618.341946591005</v>
      </c>
      <c r="F28" s="25">
        <f>'Table 5.1'!F28+'Table 5.2'!F54</f>
        <v>27698.095436499993</v>
      </c>
      <c r="G28" s="37">
        <f>IF(F28&lt;&gt;0,E28/F28,0)</f>
        <v>0.7443956568732365</v>
      </c>
      <c r="H28" s="11">
        <f>SUM(H19:H27)</f>
        <v>10355.801219222758</v>
      </c>
      <c r="I28" s="25">
        <f>'Table 5.1'!I28+'Table 5.2'!I54</f>
        <v>148838.08899999998</v>
      </c>
      <c r="J28" s="37">
        <f>IF(I28&lt;&gt;0,H28/I28,0)</f>
        <v>6.9577628205255704E-2</v>
      </c>
      <c r="K28" s="11">
        <f>SUM(K19:K27)</f>
        <v>5476.4376609280889</v>
      </c>
      <c r="L28" s="25">
        <f>'Table 5.1'!L28+'Table 5.2'!L54</f>
        <v>5777.7059224902441</v>
      </c>
      <c r="M28" s="37">
        <f>IF(L28&lt;&gt;0,K28/L28,0)</f>
        <v>0.94785676778919448</v>
      </c>
      <c r="N28" s="11">
        <f>SUM(N19:N27)</f>
        <v>68.66778469761455</v>
      </c>
      <c r="O28" s="25">
        <f>'Table 5.1'!O28+'Table 5.2'!O54</f>
        <v>1302.4169666213772</v>
      </c>
      <c r="P28" s="37">
        <f>IF(O28&lt;&gt;0,N28/O28,0)</f>
        <v>5.2723349324715001E-2</v>
      </c>
      <c r="Q28" s="11">
        <f>SUM(Q19:Q27)</f>
        <v>50402.325464302819</v>
      </c>
      <c r="R28" s="25">
        <f>SUM(C28,F28,I28,L28,O28)</f>
        <v>408899.75587334705</v>
      </c>
      <c r="S28" s="37">
        <f>IF(R28&lt;&gt;0,Q28/R28,0)</f>
        <v>0.1232632808905723</v>
      </c>
    </row>
    <row r="29" spans="1:19" x14ac:dyDescent="0.6">
      <c r="A29" s="126"/>
      <c r="B29" s="11"/>
      <c r="C29" s="32"/>
      <c r="D29" s="36"/>
      <c r="E29" s="11"/>
      <c r="F29" s="32"/>
      <c r="G29" s="36"/>
      <c r="H29" s="11"/>
      <c r="I29" s="32"/>
      <c r="J29" s="36"/>
      <c r="K29" s="11"/>
      <c r="L29" s="32"/>
      <c r="M29" s="36"/>
      <c r="N29" s="11"/>
      <c r="O29" s="32"/>
      <c r="P29" s="36"/>
      <c r="Q29" s="35"/>
      <c r="R29" s="32"/>
      <c r="S29" s="36"/>
    </row>
    <row r="30" spans="1:19" x14ac:dyDescent="0.6">
      <c r="A30" s="127" t="s">
        <v>44</v>
      </c>
      <c r="B30" s="39">
        <f>SUM(B16,B28)</f>
        <v>23664.978966136267</v>
      </c>
      <c r="C30" s="40">
        <f>SUM(C16,C28)</f>
        <v>394185.6357777355</v>
      </c>
      <c r="D30" s="41">
        <f>IF(C30&lt;&gt;0,B30/C30,0)</f>
        <v>6.0035112439967092E-2</v>
      </c>
      <c r="E30" s="39">
        <f>SUM(E16,E28)</f>
        <v>45890.492296341268</v>
      </c>
      <c r="F30" s="40">
        <f>SUM(F16,F28)</f>
        <v>76863.352998378512</v>
      </c>
      <c r="G30" s="41">
        <f>IF(F30&lt;&gt;0,E30/F30,0)</f>
        <v>0.5970399482482811</v>
      </c>
      <c r="H30" s="39">
        <f>SUM(H16,H28)</f>
        <v>15098.350005012087</v>
      </c>
      <c r="I30" s="40">
        <f>SUM(I16,I28)</f>
        <v>229570.06099999996</v>
      </c>
      <c r="J30" s="41">
        <f>IF(I30&lt;&gt;0,H30/I30,0)</f>
        <v>6.5767940032093686E-2</v>
      </c>
      <c r="K30" s="39">
        <f>SUM(K16,K28)</f>
        <v>6183.3330620981142</v>
      </c>
      <c r="L30" s="40">
        <f>SUM(L16,L28)</f>
        <v>7134.3337499999998</v>
      </c>
      <c r="M30" s="41">
        <f>IF(L30&lt;&gt;0,K30/L30,0)</f>
        <v>0.86670084113994728</v>
      </c>
      <c r="N30" s="39">
        <f>SUM(N16,N28)</f>
        <v>71.261012056880489</v>
      </c>
      <c r="O30" s="40">
        <f>SUM(O16,O28)</f>
        <v>1349.6429916213826</v>
      </c>
      <c r="P30" s="41">
        <f>IF(O30&lt;&gt;0,N30/O30,0)</f>
        <v>5.2799897824291779E-2</v>
      </c>
      <c r="Q30" s="39">
        <f>SUM(Q16,Q28)</f>
        <v>90908.415341644606</v>
      </c>
      <c r="R30" s="40">
        <f>SUM(R16,R28)</f>
        <v>709103.02651773533</v>
      </c>
      <c r="S30" s="41">
        <f>IF(R30&lt;&gt;0,Q30/R30,0)</f>
        <v>0.12820198467926142</v>
      </c>
    </row>
    <row r="31" spans="1:19" hidden="1" x14ac:dyDescent="0.6"/>
    <row r="32" spans="1:19" ht="12.75" hidden="1" customHeight="1" x14ac:dyDescent="0.6">
      <c r="A32" s="2" t="s">
        <v>26</v>
      </c>
      <c r="C32" s="9">
        <v>0</v>
      </c>
      <c r="F32" s="9">
        <v>0</v>
      </c>
      <c r="I32" s="9">
        <v>0</v>
      </c>
      <c r="L32" s="9">
        <v>0</v>
      </c>
      <c r="O32" s="9">
        <v>0</v>
      </c>
      <c r="Q32" s="9">
        <v>0</v>
      </c>
      <c r="R32" s="9">
        <v>0</v>
      </c>
      <c r="S32" s="9">
        <v>0</v>
      </c>
    </row>
    <row r="33" spans="1:19" ht="12.75" hidden="1" customHeight="1" x14ac:dyDescent="0.6">
      <c r="C33" s="9">
        <v>0</v>
      </c>
      <c r="F33" s="9">
        <v>0</v>
      </c>
      <c r="I33" s="9">
        <v>0</v>
      </c>
      <c r="J33" s="28"/>
      <c r="L33" s="9">
        <v>-1.0231815394945443E-12</v>
      </c>
      <c r="M33" s="28"/>
      <c r="O33" s="9">
        <v>0</v>
      </c>
      <c r="P33" s="28"/>
      <c r="Q33" s="9">
        <v>0</v>
      </c>
      <c r="R33" s="9">
        <v>0</v>
      </c>
      <c r="S33" s="9">
        <v>0</v>
      </c>
    </row>
    <row r="34" spans="1:19" ht="12.75" hidden="1" customHeight="1" x14ac:dyDescent="0.6">
      <c r="B34" s="9">
        <v>0</v>
      </c>
      <c r="C34" s="9">
        <v>0</v>
      </c>
      <c r="E34" s="9">
        <v>0</v>
      </c>
      <c r="F34" s="9">
        <v>0</v>
      </c>
      <c r="H34" s="9">
        <v>0</v>
      </c>
      <c r="I34" s="9">
        <v>0</v>
      </c>
      <c r="K34" s="9">
        <v>0</v>
      </c>
      <c r="L34" s="9">
        <v>-1.3642420526593924E-12</v>
      </c>
      <c r="N34" s="9">
        <v>0</v>
      </c>
      <c r="O34" s="9">
        <v>0</v>
      </c>
      <c r="Q34" s="9">
        <v>0</v>
      </c>
      <c r="R34" s="9">
        <v>0</v>
      </c>
      <c r="S34" s="9">
        <v>0</v>
      </c>
    </row>
    <row r="35" spans="1:19" ht="12.75" hidden="1" customHeight="1" x14ac:dyDescent="0.6">
      <c r="B35" s="50"/>
      <c r="C35" s="50"/>
      <c r="D35" s="7"/>
      <c r="E35" s="50"/>
      <c r="F35" s="50"/>
      <c r="G35" s="7"/>
      <c r="H35" s="50"/>
      <c r="I35" s="50"/>
      <c r="J35" s="7"/>
      <c r="K35" s="50"/>
      <c r="L35" s="50"/>
      <c r="M35" s="7"/>
      <c r="N35" s="50"/>
      <c r="O35" s="50"/>
      <c r="Q35" s="9">
        <v>0</v>
      </c>
      <c r="R35" s="50"/>
      <c r="S35" s="50"/>
    </row>
    <row r="36" spans="1:19" ht="12.75" customHeight="1" x14ac:dyDescent="0.6">
      <c r="A36" s="15"/>
      <c r="B36" s="15"/>
      <c r="C36" s="15"/>
      <c r="D36" s="15"/>
      <c r="E36" s="15"/>
    </row>
    <row r="37" spans="1:19" ht="12.75" customHeight="1" x14ac:dyDescent="0.6">
      <c r="A37" s="31" t="s">
        <v>27</v>
      </c>
      <c r="C37" s="24"/>
      <c r="F37" s="24"/>
      <c r="I37" s="24"/>
      <c r="L37" s="24"/>
      <c r="O37" s="24"/>
      <c r="R37" s="24"/>
    </row>
    <row r="38" spans="1:19" ht="12.75" customHeight="1" x14ac:dyDescent="0.6">
      <c r="A38" s="83" t="s">
        <v>96</v>
      </c>
      <c r="C38" s="24"/>
      <c r="F38" s="24"/>
      <c r="I38" s="24"/>
      <c r="L38" s="24"/>
      <c r="O38" s="24"/>
      <c r="R38" s="24"/>
    </row>
    <row r="39" spans="1:19" ht="12.75" customHeight="1" x14ac:dyDescent="0.6"/>
    <row r="40" spans="1:19" ht="12.75" customHeight="1" x14ac:dyDescent="0.6">
      <c r="C40" s="29"/>
      <c r="F40" s="29"/>
    </row>
    <row r="41" spans="1:19" ht="12.75" customHeight="1" x14ac:dyDescent="0.6">
      <c r="C41" s="29"/>
      <c r="F41" s="29"/>
    </row>
    <row r="42" spans="1:19" ht="12.75" customHeight="1" x14ac:dyDescent="0.6"/>
    <row r="43" spans="1:19" ht="12.75" customHeight="1" x14ac:dyDescent="0.6"/>
    <row r="44" spans="1:19" ht="12.75" customHeight="1" x14ac:dyDescent="0.6"/>
    <row r="45" spans="1:19" ht="12.75" customHeight="1" x14ac:dyDescent="0.6"/>
    <row r="46" spans="1:19" ht="12.75" customHeight="1" x14ac:dyDescent="0.6"/>
    <row r="47" spans="1:19" ht="12.75" customHeight="1" x14ac:dyDescent="0.6"/>
    <row r="48" spans="1:19" ht="12.75" customHeight="1" x14ac:dyDescent="0.6"/>
    <row r="49" ht="12.75" customHeight="1" x14ac:dyDescent="0.6"/>
    <row r="50" ht="12.75" customHeight="1" x14ac:dyDescent="0.6"/>
    <row r="51" ht="12.75" customHeight="1" x14ac:dyDescent="0.6"/>
  </sheetData>
  <phoneticPr fontId="5" type="noConversion"/>
  <printOptions horizontalCentered="1"/>
  <pageMargins left="0.75" right="0.75" top="1" bottom="1" header="0.5" footer="0.5"/>
  <pageSetup scale="73" orientation="landscape" r:id="rId1"/>
  <headerFooter alignWithMargins="0">
    <oddFooter>&amp;L&amp;F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50"/>
  <sheetViews>
    <sheetView zoomScale="70" workbookViewId="0"/>
  </sheetViews>
  <sheetFormatPr defaultRowHeight="13" x14ac:dyDescent="0.6"/>
  <cols>
    <col min="1" max="1" width="22.86328125" customWidth="1"/>
    <col min="2" max="3" width="8.31640625" customWidth="1"/>
    <col min="4" max="4" width="7.6796875" customWidth="1"/>
    <col min="5" max="6" width="8.31640625" customWidth="1"/>
    <col min="7" max="7" width="7.6796875" customWidth="1"/>
    <col min="8" max="9" width="8.31640625" customWidth="1"/>
    <col min="10" max="10" width="7.6796875" customWidth="1"/>
    <col min="11" max="12" width="8.31640625" customWidth="1"/>
    <col min="13" max="13" width="7.6796875" customWidth="1"/>
    <col min="14" max="15" width="8.31640625" customWidth="1"/>
    <col min="16" max="16" width="7.6796875" customWidth="1"/>
    <col min="17" max="18" width="8.31640625" customWidth="1"/>
    <col min="19" max="19" width="7.6796875" customWidth="1"/>
  </cols>
  <sheetData>
    <row r="1" spans="1:19" ht="15.5" x14ac:dyDescent="0.7">
      <c r="A1" s="181" t="s">
        <v>93</v>
      </c>
    </row>
    <row r="2" spans="1:19" ht="15.5" x14ac:dyDescent="0.7">
      <c r="A2" s="30" t="s">
        <v>95</v>
      </c>
    </row>
    <row r="3" spans="1:19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x14ac:dyDescent="0.6">
      <c r="A7" s="44" t="s">
        <v>28</v>
      </c>
      <c r="B7" s="45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5"/>
      <c r="R7" s="46"/>
      <c r="S7" s="47"/>
    </row>
    <row r="8" spans="1:19" x14ac:dyDescent="0.6">
      <c r="A8" s="33" t="s">
        <v>10</v>
      </c>
      <c r="B8" s="35"/>
      <c r="C8" s="32"/>
      <c r="D8" s="36"/>
      <c r="E8" s="35"/>
      <c r="F8" s="32"/>
      <c r="G8" s="36"/>
      <c r="H8" s="35"/>
      <c r="I8" s="32"/>
      <c r="J8" s="36"/>
      <c r="K8" s="35"/>
      <c r="L8" s="32"/>
      <c r="M8" s="36"/>
      <c r="N8" s="35"/>
      <c r="O8" s="32"/>
      <c r="P8" s="36"/>
      <c r="Q8" s="35"/>
      <c r="R8" s="32"/>
      <c r="S8" s="36"/>
    </row>
    <row r="9" spans="1:19" x14ac:dyDescent="0.6">
      <c r="A9" s="1" t="s">
        <v>8</v>
      </c>
      <c r="B9" s="35"/>
      <c r="C9" s="32"/>
      <c r="D9" s="36"/>
      <c r="E9" s="35"/>
      <c r="F9" s="32"/>
      <c r="G9" s="36"/>
      <c r="H9" s="35"/>
      <c r="I9" s="32"/>
      <c r="J9" s="36"/>
      <c r="K9" s="35"/>
      <c r="L9" s="32"/>
      <c r="M9" s="36"/>
      <c r="N9" s="35"/>
      <c r="O9" s="32"/>
      <c r="P9" s="36"/>
      <c r="Q9" s="35"/>
      <c r="R9" s="32"/>
      <c r="S9" s="36"/>
    </row>
    <row r="10" spans="1:19" x14ac:dyDescent="0.6">
      <c r="A10" s="14" t="s">
        <v>1</v>
      </c>
      <c r="B10" s="11">
        <v>0</v>
      </c>
      <c r="C10" s="25">
        <v>165296.68187655002</v>
      </c>
      <c r="D10" s="176">
        <f>IF(C10&lt;&gt;0,B10/C10,0)</f>
        <v>0</v>
      </c>
      <c r="E10" s="11">
        <v>0</v>
      </c>
      <c r="F10" s="25">
        <v>731.72669882500054</v>
      </c>
      <c r="G10" s="37">
        <f>IF(F10&lt;&gt;0,E10/F10,0)</f>
        <v>0</v>
      </c>
      <c r="H10" s="11">
        <v>0</v>
      </c>
      <c r="I10" s="25">
        <v>78867.060769999982</v>
      </c>
      <c r="J10" s="176">
        <f>IF(I10&lt;&gt;0,H10/I10,0)</f>
        <v>0</v>
      </c>
      <c r="K10" s="11">
        <v>0</v>
      </c>
      <c r="L10" s="25">
        <v>0</v>
      </c>
      <c r="M10" s="37">
        <f>IF(L10&lt;&gt;0,K10/L10,0)</f>
        <v>0</v>
      </c>
      <c r="N10" s="11">
        <v>0</v>
      </c>
      <c r="O10" s="25">
        <v>46.517634625005208</v>
      </c>
      <c r="P10" s="37">
        <f>IF(O10&lt;&gt;0,N10/O10,0)</f>
        <v>0</v>
      </c>
      <c r="Q10" s="11">
        <f>SUM(B10,E10,H10,K10,N10)</f>
        <v>0</v>
      </c>
      <c r="R10" s="25">
        <f>SUM(C10,F10,I10,L10,O10)</f>
        <v>244941.98697999999</v>
      </c>
      <c r="S10" s="37">
        <f>IF(R10&lt;&gt;0,Q10/R10,0)</f>
        <v>0</v>
      </c>
    </row>
    <row r="11" spans="1:19" x14ac:dyDescent="0.6">
      <c r="A11" s="51" t="s">
        <v>12</v>
      </c>
      <c r="B11" s="52">
        <v>0</v>
      </c>
      <c r="C11" s="53">
        <v>0</v>
      </c>
      <c r="D11" s="177">
        <f>IF(C11&lt;&gt;0,B11/C11,0)</f>
        <v>0</v>
      </c>
      <c r="E11" s="52">
        <v>0</v>
      </c>
      <c r="F11" s="53">
        <v>0</v>
      </c>
      <c r="G11" s="54">
        <f>IF(F11&lt;&gt;0,E11/F11,0)</f>
        <v>0</v>
      </c>
      <c r="H11" s="52">
        <v>0</v>
      </c>
      <c r="I11" s="53">
        <v>0</v>
      </c>
      <c r="J11" s="177">
        <f>IF(I11&lt;&gt;0,H11/I11,0)</f>
        <v>0</v>
      </c>
      <c r="K11" s="52">
        <v>0</v>
      </c>
      <c r="L11" s="53">
        <v>0</v>
      </c>
      <c r="M11" s="54">
        <f>IF(L11&lt;&gt;0,K11/L11,0)</f>
        <v>0</v>
      </c>
      <c r="N11" s="52">
        <v>0</v>
      </c>
      <c r="O11" s="53">
        <v>0</v>
      </c>
      <c r="P11" s="54">
        <f>IF(O11&lt;&gt;0,N11/O11,0)</f>
        <v>0</v>
      </c>
      <c r="Q11" s="52">
        <f>SUM(B11,E11,H11,K11,N11)</f>
        <v>0</v>
      </c>
      <c r="R11" s="53">
        <f>SUM(C11,F11,I11,L11,O11)</f>
        <v>0</v>
      </c>
      <c r="S11" s="54">
        <f>IF(R11&lt;&gt;0,Q11/R11,0)</f>
        <v>0</v>
      </c>
    </row>
    <row r="12" spans="1:19" ht="5.15" customHeight="1" x14ac:dyDescent="0.6">
      <c r="B12" s="11"/>
      <c r="C12" s="32"/>
      <c r="D12" s="176"/>
      <c r="E12" s="11"/>
      <c r="F12" s="32"/>
      <c r="G12" s="37"/>
      <c r="H12" s="11"/>
      <c r="I12" s="32"/>
      <c r="J12" s="176"/>
      <c r="K12" s="11"/>
      <c r="L12" s="32"/>
      <c r="M12" s="36"/>
      <c r="N12" s="11"/>
      <c r="O12" s="32"/>
      <c r="P12" s="36"/>
      <c r="Q12" s="35"/>
      <c r="R12" s="32"/>
      <c r="S12" s="36"/>
    </row>
    <row r="13" spans="1:19" x14ac:dyDescent="0.6">
      <c r="A13" s="1" t="s">
        <v>25</v>
      </c>
      <c r="B13" s="11"/>
      <c r="C13" s="32"/>
      <c r="D13" s="176"/>
      <c r="E13" s="11"/>
      <c r="F13" s="32"/>
      <c r="G13" s="37"/>
      <c r="H13" s="11"/>
      <c r="I13" s="32"/>
      <c r="J13" s="176"/>
      <c r="K13" s="11"/>
      <c r="L13" s="32"/>
      <c r="M13" s="36"/>
      <c r="N13" s="11"/>
      <c r="O13" s="32"/>
      <c r="P13" s="36"/>
      <c r="Q13" s="35"/>
      <c r="R13" s="32"/>
      <c r="S13" s="36"/>
    </row>
    <row r="14" spans="1:19" x14ac:dyDescent="0.6">
      <c r="A14" s="14" t="s">
        <v>13</v>
      </c>
      <c r="B14" s="11">
        <v>1311.6368194413888</v>
      </c>
      <c r="C14" s="25">
        <v>2517.2083534500002</v>
      </c>
      <c r="D14" s="176">
        <f>IF(C14&lt;&gt;0,B14/C14,0)</f>
        <v>0.52106803858476947</v>
      </c>
      <c r="E14" s="11">
        <v>5.8062852142667722</v>
      </c>
      <c r="F14" s="25">
        <v>11.143046175000009</v>
      </c>
      <c r="G14" s="37">
        <f>IF(F14&lt;&gt;0,E14/F14,0)</f>
        <v>0.52106803858476947</v>
      </c>
      <c r="H14" s="11">
        <v>625.81377661476733</v>
      </c>
      <c r="I14" s="25">
        <v>1201.0212299999998</v>
      </c>
      <c r="J14" s="176">
        <f>IF(I14&lt;&gt;0,H14/I14,0)</f>
        <v>0.52106803858476958</v>
      </c>
      <c r="K14" s="11">
        <v>0</v>
      </c>
      <c r="L14" s="25">
        <v>0</v>
      </c>
      <c r="M14" s="37">
        <f>IF(L14&lt;&gt;0,K14/L14,0)</f>
        <v>0</v>
      </c>
      <c r="N14" s="11">
        <v>0.36911958325362071</v>
      </c>
      <c r="O14" s="25">
        <v>0.70839037500007929</v>
      </c>
      <c r="P14" s="37">
        <f>IF(O14&lt;&gt;0,N14/O14,0)</f>
        <v>0.52106803858476958</v>
      </c>
      <c r="Q14" s="11">
        <f>SUM(B14,E14,H14,K14,N14)</f>
        <v>1943.6260008536767</v>
      </c>
      <c r="R14" s="25">
        <f>SUM(C14,F14,I14,L14,O14)</f>
        <v>3730.0810200000001</v>
      </c>
      <c r="S14" s="37">
        <f>IF(R14&lt;&gt;0,Q14/R14,0)</f>
        <v>0.52106803858476958</v>
      </c>
    </row>
    <row r="15" spans="1:19" ht="5.15" customHeight="1" x14ac:dyDescent="0.6">
      <c r="B15" s="11"/>
      <c r="C15" s="32"/>
      <c r="D15" s="176"/>
      <c r="E15" s="11"/>
      <c r="F15" s="32"/>
      <c r="G15" s="37"/>
      <c r="H15" s="11"/>
      <c r="I15" s="32"/>
      <c r="J15" s="176"/>
      <c r="K15" s="11"/>
      <c r="L15" s="32"/>
      <c r="M15" s="36"/>
      <c r="N15" s="11"/>
      <c r="O15" s="32"/>
      <c r="P15" s="36"/>
      <c r="Q15" s="35"/>
      <c r="R15" s="32"/>
      <c r="S15" s="36"/>
    </row>
    <row r="16" spans="1:19" x14ac:dyDescent="0.6">
      <c r="A16" s="8" t="s">
        <v>23</v>
      </c>
      <c r="B16" s="11">
        <f>SUM(B10:B15)</f>
        <v>1311.6368194413888</v>
      </c>
      <c r="C16" s="25">
        <f>SUM(C10:C15)</f>
        <v>167813.89023000002</v>
      </c>
      <c r="D16" s="176">
        <f>IF(C16&lt;&gt;0,B16/C16,0)</f>
        <v>7.8160205787715428E-3</v>
      </c>
      <c r="E16" s="11">
        <f>SUM(E10:E15)</f>
        <v>5.8062852142667722</v>
      </c>
      <c r="F16" s="25">
        <f>SUM(F10:F15)</f>
        <v>742.86974500000053</v>
      </c>
      <c r="G16" s="37">
        <f>IF(F16&lt;&gt;0,E16/F16,0)</f>
        <v>7.8160205787715428E-3</v>
      </c>
      <c r="H16" s="11">
        <f>SUM(H10:H15)</f>
        <v>625.81377661476733</v>
      </c>
      <c r="I16" s="25">
        <f>SUM(I10:I15)</f>
        <v>80068.08199999998</v>
      </c>
      <c r="J16" s="176">
        <f>IF(I16&lt;&gt;0,H16/I16,0)</f>
        <v>7.8160205787715445E-3</v>
      </c>
      <c r="K16" s="11">
        <f>SUM(K10:K15)</f>
        <v>0</v>
      </c>
      <c r="L16" s="25">
        <f>SUM(L10:L15)</f>
        <v>0</v>
      </c>
      <c r="M16" s="37">
        <f>IF(L16&lt;&gt;0,K16/L16,0)</f>
        <v>0</v>
      </c>
      <c r="N16" s="11">
        <f>SUM(N10:N15)</f>
        <v>0.36911958325362071</v>
      </c>
      <c r="O16" s="25">
        <f>SUM(O10:O15)</f>
        <v>47.226025000005286</v>
      </c>
      <c r="P16" s="37">
        <f>IF(O16&lt;&gt;0,N16/O16,0)</f>
        <v>7.8160205787715445E-3</v>
      </c>
      <c r="Q16" s="11">
        <f>SUM(Q10:Q15)</f>
        <v>1943.6260008536767</v>
      </c>
      <c r="R16" s="25">
        <f>SUM(R10:R15)</f>
        <v>248672.068</v>
      </c>
      <c r="S16" s="37">
        <f>IF(R16&lt;&gt;0,Q16/R16,0)</f>
        <v>7.8160205787715445E-3</v>
      </c>
    </row>
    <row r="17" spans="1:19" x14ac:dyDescent="0.6">
      <c r="B17" s="11"/>
      <c r="C17" s="38"/>
      <c r="D17" s="176"/>
      <c r="E17" s="11"/>
      <c r="F17" s="38"/>
      <c r="G17" s="37"/>
      <c r="H17" s="11"/>
      <c r="I17" s="38"/>
      <c r="J17" s="176"/>
      <c r="K17" s="11"/>
      <c r="L17" s="38"/>
      <c r="M17" s="36"/>
      <c r="N17" s="11"/>
      <c r="O17" s="38"/>
      <c r="P17" s="36"/>
      <c r="Q17" s="35"/>
      <c r="R17" s="32"/>
      <c r="S17" s="36"/>
    </row>
    <row r="18" spans="1:19" x14ac:dyDescent="0.6">
      <c r="A18" s="33" t="s">
        <v>11</v>
      </c>
      <c r="B18" s="11"/>
      <c r="C18" s="32"/>
      <c r="D18" s="176"/>
      <c r="E18" s="11"/>
      <c r="F18" s="32"/>
      <c r="G18" s="37"/>
      <c r="H18" s="11"/>
      <c r="I18" s="32"/>
      <c r="J18" s="176"/>
      <c r="K18" s="11"/>
      <c r="L18" s="32"/>
      <c r="M18" s="36"/>
      <c r="N18" s="11"/>
      <c r="O18" s="32"/>
      <c r="P18" s="36"/>
      <c r="Q18" s="35"/>
      <c r="R18" s="32"/>
      <c r="S18" s="36"/>
    </row>
    <row r="19" spans="1:19" x14ac:dyDescent="0.6">
      <c r="A19" s="1" t="s">
        <v>14</v>
      </c>
      <c r="B19" s="11">
        <v>0</v>
      </c>
      <c r="C19" s="32">
        <v>0</v>
      </c>
      <c r="D19" s="176">
        <f>IF(C19&lt;&gt;0,B19/C19,0)</f>
        <v>0</v>
      </c>
      <c r="E19" s="11">
        <v>0</v>
      </c>
      <c r="F19" s="32">
        <v>0</v>
      </c>
      <c r="G19" s="37">
        <f>IF(F19&lt;&gt;0,E19/F19,0)</f>
        <v>0</v>
      </c>
      <c r="H19" s="11">
        <v>0</v>
      </c>
      <c r="I19" s="32">
        <v>0</v>
      </c>
      <c r="J19" s="176">
        <f>IF(I19&lt;&gt;0,H19/I19,0)</f>
        <v>0</v>
      </c>
      <c r="K19" s="11">
        <v>0</v>
      </c>
      <c r="L19" s="32">
        <v>0</v>
      </c>
      <c r="M19" s="37">
        <f>IF(L19&lt;&gt;0,K19/L19,0)</f>
        <v>0</v>
      </c>
      <c r="N19" s="11">
        <v>0</v>
      </c>
      <c r="O19" s="32">
        <v>0</v>
      </c>
      <c r="P19" s="37">
        <f>IF(O19&lt;&gt;0,N19/O19,0)</f>
        <v>0</v>
      </c>
      <c r="Q19" s="11">
        <f>SUM(B19,E19,H19,K19,N19)</f>
        <v>0</v>
      </c>
      <c r="R19" s="25">
        <f>SUM(C19,F19,I19,L19,O19)</f>
        <v>0</v>
      </c>
      <c r="S19" s="37">
        <f>IF(R19&lt;&gt;0,Q19/R19,0)</f>
        <v>0</v>
      </c>
    </row>
    <row r="20" spans="1:19" ht="5.15" customHeight="1" x14ac:dyDescent="0.6">
      <c r="B20" s="11"/>
      <c r="C20" s="32"/>
      <c r="D20" s="176"/>
      <c r="E20" s="11"/>
      <c r="F20" s="32"/>
      <c r="G20" s="37"/>
      <c r="H20" s="11"/>
      <c r="I20" s="32"/>
      <c r="J20" s="176"/>
      <c r="K20" s="11"/>
      <c r="L20" s="32"/>
      <c r="M20" s="36"/>
      <c r="N20" s="11"/>
      <c r="O20" s="32"/>
      <c r="P20" s="36"/>
      <c r="Q20" s="35"/>
      <c r="R20" s="32"/>
      <c r="S20" s="36"/>
    </row>
    <row r="21" spans="1:19" x14ac:dyDescent="0.6">
      <c r="A21" s="1" t="s">
        <v>8</v>
      </c>
      <c r="B21" s="11"/>
      <c r="C21" s="32"/>
      <c r="D21" s="176"/>
      <c r="E21" s="11"/>
      <c r="F21" s="32"/>
      <c r="G21" s="37"/>
      <c r="H21" s="11"/>
      <c r="I21" s="32"/>
      <c r="J21" s="176"/>
      <c r="K21" s="11"/>
      <c r="L21" s="32"/>
      <c r="M21" s="36"/>
      <c r="N21" s="11"/>
      <c r="O21" s="32"/>
      <c r="P21" s="36"/>
      <c r="Q21" s="35"/>
      <c r="R21" s="32"/>
      <c r="S21" s="36"/>
    </row>
    <row r="22" spans="1:19" x14ac:dyDescent="0.6">
      <c r="A22" s="14" t="s">
        <v>1</v>
      </c>
      <c r="B22" s="11">
        <v>0</v>
      </c>
      <c r="C22" s="25">
        <v>219059.59708088994</v>
      </c>
      <c r="D22" s="176">
        <f>IF(C22&lt;&gt;0,B22/C22,0)</f>
        <v>0</v>
      </c>
      <c r="E22" s="11">
        <v>0</v>
      </c>
      <c r="F22" s="25">
        <v>93.805663852500061</v>
      </c>
      <c r="G22" s="37">
        <f>IF(F22&lt;&gt;0,E22/F22,0)</f>
        <v>0</v>
      </c>
      <c r="H22" s="11">
        <v>0</v>
      </c>
      <c r="I22" s="25">
        <v>143241.14673999997</v>
      </c>
      <c r="J22" s="176">
        <f>IF(I22&lt;&gt;0,H22/I22,0)</f>
        <v>0</v>
      </c>
      <c r="K22" s="11">
        <v>0</v>
      </c>
      <c r="L22" s="25">
        <v>0</v>
      </c>
      <c r="M22" s="37">
        <f>IF(L22&lt;&gt;0,K22/L22,0)</f>
        <v>0</v>
      </c>
      <c r="N22" s="11">
        <v>0</v>
      </c>
      <c r="O22" s="25">
        <v>1282.8807121220566</v>
      </c>
      <c r="P22" s="37">
        <f>IF(O22&lt;&gt;0,N22/O22,0)</f>
        <v>0</v>
      </c>
      <c r="Q22" s="11">
        <f>SUM(B22,E22,H22,K22,N22)</f>
        <v>0</v>
      </c>
      <c r="R22" s="25">
        <f>SUM(C22,F22,I22,L22,O22)</f>
        <v>363677.43019686447</v>
      </c>
      <c r="S22" s="37">
        <f>IF(R22&lt;&gt;0,Q22/R22,0)</f>
        <v>0</v>
      </c>
    </row>
    <row r="23" spans="1:19" x14ac:dyDescent="0.6">
      <c r="A23" s="51" t="s">
        <v>12</v>
      </c>
      <c r="B23" s="52">
        <v>0</v>
      </c>
      <c r="C23" s="53">
        <v>0</v>
      </c>
      <c r="D23" s="177">
        <f>IF(C23&lt;&gt;0,B23/C23,0)</f>
        <v>0</v>
      </c>
      <c r="E23" s="52">
        <v>0</v>
      </c>
      <c r="F23" s="53">
        <v>0</v>
      </c>
      <c r="G23" s="54">
        <f>IF(F23&lt;&gt;0,E23/F23,0)</f>
        <v>0</v>
      </c>
      <c r="H23" s="52">
        <v>0</v>
      </c>
      <c r="I23" s="53">
        <v>0</v>
      </c>
      <c r="J23" s="177">
        <f>IF(I23&lt;&gt;0,H23/I23,0)</f>
        <v>0</v>
      </c>
      <c r="K23" s="52">
        <v>0</v>
      </c>
      <c r="L23" s="53">
        <v>0</v>
      </c>
      <c r="M23" s="54">
        <f>IF(L23&lt;&gt;0,K23/L23,0)</f>
        <v>0</v>
      </c>
      <c r="N23" s="52">
        <v>0</v>
      </c>
      <c r="O23" s="53">
        <v>0</v>
      </c>
      <c r="P23" s="54">
        <f>IF(O23&lt;&gt;0,N23/O23,0)</f>
        <v>0</v>
      </c>
      <c r="Q23" s="52">
        <f>SUM(B23,E23,H23,K23,N23)</f>
        <v>0</v>
      </c>
      <c r="R23" s="53">
        <f>SUM(C23,F23,I23,L23,O23)</f>
        <v>0</v>
      </c>
      <c r="S23" s="54">
        <f>IF(R23&lt;&gt;0,Q23/R23,0)</f>
        <v>0</v>
      </c>
    </row>
    <row r="24" spans="1:19" ht="5.15" customHeight="1" x14ac:dyDescent="0.6">
      <c r="B24" s="11"/>
      <c r="C24" s="32"/>
      <c r="D24" s="176"/>
      <c r="E24" s="11"/>
      <c r="F24" s="32"/>
      <c r="G24" s="37"/>
      <c r="H24" s="11"/>
      <c r="I24" s="32"/>
      <c r="J24" s="176"/>
      <c r="K24" s="11"/>
      <c r="L24" s="32"/>
      <c r="M24" s="36"/>
      <c r="N24" s="11"/>
      <c r="O24" s="32"/>
      <c r="P24" s="36"/>
      <c r="Q24" s="35"/>
      <c r="R24" s="32"/>
      <c r="S24" s="36"/>
    </row>
    <row r="25" spans="1:19" x14ac:dyDescent="0.6">
      <c r="A25" s="1" t="s">
        <v>25</v>
      </c>
      <c r="B25" s="11"/>
      <c r="C25" s="32"/>
      <c r="D25" s="176"/>
      <c r="E25" s="11"/>
      <c r="F25" s="32"/>
      <c r="G25" s="37"/>
      <c r="H25" s="11"/>
      <c r="I25" s="32"/>
      <c r="J25" s="176"/>
      <c r="K25" s="11"/>
      <c r="L25" s="32"/>
      <c r="M25" s="36"/>
      <c r="N25" s="11"/>
      <c r="O25" s="32"/>
      <c r="P25" s="36"/>
      <c r="Q25" s="35"/>
      <c r="R25" s="32"/>
      <c r="S25" s="36"/>
    </row>
    <row r="26" spans="1:19" x14ac:dyDescent="0.6">
      <c r="A26" s="14" t="s">
        <v>13</v>
      </c>
      <c r="B26" s="11">
        <v>1395.2474771470336</v>
      </c>
      <c r="C26" s="25">
        <v>3335.9329504704051</v>
      </c>
      <c r="D26" s="176">
        <f>IF(C26&lt;&gt;0,B26/C26,0)</f>
        <v>0.41824805769860801</v>
      </c>
      <c r="E26" s="11">
        <v>0.59747264021477142</v>
      </c>
      <c r="F26" s="25">
        <v>1.428512647500001</v>
      </c>
      <c r="G26" s="37">
        <f>IF(F26&lt;&gt;0,E26/F26,0)</f>
        <v>0.41824805769860784</v>
      </c>
      <c r="H26" s="11">
        <v>912.34007218060333</v>
      </c>
      <c r="I26" s="25">
        <v>2181.3372599999998</v>
      </c>
      <c r="J26" s="176">
        <f>IF(I26&lt;&gt;0,H26/I26,0)</f>
        <v>0.41824805769860796</v>
      </c>
      <c r="K26" s="11">
        <v>0</v>
      </c>
      <c r="L26" s="25">
        <v>0</v>
      </c>
      <c r="M26" s="37">
        <f>IF(L26&lt;&gt;0,K26/L26,0)</f>
        <v>0</v>
      </c>
      <c r="N26" s="11">
        <v>8.1710004990465563</v>
      </c>
      <c r="O26" s="25">
        <v>19.536254499320666</v>
      </c>
      <c r="P26" s="37">
        <f>IF(O26&lt;&gt;0,N26/O26,0)</f>
        <v>0.41824805769860779</v>
      </c>
      <c r="Q26" s="11">
        <f>SUM(B26,E26,H26,K26,N26)</f>
        <v>2316.3560224668981</v>
      </c>
      <c r="R26" s="25">
        <f>SUM(C26,F26,I26,L26,O26)</f>
        <v>5538.234977617225</v>
      </c>
      <c r="S26" s="37">
        <f>IF(R26&lt;&gt;0,Q26/R26,0)</f>
        <v>0.41824805769860801</v>
      </c>
    </row>
    <row r="27" spans="1:19" ht="5.15" customHeight="1" x14ac:dyDescent="0.6">
      <c r="B27" s="11"/>
      <c r="C27" s="32"/>
      <c r="D27" s="176"/>
      <c r="E27" s="11"/>
      <c r="F27" s="32"/>
      <c r="G27" s="37"/>
      <c r="H27" s="11"/>
      <c r="I27" s="32"/>
      <c r="J27" s="176"/>
      <c r="K27" s="11"/>
      <c r="L27" s="32"/>
      <c r="M27" s="36"/>
      <c r="N27" s="11"/>
      <c r="O27" s="32"/>
      <c r="P27" s="36"/>
      <c r="Q27" s="35"/>
      <c r="R27" s="32"/>
      <c r="S27" s="36"/>
    </row>
    <row r="28" spans="1:19" x14ac:dyDescent="0.6">
      <c r="A28" s="8" t="s">
        <v>24</v>
      </c>
      <c r="B28" s="11">
        <f>SUM(B19:B27)</f>
        <v>1395.2474771470336</v>
      </c>
      <c r="C28" s="25">
        <f>SUM(C19:C27)</f>
        <v>222395.53003136034</v>
      </c>
      <c r="D28" s="176">
        <f>IF(C28&lt;&gt;0,B28/C28,0)</f>
        <v>6.2737208654791198E-3</v>
      </c>
      <c r="E28" s="11">
        <f>SUM(E19:E27)</f>
        <v>0.59747264021477142</v>
      </c>
      <c r="F28" s="25">
        <f>SUM(F19:F27)</f>
        <v>95.234176500000061</v>
      </c>
      <c r="G28" s="37">
        <f>IF(F28&lt;&gt;0,E28/F28,0)</f>
        <v>6.2737208654791172E-3</v>
      </c>
      <c r="H28" s="11">
        <f>SUM(H19:H27)</f>
        <v>912.34007218060333</v>
      </c>
      <c r="I28" s="25">
        <f>SUM(I19:I27)</f>
        <v>145422.48399999997</v>
      </c>
      <c r="J28" s="176">
        <f>IF(I28&lt;&gt;0,H28/I28,0)</f>
        <v>6.2737208654791207E-3</v>
      </c>
      <c r="K28" s="11">
        <f>SUM(K19:K27)</f>
        <v>0</v>
      </c>
      <c r="L28" s="25">
        <f>SUM(L19:L27)</f>
        <v>0</v>
      </c>
      <c r="M28" s="37">
        <f>IF(L28&lt;&gt;0,K28/L28,0)</f>
        <v>0</v>
      </c>
      <c r="N28" s="11">
        <f>SUM(N19:N27)</f>
        <v>8.1710004990465563</v>
      </c>
      <c r="O28" s="25">
        <f>SUM(O19:O27)</f>
        <v>1302.4169666213772</v>
      </c>
      <c r="P28" s="37">
        <f>IF(O28&lt;&gt;0,N28/O28,0)</f>
        <v>6.2737208654791198E-3</v>
      </c>
      <c r="Q28" s="11">
        <f>SUM(Q19:Q27)</f>
        <v>2316.3560224668981</v>
      </c>
      <c r="R28" s="25">
        <f>SUM(R19:R27)</f>
        <v>369215.66517448169</v>
      </c>
      <c r="S28" s="37">
        <f>IF(R28&lt;&gt;0,Q28/R28,0)</f>
        <v>6.2737208654791198E-3</v>
      </c>
    </row>
    <row r="29" spans="1:19" x14ac:dyDescent="0.6">
      <c r="A29" s="2"/>
      <c r="B29" s="11"/>
      <c r="C29" s="32"/>
      <c r="D29" s="176"/>
      <c r="E29" s="11"/>
      <c r="F29" s="32"/>
      <c r="G29" s="37"/>
      <c r="H29" s="11"/>
      <c r="I29" s="32"/>
      <c r="J29" s="176"/>
      <c r="K29" s="11"/>
      <c r="L29" s="32"/>
      <c r="M29" s="36"/>
      <c r="N29" s="11"/>
      <c r="O29" s="32"/>
      <c r="P29" s="36"/>
      <c r="Q29" s="35"/>
      <c r="R29" s="32"/>
      <c r="S29" s="36"/>
    </row>
    <row r="30" spans="1:19" x14ac:dyDescent="0.6">
      <c r="A30" s="2" t="s">
        <v>22</v>
      </c>
      <c r="B30" s="39">
        <f>SUM(B16,B28)</f>
        <v>2706.8842965884223</v>
      </c>
      <c r="C30" s="40">
        <f>SUM(C16,C28)</f>
        <v>390209.42026136036</v>
      </c>
      <c r="D30" s="178">
        <f>IF(C30&lt;&gt;0,B30/C30,0)</f>
        <v>6.9370039677037129E-3</v>
      </c>
      <c r="E30" s="39">
        <f>SUM(E16,E28)</f>
        <v>6.4037578544815439</v>
      </c>
      <c r="F30" s="40">
        <f>SUM(F16,F28)</f>
        <v>838.10392150000064</v>
      </c>
      <c r="G30" s="41">
        <f>IF(F30&lt;&gt;0,E30/F30,0)</f>
        <v>7.6407682749179678E-3</v>
      </c>
      <c r="H30" s="39">
        <f>SUM(H16,H28)</f>
        <v>1538.1538487953708</v>
      </c>
      <c r="I30" s="40">
        <f>SUM(I16,I28)</f>
        <v>225490.56599999993</v>
      </c>
      <c r="J30" s="178">
        <f>IF(I30&lt;&gt;0,H30/I30,0)</f>
        <v>6.821366747535554E-3</v>
      </c>
      <c r="K30" s="39">
        <f>SUM(K16,K28)</f>
        <v>0</v>
      </c>
      <c r="L30" s="40">
        <f>SUM(L16,L28)</f>
        <v>0</v>
      </c>
      <c r="M30" s="42">
        <f>IF(L30&lt;&gt;0,K30/L30,0)</f>
        <v>0</v>
      </c>
      <c r="N30" s="39">
        <f>SUM(N16,N28)</f>
        <v>8.5401200823001773</v>
      </c>
      <c r="O30" s="40">
        <f>SUM(O16,O28)</f>
        <v>1349.6429916213826</v>
      </c>
      <c r="P30" s="41">
        <f>IF(O30&lt;&gt;0,N30/O30,0)</f>
        <v>6.327688237050432E-3</v>
      </c>
      <c r="Q30" s="39">
        <f>SUM(Q16,Q28)</f>
        <v>4259.9820233205746</v>
      </c>
      <c r="R30" s="40">
        <f>SUM(R16,R28)</f>
        <v>617887.73317448166</v>
      </c>
      <c r="S30" s="41">
        <f>IF(R30&lt;&gt;0,Q30/R30,0)</f>
        <v>6.8944272472190732E-3</v>
      </c>
    </row>
    <row r="31" spans="1:19" hidden="1" x14ac:dyDescent="0.6"/>
    <row r="32" spans="1:19" ht="12.75" hidden="1" customHeight="1" x14ac:dyDescent="0.6">
      <c r="A32" s="2" t="s">
        <v>26</v>
      </c>
      <c r="C32" s="9">
        <v>0</v>
      </c>
      <c r="F32" s="9">
        <v>0</v>
      </c>
      <c r="I32" s="9">
        <v>0</v>
      </c>
      <c r="L32" s="9">
        <v>0</v>
      </c>
      <c r="O32" s="9">
        <v>0</v>
      </c>
      <c r="R32" s="9">
        <v>0</v>
      </c>
      <c r="S32" s="9">
        <v>0</v>
      </c>
    </row>
    <row r="33" spans="1:19" ht="12.75" hidden="1" customHeight="1" x14ac:dyDescent="0.6">
      <c r="C33" s="9">
        <v>0</v>
      </c>
      <c r="F33" s="9">
        <v>0</v>
      </c>
      <c r="I33" s="9">
        <v>0</v>
      </c>
      <c r="J33" s="28"/>
      <c r="L33" s="9">
        <v>0</v>
      </c>
      <c r="M33" s="28"/>
      <c r="O33" s="9">
        <v>0</v>
      </c>
      <c r="P33" s="28"/>
      <c r="R33" s="9">
        <v>0</v>
      </c>
      <c r="S33" s="9">
        <v>0</v>
      </c>
    </row>
    <row r="34" spans="1:19" ht="12.75" hidden="1" customHeight="1" x14ac:dyDescent="0.6">
      <c r="B34" s="50"/>
      <c r="C34" s="9">
        <v>0</v>
      </c>
      <c r="E34" s="50"/>
      <c r="F34" s="9">
        <v>0</v>
      </c>
      <c r="H34" s="50"/>
      <c r="I34" s="9">
        <v>0</v>
      </c>
      <c r="K34" s="50"/>
      <c r="L34" s="9">
        <v>0</v>
      </c>
      <c r="N34" s="50"/>
      <c r="O34" s="9">
        <v>0</v>
      </c>
      <c r="Q34" s="50"/>
      <c r="R34" s="9">
        <v>0</v>
      </c>
      <c r="S34" s="9">
        <v>0</v>
      </c>
    </row>
    <row r="35" spans="1:19" ht="12.75" customHeight="1" x14ac:dyDescent="0.6">
      <c r="A35" s="15"/>
      <c r="B35" s="15"/>
      <c r="C35" s="15"/>
      <c r="D35" s="15"/>
      <c r="E35" s="15"/>
    </row>
    <row r="36" spans="1:19" ht="12.75" customHeight="1" x14ac:dyDescent="0.6">
      <c r="A36" s="31" t="s">
        <v>27</v>
      </c>
      <c r="C36" s="24"/>
      <c r="F36" s="24"/>
      <c r="I36" s="24"/>
      <c r="L36" s="24"/>
      <c r="O36" s="24"/>
      <c r="R36" s="24"/>
    </row>
    <row r="37" spans="1:19" ht="12.75" customHeight="1" x14ac:dyDescent="0.6">
      <c r="A37" s="83" t="s">
        <v>96</v>
      </c>
      <c r="C37" s="24"/>
      <c r="F37" s="24"/>
      <c r="I37" s="24"/>
      <c r="L37" s="24"/>
      <c r="O37" s="24"/>
      <c r="R37" s="24"/>
    </row>
    <row r="38" spans="1:19" ht="12.75" customHeight="1" x14ac:dyDescent="0.6"/>
    <row r="39" spans="1:19" ht="12.75" customHeight="1" x14ac:dyDescent="0.6">
      <c r="C39" s="29"/>
      <c r="F39" s="29"/>
    </row>
    <row r="40" spans="1:19" ht="12.75" customHeight="1" x14ac:dyDescent="0.6">
      <c r="C40" s="179"/>
      <c r="F40" s="179"/>
      <c r="I40" s="179"/>
    </row>
    <row r="41" spans="1:19" ht="12.75" customHeight="1" x14ac:dyDescent="0.6"/>
    <row r="42" spans="1:19" ht="12.75" customHeight="1" x14ac:dyDescent="0.6">
      <c r="C42" s="179"/>
      <c r="F42" s="179"/>
      <c r="I42" s="179"/>
    </row>
    <row r="43" spans="1:19" ht="12.75" customHeight="1" x14ac:dyDescent="0.6">
      <c r="C43" s="179"/>
      <c r="F43" s="179"/>
      <c r="I43" s="179"/>
    </row>
    <row r="44" spans="1:19" ht="12.75" customHeight="1" x14ac:dyDescent="0.6"/>
    <row r="45" spans="1:19" ht="12.75" customHeight="1" x14ac:dyDescent="0.6"/>
    <row r="46" spans="1:19" ht="12.75" customHeight="1" x14ac:dyDescent="0.6"/>
    <row r="47" spans="1:19" ht="12.75" customHeight="1" x14ac:dyDescent="0.6"/>
    <row r="48" spans="1:19" ht="12.75" customHeight="1" x14ac:dyDescent="0.6"/>
    <row r="49" ht="12.75" customHeight="1" x14ac:dyDescent="0.6"/>
    <row r="50" ht="12.75" customHeight="1" x14ac:dyDescent="0.6"/>
  </sheetData>
  <phoneticPr fontId="5" type="noConversion"/>
  <printOptions horizontalCentered="1"/>
  <pageMargins left="0.75" right="0.75" top="1" bottom="1" header="0.5" footer="0.5"/>
  <pageSetup scale="73" orientation="landscape" r:id="rId1"/>
  <headerFooter alignWithMargins="0">
    <oddFooter>&amp;L&amp;F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52"/>
  <sheetViews>
    <sheetView zoomScale="70" workbookViewId="0"/>
  </sheetViews>
  <sheetFormatPr defaultRowHeight="13" x14ac:dyDescent="0.6"/>
  <cols>
    <col min="1" max="1" width="29.31640625" customWidth="1"/>
    <col min="2" max="3" width="8.31640625" customWidth="1"/>
    <col min="4" max="4" width="7.6796875" customWidth="1"/>
    <col min="5" max="6" width="8.31640625" customWidth="1"/>
    <col min="7" max="7" width="7.6796875" customWidth="1"/>
    <col min="8" max="9" width="8.31640625" customWidth="1"/>
    <col min="10" max="10" width="7.6796875" customWidth="1"/>
    <col min="11" max="12" width="8.31640625" customWidth="1"/>
    <col min="13" max="13" width="7.6796875" customWidth="1"/>
    <col min="14" max="15" width="8.31640625" customWidth="1"/>
    <col min="16" max="16" width="7.6796875" customWidth="1"/>
    <col min="17" max="18" width="8.31640625" customWidth="1"/>
    <col min="19" max="19" width="7.6796875" customWidth="1"/>
  </cols>
  <sheetData>
    <row r="1" spans="1:19" s="3" customFormat="1" ht="15.5" x14ac:dyDescent="0.7">
      <c r="A1" s="57" t="s">
        <v>83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5" x14ac:dyDescent="0.7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6">
      <c r="A7" s="112" t="s">
        <v>28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6">
      <c r="A8" s="133" t="s">
        <v>49</v>
      </c>
      <c r="B8" s="139"/>
      <c r="C8" s="58"/>
      <c r="D8" s="140"/>
      <c r="E8" s="144"/>
      <c r="F8" s="145"/>
      <c r="G8" s="36"/>
      <c r="H8" s="148"/>
      <c r="I8" s="32"/>
      <c r="J8" s="140"/>
      <c r="K8" s="35"/>
      <c r="L8" s="25"/>
      <c r="M8" s="150"/>
      <c r="N8" s="155"/>
      <c r="O8" s="80"/>
      <c r="P8" s="156"/>
      <c r="Q8" s="155"/>
      <c r="R8" s="32"/>
      <c r="S8" s="36"/>
    </row>
    <row r="9" spans="1:19" ht="12.75" customHeight="1" x14ac:dyDescent="0.6">
      <c r="A9" s="114" t="s">
        <v>2</v>
      </c>
      <c r="B9" s="11">
        <v>230.75518878895093</v>
      </c>
      <c r="C9" s="25">
        <v>3443.4364140000034</v>
      </c>
      <c r="D9" s="37">
        <f t="shared" ref="D9:D17" si="0">IF(C9&lt;&gt;0,B9/C9,0)</f>
        <v>6.7013053544641613E-2</v>
      </c>
      <c r="E9" s="11">
        <v>2.2367814767690222</v>
      </c>
      <c r="F9" s="25">
        <v>34.78218600000006</v>
      </c>
      <c r="G9" s="37">
        <f t="shared" ref="G9:G17" si="1">IF(F9&lt;&gt;0,E9/F9,0)</f>
        <v>6.4308248963104803E-2</v>
      </c>
      <c r="H9" s="11">
        <v>219.61735565096723</v>
      </c>
      <c r="I9" s="25">
        <v>3600.8111281588735</v>
      </c>
      <c r="J9" s="37">
        <f t="shared" ref="J9:J17" si="2">IF(I9&lt;&gt;0,H9/I9,0)</f>
        <v>6.0991078908173534E-2</v>
      </c>
      <c r="K9" s="11">
        <v>0</v>
      </c>
      <c r="L9" s="25">
        <v>0</v>
      </c>
      <c r="M9" s="37">
        <f t="shared" ref="M9:M17" si="3">IF(L9&lt;&gt;0,K9/L9,0)</f>
        <v>0</v>
      </c>
      <c r="N9" s="11">
        <v>0</v>
      </c>
      <c r="O9" s="25">
        <v>0</v>
      </c>
      <c r="P9" s="37">
        <f t="shared" ref="P9:P17" si="4">IF(O9&lt;&gt;0,N9/O9,0)</f>
        <v>0</v>
      </c>
      <c r="Q9" s="11">
        <f>SUM(B9,E9,H9,K9,N9)</f>
        <v>452.60932591668717</v>
      </c>
      <c r="R9" s="25">
        <f>SUM(C9,F9,I9,L9,O9)</f>
        <v>7079.0297281588773</v>
      </c>
      <c r="S9" s="37">
        <f>IF(R9&lt;&gt;0,Q9/R9,0)</f>
        <v>6.3936633027023945E-2</v>
      </c>
    </row>
    <row r="10" spans="1:19" ht="12.75" customHeight="1" x14ac:dyDescent="0.6">
      <c r="A10" s="134" t="s">
        <v>56</v>
      </c>
      <c r="B10" s="11">
        <v>22.821828500381454</v>
      </c>
      <c r="C10" s="25">
        <v>3443.4364140000034</v>
      </c>
      <c r="D10" s="37">
        <f t="shared" si="0"/>
        <v>6.62763174821367E-3</v>
      </c>
      <c r="E10" s="11">
        <v>0.23052352020587349</v>
      </c>
      <c r="F10" s="25">
        <v>34.78218600000006</v>
      </c>
      <c r="G10" s="37">
        <f t="shared" si="1"/>
        <v>6.6276317482136717E-3</v>
      </c>
      <c r="H10" s="11">
        <v>23.864850152306833</v>
      </c>
      <c r="I10" s="25">
        <v>3600.8111281588735</v>
      </c>
      <c r="J10" s="37">
        <f t="shared" si="2"/>
        <v>6.62763174821367E-3</v>
      </c>
      <c r="K10" s="11">
        <v>0</v>
      </c>
      <c r="L10" s="25">
        <v>0</v>
      </c>
      <c r="M10" s="37">
        <f t="shared" si="3"/>
        <v>0</v>
      </c>
      <c r="N10" s="11">
        <v>0</v>
      </c>
      <c r="O10" s="25">
        <v>0</v>
      </c>
      <c r="P10" s="37">
        <f t="shared" si="4"/>
        <v>0</v>
      </c>
      <c r="Q10" s="11">
        <f t="shared" ref="Q10:Q16" si="5">SUM(B10,E10,H10,K10,N10)</f>
        <v>46.917202172894164</v>
      </c>
      <c r="R10" s="25">
        <f t="shared" ref="R10:R16" si="6">SUM(C10,F10,I10,L10,O10)</f>
        <v>7079.0297281588773</v>
      </c>
      <c r="S10" s="37">
        <f>IF(R10&lt;&gt;0,Q10/R10,0)</f>
        <v>6.6276317482136709E-3</v>
      </c>
    </row>
    <row r="11" spans="1:19" ht="12.75" customHeight="1" x14ac:dyDescent="0.6">
      <c r="A11" s="114" t="s">
        <v>0</v>
      </c>
      <c r="B11" s="11">
        <v>4210.4449282836658</v>
      </c>
      <c r="C11" s="25">
        <v>68868.72828000001</v>
      </c>
      <c r="D11" s="37">
        <f t="shared" si="0"/>
        <v>6.1137253924092139E-2</v>
      </c>
      <c r="E11" s="11">
        <v>42.529746750340088</v>
      </c>
      <c r="F11" s="25">
        <v>695.64372000000049</v>
      </c>
      <c r="G11" s="37">
        <f t="shared" si="1"/>
        <v>6.1137253924092146E-2</v>
      </c>
      <c r="H11" s="11">
        <v>4402.874085498911</v>
      </c>
      <c r="I11" s="25">
        <v>72016.222563177405</v>
      </c>
      <c r="J11" s="37">
        <f t="shared" si="2"/>
        <v>6.1137253924092146E-2</v>
      </c>
      <c r="K11" s="11">
        <v>0</v>
      </c>
      <c r="L11" s="25">
        <v>0</v>
      </c>
      <c r="M11" s="37">
        <f t="shared" si="3"/>
        <v>0</v>
      </c>
      <c r="N11" s="11">
        <v>0</v>
      </c>
      <c r="O11" s="25">
        <v>0</v>
      </c>
      <c r="P11" s="37">
        <f t="shared" si="4"/>
        <v>0</v>
      </c>
      <c r="Q11" s="11">
        <f t="shared" si="5"/>
        <v>8655.8487605329174</v>
      </c>
      <c r="R11" s="25">
        <f t="shared" si="6"/>
        <v>141580.59456317744</v>
      </c>
      <c r="S11" s="37">
        <f t="shared" ref="S11:S17" si="7">IF(R11&lt;&gt;0,Q11/R11,0)</f>
        <v>6.1137253924092132E-2</v>
      </c>
    </row>
    <row r="12" spans="1:19" ht="12.75" customHeight="1" x14ac:dyDescent="0.6">
      <c r="A12" s="114" t="s">
        <v>1</v>
      </c>
      <c r="B12" s="11">
        <v>0</v>
      </c>
      <c r="C12" s="25">
        <v>26557.675514795697</v>
      </c>
      <c r="D12" s="37">
        <f t="shared" si="0"/>
        <v>0</v>
      </c>
      <c r="E12" s="11">
        <v>0</v>
      </c>
      <c r="F12" s="25">
        <v>268.25934863430024</v>
      </c>
      <c r="G12" s="37">
        <f t="shared" si="1"/>
        <v>0</v>
      </c>
      <c r="H12" s="11">
        <v>0</v>
      </c>
      <c r="I12" s="25">
        <v>27771.43586648169</v>
      </c>
      <c r="J12" s="37">
        <f t="shared" si="2"/>
        <v>0</v>
      </c>
      <c r="K12" s="11">
        <v>0</v>
      </c>
      <c r="L12" s="25">
        <v>0</v>
      </c>
      <c r="M12" s="37">
        <f t="shared" si="3"/>
        <v>0</v>
      </c>
      <c r="N12" s="11">
        <v>0</v>
      </c>
      <c r="O12" s="25">
        <v>0</v>
      </c>
      <c r="P12" s="37">
        <f t="shared" si="4"/>
        <v>0</v>
      </c>
      <c r="Q12" s="11">
        <f t="shared" si="5"/>
        <v>0</v>
      </c>
      <c r="R12" s="25">
        <f t="shared" si="6"/>
        <v>54597.370729911687</v>
      </c>
      <c r="S12" s="37">
        <f t="shared" si="7"/>
        <v>0</v>
      </c>
    </row>
    <row r="13" spans="1:19" ht="12.75" customHeight="1" x14ac:dyDescent="0.6">
      <c r="A13" s="114" t="s">
        <v>53</v>
      </c>
      <c r="B13" s="11">
        <v>1723.1497543024004</v>
      </c>
      <c r="C13" s="25">
        <v>41278.021841004302</v>
      </c>
      <c r="D13" s="37">
        <f t="shared" si="0"/>
        <v>4.1744969294790116E-2</v>
      </c>
      <c r="E13" s="11">
        <v>17.405553073761631</v>
      </c>
      <c r="F13" s="25">
        <v>416.94971556570027</v>
      </c>
      <c r="G13" s="37">
        <f t="shared" si="1"/>
        <v>4.1744969294790116E-2</v>
      </c>
      <c r="H13" s="11">
        <v>1801.9025371137011</v>
      </c>
      <c r="I13" s="25">
        <v>43164.543358248047</v>
      </c>
      <c r="J13" s="37">
        <f t="shared" si="2"/>
        <v>4.1744969294790109E-2</v>
      </c>
      <c r="K13" s="11">
        <v>0</v>
      </c>
      <c r="L13" s="25">
        <v>0</v>
      </c>
      <c r="M13" s="37">
        <f t="shared" si="3"/>
        <v>0</v>
      </c>
      <c r="N13" s="11">
        <v>0</v>
      </c>
      <c r="O13" s="25">
        <v>0</v>
      </c>
      <c r="P13" s="37">
        <f t="shared" si="4"/>
        <v>0</v>
      </c>
      <c r="Q13" s="11">
        <f t="shared" si="5"/>
        <v>3542.4578444898634</v>
      </c>
      <c r="R13" s="25">
        <f t="shared" si="6"/>
        <v>84859.51491481805</v>
      </c>
      <c r="S13" s="37">
        <f t="shared" si="7"/>
        <v>4.1744969294790116E-2</v>
      </c>
    </row>
    <row r="14" spans="1:19" ht="12.75" customHeight="1" x14ac:dyDescent="0.6">
      <c r="A14" s="114" t="s">
        <v>54</v>
      </c>
      <c r="B14" s="11">
        <v>3243.3700293770266</v>
      </c>
      <c r="C14" s="25">
        <v>41278.021841004302</v>
      </c>
      <c r="D14" s="37">
        <f t="shared" si="0"/>
        <v>7.8573775697631992E-2</v>
      </c>
      <c r="E14" s="11">
        <v>32.761313428050798</v>
      </c>
      <c r="F14" s="25">
        <v>416.94971556570027</v>
      </c>
      <c r="G14" s="37">
        <f t="shared" si="1"/>
        <v>7.8573775697632006E-2</v>
      </c>
      <c r="H14" s="11">
        <v>3391.6011479216932</v>
      </c>
      <c r="I14" s="25">
        <v>43164.543358248047</v>
      </c>
      <c r="J14" s="37">
        <f t="shared" si="2"/>
        <v>7.8573775697632006E-2</v>
      </c>
      <c r="K14" s="11">
        <v>0</v>
      </c>
      <c r="L14" s="25">
        <v>0</v>
      </c>
      <c r="M14" s="37">
        <f t="shared" si="3"/>
        <v>0</v>
      </c>
      <c r="N14" s="11">
        <v>0</v>
      </c>
      <c r="O14" s="25">
        <v>0</v>
      </c>
      <c r="P14" s="37">
        <f t="shared" si="4"/>
        <v>0</v>
      </c>
      <c r="Q14" s="11">
        <f t="shared" si="5"/>
        <v>6667.7324907267703</v>
      </c>
      <c r="R14" s="25">
        <f t="shared" si="6"/>
        <v>84859.51491481805</v>
      </c>
      <c r="S14" s="37">
        <f t="shared" si="7"/>
        <v>7.8573775697631992E-2</v>
      </c>
    </row>
    <row r="15" spans="1:19" ht="12.75" customHeight="1" x14ac:dyDescent="0.6">
      <c r="A15" s="134" t="s">
        <v>57</v>
      </c>
      <c r="B15" s="11">
        <v>292.71609411328643</v>
      </c>
      <c r="C15" s="25">
        <v>1033.0309242000001</v>
      </c>
      <c r="D15" s="37">
        <f t="shared" si="0"/>
        <v>0.28335656489661398</v>
      </c>
      <c r="E15" s="11">
        <v>2.956728223366532</v>
      </c>
      <c r="F15" s="25">
        <v>10.434655800000009</v>
      </c>
      <c r="G15" s="37">
        <f t="shared" si="1"/>
        <v>0.28335656489661398</v>
      </c>
      <c r="H15" s="11">
        <v>306.09404163497965</v>
      </c>
      <c r="I15" s="25">
        <v>1080.243338447661</v>
      </c>
      <c r="J15" s="37">
        <f t="shared" si="2"/>
        <v>0.28335656489661404</v>
      </c>
      <c r="K15" s="11">
        <v>0</v>
      </c>
      <c r="L15" s="25">
        <v>0</v>
      </c>
      <c r="M15" s="37">
        <f t="shared" si="3"/>
        <v>0</v>
      </c>
      <c r="N15" s="11">
        <v>0</v>
      </c>
      <c r="O15" s="25">
        <v>0</v>
      </c>
      <c r="P15" s="37">
        <f t="shared" si="4"/>
        <v>0</v>
      </c>
      <c r="Q15" s="11">
        <f t="shared" si="5"/>
        <v>601.76686397163257</v>
      </c>
      <c r="R15" s="25">
        <f t="shared" si="6"/>
        <v>2123.7089184476608</v>
      </c>
      <c r="S15" s="37">
        <f t="shared" si="7"/>
        <v>0.28335656489661404</v>
      </c>
    </row>
    <row r="16" spans="1:19" ht="12.75" customHeight="1" x14ac:dyDescent="0.6">
      <c r="A16" s="134" t="s">
        <v>58</v>
      </c>
      <c r="B16" s="11">
        <v>538.27939747030564</v>
      </c>
      <c r="C16" s="25">
        <v>1033.0309242000001</v>
      </c>
      <c r="D16" s="37">
        <f t="shared" si="0"/>
        <v>0.52106803858476936</v>
      </c>
      <c r="E16" s="11">
        <v>5.4371656310131931</v>
      </c>
      <c r="F16" s="25">
        <v>10.434655800000009</v>
      </c>
      <c r="G16" s="37">
        <f t="shared" si="1"/>
        <v>0.52106803858476947</v>
      </c>
      <c r="H16" s="11">
        <v>562.88027755918608</v>
      </c>
      <c r="I16" s="25">
        <v>1080.243338447661</v>
      </c>
      <c r="J16" s="37">
        <f t="shared" si="2"/>
        <v>0.52106803858476958</v>
      </c>
      <c r="K16" s="11">
        <v>0</v>
      </c>
      <c r="L16" s="25">
        <v>0</v>
      </c>
      <c r="M16" s="37">
        <f t="shared" si="3"/>
        <v>0</v>
      </c>
      <c r="N16" s="11">
        <v>0</v>
      </c>
      <c r="O16" s="25">
        <v>0</v>
      </c>
      <c r="P16" s="37">
        <f t="shared" si="4"/>
        <v>0</v>
      </c>
      <c r="Q16" s="11">
        <f t="shared" si="5"/>
        <v>1106.5968406605048</v>
      </c>
      <c r="R16" s="25">
        <f t="shared" si="6"/>
        <v>2123.7089184476608</v>
      </c>
      <c r="S16" s="37">
        <f t="shared" si="7"/>
        <v>0.52106803858476947</v>
      </c>
    </row>
    <row r="17" spans="1:19" ht="12.75" customHeight="1" x14ac:dyDescent="0.6">
      <c r="A17" s="114" t="s">
        <v>55</v>
      </c>
      <c r="B17" s="11">
        <f>SUM(B9:B16)</f>
        <v>10261.537220836017</v>
      </c>
      <c r="C17" s="25">
        <f>C11</f>
        <v>68868.72828000001</v>
      </c>
      <c r="D17" s="37">
        <f t="shared" si="0"/>
        <v>0.14900140422392616</v>
      </c>
      <c r="E17" s="11">
        <f>SUM(E9:E16)</f>
        <v>103.55781210350713</v>
      </c>
      <c r="F17" s="25">
        <f>F11</f>
        <v>695.64372000000049</v>
      </c>
      <c r="G17" s="37">
        <f t="shared" si="1"/>
        <v>0.14886616399484934</v>
      </c>
      <c r="H17" s="11">
        <f>SUM(H9:H16)</f>
        <v>10708.834295531746</v>
      </c>
      <c r="I17" s="25">
        <f>I11</f>
        <v>72016.222563177405</v>
      </c>
      <c r="J17" s="37">
        <f t="shared" si="2"/>
        <v>0.14870030549210278</v>
      </c>
      <c r="K17" s="11">
        <f>SUM(K9:K16)</f>
        <v>0</v>
      </c>
      <c r="L17" s="25">
        <f>L11</f>
        <v>0</v>
      </c>
      <c r="M17" s="37">
        <f t="shared" si="3"/>
        <v>0</v>
      </c>
      <c r="N17" s="11">
        <f>SUM(N9:N16)</f>
        <v>0</v>
      </c>
      <c r="O17" s="25">
        <f>O11</f>
        <v>0</v>
      </c>
      <c r="P17" s="37">
        <f t="shared" si="4"/>
        <v>0</v>
      </c>
      <c r="Q17" s="11">
        <f>SUM(Q9:Q16)</f>
        <v>21073.929328471269</v>
      </c>
      <c r="R17" s="25">
        <f>R11</f>
        <v>141580.59456317744</v>
      </c>
      <c r="S17" s="37">
        <f t="shared" si="7"/>
        <v>0.14884758319804528</v>
      </c>
    </row>
    <row r="18" spans="1:19" ht="12.75" customHeight="1" x14ac:dyDescent="0.6">
      <c r="A18" s="114"/>
      <c r="B18" s="11"/>
      <c r="C18" s="32"/>
      <c r="D18" s="36"/>
      <c r="E18" s="11"/>
      <c r="F18" s="32"/>
      <c r="G18" s="36"/>
      <c r="H18" s="11"/>
      <c r="I18" s="32"/>
      <c r="J18" s="36"/>
      <c r="K18" s="11"/>
      <c r="L18" s="32"/>
      <c r="M18" s="36"/>
      <c r="N18" s="11"/>
      <c r="O18" s="32"/>
      <c r="P18" s="36"/>
      <c r="Q18" s="35"/>
      <c r="R18" s="32"/>
      <c r="S18" s="36"/>
    </row>
    <row r="19" spans="1:19" ht="12.75" customHeight="1" x14ac:dyDescent="0.6">
      <c r="A19" s="133" t="s">
        <v>50</v>
      </c>
      <c r="B19" s="11"/>
      <c r="C19" s="32"/>
      <c r="D19" s="36"/>
      <c r="E19" s="11"/>
      <c r="F19" s="32"/>
      <c r="G19" s="36"/>
      <c r="H19" s="11"/>
      <c r="I19" s="32"/>
      <c r="J19" s="36"/>
      <c r="K19" s="11"/>
      <c r="L19" s="32"/>
      <c r="M19" s="36"/>
      <c r="N19" s="11"/>
      <c r="O19" s="32"/>
      <c r="P19" s="36"/>
      <c r="Q19" s="35"/>
      <c r="R19" s="32"/>
      <c r="S19" s="36"/>
    </row>
    <row r="20" spans="1:19" ht="12.75" customHeight="1" x14ac:dyDescent="0.6">
      <c r="A20" s="114" t="s">
        <v>2</v>
      </c>
      <c r="B20" s="11">
        <v>10329.38233882591</v>
      </c>
      <c r="C20" s="25">
        <v>141985.99572665271</v>
      </c>
      <c r="D20" s="37">
        <f t="shared" ref="D20:D28" si="8">IF(C20&lt;&gt;0,B20/C20,0)</f>
        <v>7.2749303802550611E-2</v>
      </c>
      <c r="E20" s="11">
        <v>8.3670778722676662</v>
      </c>
      <c r="F20" s="25">
        <v>95.234176500000061</v>
      </c>
      <c r="G20" s="37">
        <f t="shared" ref="G20:G28" si="9">IF(F20&lt;&gt;0,E20/F20,0)</f>
        <v>8.785793272720388E-2</v>
      </c>
      <c r="H20" s="11">
        <v>8349.3856677700805</v>
      </c>
      <c r="I20" s="25">
        <v>113119.01831560962</v>
      </c>
      <c r="J20" s="37">
        <f t="shared" ref="J20:J28" si="10">IF(I20&lt;&gt;0,H20/I20,0)</f>
        <v>7.3810627002390855E-2</v>
      </c>
      <c r="K20" s="11">
        <v>0</v>
      </c>
      <c r="L20" s="25">
        <v>0</v>
      </c>
      <c r="M20" s="37">
        <f t="shared" ref="M20:M28" si="11">IF(L20&lt;&gt;0,K20/L20,0)</f>
        <v>0</v>
      </c>
      <c r="N20" s="11">
        <v>100.54876729278554</v>
      </c>
      <c r="O20" s="25">
        <v>1278.8562384136244</v>
      </c>
      <c r="P20" s="37">
        <f t="shared" ref="P20:P28" si="12">IF(O20&lt;&gt;0,N20/O20,0)</f>
        <v>7.8623979985047193E-2</v>
      </c>
      <c r="Q20" s="11">
        <f t="shared" ref="Q20:Q27" si="13">SUM(B20,E20,H20,K20,N20)</f>
        <v>18787.683851761045</v>
      </c>
      <c r="R20" s="25">
        <f t="shared" ref="R20:R27" si="14">SUM(C20,F20,I20,L20,O20)</f>
        <v>256479.10445717597</v>
      </c>
      <c r="S20" s="37">
        <f t="shared" ref="S20:S28" si="15">IF(R20&lt;&gt;0,Q20/R20,0)</f>
        <v>7.3252298238970198E-2</v>
      </c>
    </row>
    <row r="21" spans="1:19" ht="12.75" customHeight="1" x14ac:dyDescent="0.6">
      <c r="A21" s="134" t="s">
        <v>56</v>
      </c>
      <c r="B21" s="11">
        <v>941.03089307969412</v>
      </c>
      <c r="C21" s="25">
        <v>141985.99572665271</v>
      </c>
      <c r="D21" s="37">
        <f t="shared" si="8"/>
        <v>6.6276317482136709E-3</v>
      </c>
      <c r="E21" s="11">
        <v>0.6311770516863846</v>
      </c>
      <c r="F21" s="25">
        <v>95.234176500000061</v>
      </c>
      <c r="G21" s="37">
        <f t="shared" si="9"/>
        <v>6.62763174821367E-3</v>
      </c>
      <c r="H21" s="11">
        <v>749.71119711529809</v>
      </c>
      <c r="I21" s="25">
        <v>113119.01831560962</v>
      </c>
      <c r="J21" s="37">
        <f t="shared" si="10"/>
        <v>6.6276317482136717E-3</v>
      </c>
      <c r="K21" s="11">
        <v>0</v>
      </c>
      <c r="L21" s="25">
        <v>0</v>
      </c>
      <c r="M21" s="37">
        <f t="shared" si="11"/>
        <v>0</v>
      </c>
      <c r="N21" s="11">
        <v>8.4757882071112487</v>
      </c>
      <c r="O21" s="25">
        <v>1278.8562384136244</v>
      </c>
      <c r="P21" s="37">
        <f t="shared" si="12"/>
        <v>6.6276317482136709E-3</v>
      </c>
      <c r="Q21" s="11">
        <f t="shared" si="13"/>
        <v>1699.8490554537898</v>
      </c>
      <c r="R21" s="25">
        <f t="shared" si="14"/>
        <v>256479.10445717597</v>
      </c>
      <c r="S21" s="37">
        <f t="shared" si="15"/>
        <v>6.6276317482136709E-3</v>
      </c>
    </row>
    <row r="22" spans="1:19" ht="12.75" customHeight="1" x14ac:dyDescent="0.6">
      <c r="A22" s="114" t="s">
        <v>0</v>
      </c>
      <c r="B22" s="11">
        <v>4703.9368437404737</v>
      </c>
      <c r="C22" s="25">
        <v>145555.96603136032</v>
      </c>
      <c r="D22" s="37">
        <f t="shared" si="8"/>
        <v>3.2317032217882444E-2</v>
      </c>
      <c r="E22" s="11">
        <v>3.0049480554574624</v>
      </c>
      <c r="F22" s="25">
        <v>95.234176500000061</v>
      </c>
      <c r="G22" s="37">
        <f t="shared" si="9"/>
        <v>3.1553252896111939E-2</v>
      </c>
      <c r="H22" s="11">
        <v>4726.4601635880235</v>
      </c>
      <c r="I22" s="25">
        <v>131576.63008119291</v>
      </c>
      <c r="J22" s="37">
        <f t="shared" si="10"/>
        <v>3.5921729874609447E-2</v>
      </c>
      <c r="K22" s="11">
        <v>0</v>
      </c>
      <c r="L22" s="25">
        <v>0</v>
      </c>
      <c r="M22" s="37">
        <f t="shared" si="11"/>
        <v>0</v>
      </c>
      <c r="N22" s="11">
        <v>41.829197826641973</v>
      </c>
      <c r="O22" s="25">
        <v>1302.4169666213775</v>
      </c>
      <c r="P22" s="37">
        <f t="shared" si="12"/>
        <v>3.2116594684075579E-2</v>
      </c>
      <c r="Q22" s="11">
        <f t="shared" si="13"/>
        <v>9475.2311532105959</v>
      </c>
      <c r="R22" s="25">
        <f t="shared" si="14"/>
        <v>278530.24725567462</v>
      </c>
      <c r="S22" s="37">
        <f t="shared" si="15"/>
        <v>3.4018679287326672E-2</v>
      </c>
    </row>
    <row r="23" spans="1:19" ht="12.75" customHeight="1" x14ac:dyDescent="0.6">
      <c r="A23" s="114" t="s">
        <v>1</v>
      </c>
      <c r="B23" s="11">
        <v>0</v>
      </c>
      <c r="C23" s="25">
        <v>57317.587904381064</v>
      </c>
      <c r="D23" s="37">
        <f t="shared" si="8"/>
        <v>0</v>
      </c>
      <c r="E23" s="11">
        <v>0</v>
      </c>
      <c r="F23" s="25">
        <v>37.522265541000024</v>
      </c>
      <c r="G23" s="37">
        <f t="shared" si="9"/>
        <v>0</v>
      </c>
      <c r="H23" s="11">
        <v>0</v>
      </c>
      <c r="I23" s="25">
        <v>51678.522405140175</v>
      </c>
      <c r="J23" s="37">
        <f t="shared" si="10"/>
        <v>0</v>
      </c>
      <c r="K23" s="11">
        <v>0</v>
      </c>
      <c r="L23" s="25">
        <v>0</v>
      </c>
      <c r="M23" s="37">
        <f t="shared" si="11"/>
        <v>0</v>
      </c>
      <c r="N23" s="11">
        <v>0</v>
      </c>
      <c r="O23" s="25">
        <v>512.94464043101266</v>
      </c>
      <c r="P23" s="37">
        <f t="shared" si="12"/>
        <v>0</v>
      </c>
      <c r="Q23" s="11">
        <f t="shared" si="13"/>
        <v>0</v>
      </c>
      <c r="R23" s="25">
        <f t="shared" si="14"/>
        <v>109546.57721549326</v>
      </c>
      <c r="S23" s="37">
        <f t="shared" si="15"/>
        <v>0</v>
      </c>
    </row>
    <row r="24" spans="1:19" ht="12.75" customHeight="1" x14ac:dyDescent="0.6">
      <c r="A24" s="114" t="s">
        <v>53</v>
      </c>
      <c r="B24" s="11">
        <v>3592.3649455430386</v>
      </c>
      <c r="C24" s="25">
        <v>86055.038636508863</v>
      </c>
      <c r="D24" s="37">
        <f t="shared" si="8"/>
        <v>4.1744969294790102E-2</v>
      </c>
      <c r="E24" s="11">
        <v>2.3495487343200105</v>
      </c>
      <c r="F24" s="25">
        <v>56.283398311500036</v>
      </c>
      <c r="G24" s="37">
        <f t="shared" si="9"/>
        <v>4.1744969294790109E-2</v>
      </c>
      <c r="H24" s="11">
        <v>3252.9541159088853</v>
      </c>
      <c r="I24" s="25">
        <v>77924.458224834831</v>
      </c>
      <c r="J24" s="37">
        <f t="shared" si="10"/>
        <v>4.1744969294790116E-2</v>
      </c>
      <c r="K24" s="11">
        <v>0</v>
      </c>
      <c r="L24" s="25">
        <v>0</v>
      </c>
      <c r="M24" s="37">
        <f t="shared" si="11"/>
        <v>0</v>
      </c>
      <c r="N24" s="11">
        <v>32.140957671693954</v>
      </c>
      <c r="O24" s="25">
        <v>769.93607169104405</v>
      </c>
      <c r="P24" s="37">
        <f t="shared" si="12"/>
        <v>4.1744969294790116E-2</v>
      </c>
      <c r="Q24" s="11">
        <f t="shared" si="13"/>
        <v>6879.8095678579375</v>
      </c>
      <c r="R24" s="25">
        <f t="shared" si="14"/>
        <v>164805.71633134625</v>
      </c>
      <c r="S24" s="37">
        <f t="shared" si="15"/>
        <v>4.1744969294790109E-2</v>
      </c>
    </row>
    <row r="25" spans="1:19" ht="12.75" customHeight="1" x14ac:dyDescent="0.6">
      <c r="A25" s="114" t="s">
        <v>54</v>
      </c>
      <c r="B25" s="11">
        <v>6761.669303476102</v>
      </c>
      <c r="C25" s="25">
        <v>86055.038636508863</v>
      </c>
      <c r="D25" s="37">
        <f t="shared" si="8"/>
        <v>7.8573775697631992E-2</v>
      </c>
      <c r="E25" s="11">
        <v>4.4223991144282824</v>
      </c>
      <c r="F25" s="25">
        <v>56.283398311500036</v>
      </c>
      <c r="G25" s="37">
        <f t="shared" si="9"/>
        <v>7.8573775697631978E-2</v>
      </c>
      <c r="H25" s="11">
        <v>6122.818901917668</v>
      </c>
      <c r="I25" s="25">
        <v>77924.458224834831</v>
      </c>
      <c r="J25" s="37">
        <f t="shared" si="10"/>
        <v>7.8573775697632006E-2</v>
      </c>
      <c r="K25" s="11">
        <v>0</v>
      </c>
      <c r="L25" s="25">
        <v>0</v>
      </c>
      <c r="M25" s="37">
        <f t="shared" si="11"/>
        <v>0</v>
      </c>
      <c r="N25" s="11">
        <v>60.496784198567994</v>
      </c>
      <c r="O25" s="25">
        <v>769.93607169104405</v>
      </c>
      <c r="P25" s="37">
        <f t="shared" si="12"/>
        <v>7.8573775697631978E-2</v>
      </c>
      <c r="Q25" s="11">
        <f t="shared" si="13"/>
        <v>12949.407388706764</v>
      </c>
      <c r="R25" s="25">
        <f t="shared" si="14"/>
        <v>164805.71633134625</v>
      </c>
      <c r="S25" s="37">
        <f t="shared" si="15"/>
        <v>7.8573775697631978E-2</v>
      </c>
    </row>
    <row r="26" spans="1:19" ht="12.75" customHeight="1" x14ac:dyDescent="0.6">
      <c r="A26" s="134" t="s">
        <v>57</v>
      </c>
      <c r="B26" s="11">
        <v>49.829365090775411</v>
      </c>
      <c r="C26" s="25">
        <v>2183.3394904704051</v>
      </c>
      <c r="D26" s="37">
        <f t="shared" si="8"/>
        <v>2.2822545604229222E-2</v>
      </c>
      <c r="E26" s="11">
        <v>3.2602295043786998E-2</v>
      </c>
      <c r="F26" s="25">
        <v>1.428512647500001</v>
      </c>
      <c r="G26" s="37">
        <f t="shared" si="9"/>
        <v>2.2822545604229225E-2</v>
      </c>
      <c r="H26" s="11">
        <v>45.043704607182349</v>
      </c>
      <c r="I26" s="25">
        <v>1973.6494512178933</v>
      </c>
      <c r="J26" s="37">
        <f t="shared" si="10"/>
        <v>2.2822545604229222E-2</v>
      </c>
      <c r="K26" s="11">
        <v>0</v>
      </c>
      <c r="L26" s="25">
        <v>0</v>
      </c>
      <c r="M26" s="37">
        <f t="shared" si="11"/>
        <v>0</v>
      </c>
      <c r="N26" s="11">
        <v>0.44586705924657416</v>
      </c>
      <c r="O26" s="25">
        <v>19.536254499320666</v>
      </c>
      <c r="P26" s="37">
        <f t="shared" si="12"/>
        <v>2.2822545604229218E-2</v>
      </c>
      <c r="Q26" s="11">
        <f t="shared" si="13"/>
        <v>95.351539052248128</v>
      </c>
      <c r="R26" s="25">
        <f t="shared" si="14"/>
        <v>4177.953708835119</v>
      </c>
      <c r="S26" s="37">
        <f t="shared" si="15"/>
        <v>2.2822545604229225E-2</v>
      </c>
    </row>
    <row r="27" spans="1:19" ht="12.75" customHeight="1" x14ac:dyDescent="0.6">
      <c r="A27" s="134" t="s">
        <v>58</v>
      </c>
      <c r="B27" s="11">
        <v>913.17750118591528</v>
      </c>
      <c r="C27" s="25">
        <v>2183.3394904704051</v>
      </c>
      <c r="D27" s="37">
        <f t="shared" si="8"/>
        <v>0.41824805769860796</v>
      </c>
      <c r="E27" s="11">
        <v>0.59747264021477142</v>
      </c>
      <c r="F27" s="25">
        <v>1.428512647500001</v>
      </c>
      <c r="G27" s="37">
        <f t="shared" si="9"/>
        <v>0.41824805769860784</v>
      </c>
      <c r="H27" s="11">
        <v>825.47504954980752</v>
      </c>
      <c r="I27" s="25">
        <v>1973.6494512178933</v>
      </c>
      <c r="J27" s="37">
        <f t="shared" si="10"/>
        <v>0.41824805769860801</v>
      </c>
      <c r="K27" s="11">
        <v>0</v>
      </c>
      <c r="L27" s="25">
        <v>0</v>
      </c>
      <c r="M27" s="37">
        <f t="shared" si="11"/>
        <v>0</v>
      </c>
      <c r="N27" s="11">
        <v>8.1710004990465563</v>
      </c>
      <c r="O27" s="25">
        <v>19.536254499320666</v>
      </c>
      <c r="P27" s="37">
        <f t="shared" si="12"/>
        <v>0.41824805769860779</v>
      </c>
      <c r="Q27" s="11">
        <f t="shared" si="13"/>
        <v>1747.421023874984</v>
      </c>
      <c r="R27" s="25">
        <f t="shared" si="14"/>
        <v>4177.953708835119</v>
      </c>
      <c r="S27" s="37">
        <f t="shared" si="15"/>
        <v>0.41824805769860796</v>
      </c>
    </row>
    <row r="28" spans="1:19" ht="12.75" customHeight="1" x14ac:dyDescent="0.6">
      <c r="A28" s="114" t="s">
        <v>55</v>
      </c>
      <c r="B28" s="11">
        <f>SUM(B20:B27)</f>
        <v>27291.391190941908</v>
      </c>
      <c r="C28" s="25">
        <f>C22</f>
        <v>145555.96603136032</v>
      </c>
      <c r="D28" s="37">
        <f t="shared" si="8"/>
        <v>0.18749757866374178</v>
      </c>
      <c r="E28" s="11">
        <f>SUM(E20:E27)</f>
        <v>19.405225763418361</v>
      </c>
      <c r="F28" s="25">
        <f>F22</f>
        <v>95.234176500000061</v>
      </c>
      <c r="G28" s="37">
        <f t="shared" si="9"/>
        <v>0.20376325471159346</v>
      </c>
      <c r="H28" s="11">
        <f>SUM(H20:H27)</f>
        <v>24071.848800456944</v>
      </c>
      <c r="I28" s="25">
        <f>I22</f>
        <v>131576.63008119291</v>
      </c>
      <c r="J28" s="37">
        <f t="shared" si="10"/>
        <v>0.18294927287317483</v>
      </c>
      <c r="K28" s="11">
        <f>SUM(K20:K27)</f>
        <v>0</v>
      </c>
      <c r="L28" s="25">
        <f>L22</f>
        <v>0</v>
      </c>
      <c r="M28" s="37">
        <f t="shared" si="11"/>
        <v>0</v>
      </c>
      <c r="N28" s="11">
        <f>SUM(N20:N27)</f>
        <v>252.10836275509385</v>
      </c>
      <c r="O28" s="25">
        <f>O22</f>
        <v>1302.4169666213775</v>
      </c>
      <c r="P28" s="37">
        <f t="shared" si="12"/>
        <v>0.19356962418041324</v>
      </c>
      <c r="Q28" s="11">
        <f>SUM(Q20:Q27)</f>
        <v>51634.753579917371</v>
      </c>
      <c r="R28" s="25">
        <f>R22</f>
        <v>278530.24725567462</v>
      </c>
      <c r="S28" s="37">
        <f t="shared" si="15"/>
        <v>0.18538293089769767</v>
      </c>
    </row>
    <row r="29" spans="1:19" ht="12.75" customHeight="1" x14ac:dyDescent="0.6">
      <c r="A29" s="135"/>
      <c r="B29" s="39"/>
      <c r="C29" s="40"/>
      <c r="D29" s="48"/>
      <c r="E29" s="39"/>
      <c r="F29" s="40"/>
      <c r="G29" s="48"/>
      <c r="H29" s="39"/>
      <c r="I29" s="40"/>
      <c r="J29" s="48"/>
      <c r="K29" s="39"/>
      <c r="L29" s="40"/>
      <c r="M29" s="151"/>
      <c r="N29" s="39"/>
      <c r="O29" s="40"/>
      <c r="P29" s="157"/>
      <c r="Q29" s="158"/>
      <c r="R29" s="15"/>
      <c r="S29" s="48"/>
    </row>
    <row r="30" spans="1:19" ht="12.75" customHeight="1" x14ac:dyDescent="0.6">
      <c r="A30" s="77" t="s">
        <v>51</v>
      </c>
      <c r="B30" s="12">
        <f>SUM(B17,B28)</f>
        <v>37552.928411777924</v>
      </c>
      <c r="C30" s="25">
        <f>SUM(C17,C28)</f>
        <v>214424.69431136033</v>
      </c>
      <c r="D30" s="13">
        <f>IF(C30&lt;&gt;0,B30/C30,0)</f>
        <v>0.17513341237296262</v>
      </c>
      <c r="E30" s="12">
        <f>SUM(E17,E28)</f>
        <v>122.96303786692549</v>
      </c>
      <c r="F30" s="25">
        <f>SUM(F17,F28)</f>
        <v>790.87789650000059</v>
      </c>
      <c r="G30" s="13">
        <f>IF(F30&lt;&gt;0,E30/F30,0)</f>
        <v>0.15547663983415599</v>
      </c>
      <c r="H30" s="12">
        <f>SUM(H17,H28)</f>
        <v>34780.683095988687</v>
      </c>
      <c r="I30" s="25">
        <f>SUM(I17,I28)</f>
        <v>203592.85264437032</v>
      </c>
      <c r="J30" s="13">
        <f>IF(I30&lt;&gt;0,H30/I30,0)</f>
        <v>0.17083449956243063</v>
      </c>
      <c r="K30" s="12">
        <f>SUM(K17,K28)</f>
        <v>0</v>
      </c>
      <c r="L30" s="25">
        <f>SUM(L17,L28)</f>
        <v>0</v>
      </c>
      <c r="M30" s="13">
        <f>IF(L30&lt;&gt;0,K30/L30,0)</f>
        <v>0</v>
      </c>
      <c r="N30" s="12">
        <f>SUM(N17,N28)</f>
        <v>252.10836275509385</v>
      </c>
      <c r="O30" s="25">
        <f>SUM(O17,O28)</f>
        <v>1302.4169666213775</v>
      </c>
      <c r="P30" s="13">
        <f>IF(O30&lt;&gt;0,N30/O30,0)</f>
        <v>0.19356962418041324</v>
      </c>
      <c r="Q30" s="12">
        <f>SUM(Q17,Q28)</f>
        <v>72708.68290838864</v>
      </c>
      <c r="R30" s="25">
        <f>SUM(R17,R28)</f>
        <v>420110.84181885206</v>
      </c>
      <c r="S30" s="13">
        <f>IF(R30&lt;&gt;0,Q30/R30,0)</f>
        <v>0.17307023687748568</v>
      </c>
    </row>
    <row r="31" spans="1:19" ht="12.75" customHeight="1" x14ac:dyDescent="0.6">
      <c r="A31" s="76"/>
      <c r="B31" s="25"/>
      <c r="C31" s="58"/>
      <c r="D31" s="59"/>
      <c r="E31" s="58"/>
      <c r="F31" s="60"/>
      <c r="G31" s="32"/>
      <c r="H31" s="61"/>
      <c r="I31" s="32"/>
      <c r="J31" s="59"/>
      <c r="M31" s="7"/>
      <c r="N31" s="7"/>
      <c r="O31" s="7"/>
      <c r="P31" s="7"/>
      <c r="Q31" s="7"/>
    </row>
    <row r="32" spans="1:19" ht="12.75" customHeight="1" x14ac:dyDescent="0.6">
      <c r="C32" s="8" t="s">
        <v>47</v>
      </c>
      <c r="D32" s="66">
        <f>'Table 5.9'!D54-'Table 5.5'!D30</f>
        <v>0.29629712312896606</v>
      </c>
      <c r="E32" s="58"/>
      <c r="F32" s="60"/>
      <c r="G32" s="66">
        <f>'Table 5.9'!G54-'Table 5.5'!G30</f>
        <v>0.8473314054964256</v>
      </c>
      <c r="H32" s="61"/>
      <c r="I32" s="32"/>
      <c r="J32" s="66">
        <f>'Table 5.9'!J54-'Table 5.5'!J30</f>
        <v>2.5965913448606921</v>
      </c>
      <c r="M32" s="66">
        <f>'Table 5.9'!M54-'Table 5.5'!M30</f>
        <v>0</v>
      </c>
      <c r="N32" s="7"/>
      <c r="O32" s="7"/>
      <c r="P32" s="66">
        <f>'Table 5.9'!P54-'Table 5.5'!P30</f>
        <v>0.28277076354107733</v>
      </c>
      <c r="Q32" s="7"/>
      <c r="S32" s="66">
        <f>'Table 5.9'!S54-'Table 5.5'!S30</f>
        <v>0.31220412804062014</v>
      </c>
    </row>
    <row r="33" spans="1:19" ht="12.75" customHeight="1" x14ac:dyDescent="0.6">
      <c r="C33" s="8" t="s">
        <v>48</v>
      </c>
      <c r="D33" s="67">
        <f>IF('Table 5.9'!D54&lt;&gt;0,'Table 5.5'!D32/'Table 5.9'!D54,0)</f>
        <v>0.62850643056776256</v>
      </c>
      <c r="E33" s="32"/>
      <c r="F33" s="12"/>
      <c r="G33" s="67">
        <f>IF('Table 5.9'!G54&lt;&gt;0,'Table 5.5'!G32/'Table 5.9'!G54,0)</f>
        <v>0.84495872309949183</v>
      </c>
      <c r="H33" s="62"/>
      <c r="I33" s="32"/>
      <c r="J33" s="67">
        <f>IF('Table 5.9'!J54&lt;&gt;0,'Table 5.5'!J32/'Table 5.9'!J54,0)</f>
        <v>0.93826952945940933</v>
      </c>
      <c r="M33" s="67">
        <f>IF('Table 5.9'!M54&lt;&gt;0,'Table 5.5'!M32/'Table 5.9'!M54,0)</f>
        <v>0</v>
      </c>
      <c r="N33" s="7"/>
      <c r="O33" s="7"/>
      <c r="P33" s="67">
        <f>IF('Table 5.9'!P54&lt;&gt;0,'Table 5.5'!P32/'Table 5.9'!P54,0)</f>
        <v>0.59363171973233853</v>
      </c>
      <c r="Q33" s="7"/>
      <c r="S33" s="67">
        <f>IF('Table 5.9'!S54&lt;&gt;0,'Table 5.5'!S32/'Table 5.9'!S54,0)</f>
        <v>0.64335590464026926</v>
      </c>
    </row>
    <row r="34" spans="1:19" hidden="1" x14ac:dyDescent="0.6"/>
    <row r="35" spans="1:19" hidden="1" x14ac:dyDescent="0.6">
      <c r="A35" s="84" t="s">
        <v>26</v>
      </c>
      <c r="B35" s="9">
        <v>0</v>
      </c>
      <c r="C35" s="9">
        <v>0</v>
      </c>
      <c r="D35" s="74"/>
      <c r="E35" s="9">
        <v>0</v>
      </c>
      <c r="F35" s="9">
        <v>0</v>
      </c>
      <c r="G35" s="74"/>
      <c r="H35" s="9">
        <v>0</v>
      </c>
      <c r="I35" s="9">
        <v>0</v>
      </c>
      <c r="J35" s="75"/>
      <c r="K35" s="9">
        <v>0</v>
      </c>
      <c r="L35" s="9">
        <v>0</v>
      </c>
      <c r="N35" s="9">
        <v>0</v>
      </c>
      <c r="O35" s="9">
        <v>0</v>
      </c>
      <c r="Q35" s="9">
        <v>0</v>
      </c>
      <c r="R35" s="9">
        <v>0</v>
      </c>
    </row>
    <row r="36" spans="1:19" hidden="1" x14ac:dyDescent="0.6">
      <c r="A36" s="64"/>
      <c r="B36" s="65"/>
      <c r="Q36" s="9">
        <v>0</v>
      </c>
      <c r="R36" s="9">
        <v>0</v>
      </c>
    </row>
    <row r="37" spans="1:19" hidden="1" x14ac:dyDescent="0.6">
      <c r="A37" s="64"/>
      <c r="B37" s="65"/>
      <c r="Q37" s="9">
        <v>0</v>
      </c>
      <c r="R37" s="9">
        <v>0</v>
      </c>
    </row>
    <row r="38" spans="1:19" hidden="1" x14ac:dyDescent="0.6">
      <c r="A38" s="64"/>
      <c r="F38" s="68"/>
      <c r="J38" s="69"/>
      <c r="Q38" s="9">
        <v>0</v>
      </c>
      <c r="R38" s="9">
        <v>0</v>
      </c>
    </row>
    <row r="39" spans="1:19" hidden="1" x14ac:dyDescent="0.6">
      <c r="A39" s="70"/>
      <c r="B39" s="50"/>
      <c r="C39" s="7"/>
      <c r="D39" s="50"/>
      <c r="E39" s="7"/>
      <c r="F39" s="71"/>
      <c r="G39" s="7"/>
      <c r="H39" s="6"/>
      <c r="I39" s="7"/>
      <c r="J39" s="6"/>
      <c r="K39" s="50"/>
      <c r="L39" s="7"/>
      <c r="Q39" s="9">
        <v>0</v>
      </c>
      <c r="R39" s="9">
        <v>0</v>
      </c>
    </row>
    <row r="40" spans="1:19" hidden="1" x14ac:dyDescent="0.6">
      <c r="A40" s="72"/>
      <c r="B40" s="79"/>
      <c r="C40" s="80"/>
      <c r="D40" s="80"/>
      <c r="E40" s="80"/>
      <c r="F40" s="73"/>
      <c r="G40" s="7"/>
      <c r="H40" s="6"/>
      <c r="I40" s="7"/>
      <c r="J40" s="6"/>
      <c r="K40" s="50"/>
      <c r="L40" s="7"/>
      <c r="Q40" s="9">
        <v>0</v>
      </c>
      <c r="R40" s="9">
        <v>0</v>
      </c>
    </row>
    <row r="41" spans="1:19" hidden="1" x14ac:dyDescent="0.6">
      <c r="A41" s="72"/>
      <c r="B41" s="79"/>
      <c r="C41" s="80"/>
      <c r="D41" s="80"/>
      <c r="E41" s="80"/>
      <c r="F41" s="73"/>
      <c r="G41" s="7"/>
      <c r="H41" s="6"/>
      <c r="I41" s="7"/>
      <c r="J41" s="6"/>
      <c r="K41" s="50"/>
      <c r="L41" s="7"/>
      <c r="Q41" s="9">
        <v>0</v>
      </c>
      <c r="R41" s="9">
        <v>0</v>
      </c>
    </row>
    <row r="42" spans="1:19" hidden="1" x14ac:dyDescent="0.6">
      <c r="A42" s="72"/>
      <c r="B42" s="79"/>
      <c r="C42" s="80"/>
      <c r="D42" s="80"/>
      <c r="E42" s="80"/>
      <c r="F42" s="73"/>
      <c r="G42" s="7"/>
      <c r="H42" s="6"/>
      <c r="I42" s="7"/>
      <c r="J42" s="6"/>
      <c r="K42" s="50"/>
      <c r="L42" s="7"/>
      <c r="Q42" s="9">
        <v>0</v>
      </c>
      <c r="R42" s="9">
        <v>0</v>
      </c>
    </row>
    <row r="43" spans="1:19" hidden="1" x14ac:dyDescent="0.6">
      <c r="A43" s="32"/>
      <c r="B43" s="32"/>
      <c r="C43" s="32"/>
      <c r="D43" s="32"/>
      <c r="E43" s="32"/>
      <c r="F43" s="32"/>
      <c r="H43" s="50"/>
      <c r="Q43" s="9">
        <v>0</v>
      </c>
      <c r="R43" s="9">
        <v>0</v>
      </c>
    </row>
    <row r="44" spans="1:19" hidden="1" x14ac:dyDescent="0.6">
      <c r="A44" s="81"/>
      <c r="B44" s="32"/>
      <c r="C44" s="32"/>
      <c r="D44" s="32"/>
      <c r="E44" s="32"/>
      <c r="F44" s="32"/>
      <c r="Q44" s="9">
        <v>0</v>
      </c>
      <c r="R44" s="9">
        <v>0</v>
      </c>
    </row>
    <row r="45" spans="1:19" hidden="1" x14ac:dyDescent="0.6">
      <c r="A45" s="82"/>
      <c r="B45" s="32"/>
      <c r="C45" s="32"/>
      <c r="D45" s="83"/>
      <c r="E45" s="32"/>
      <c r="F45" s="32"/>
      <c r="Q45" s="9">
        <v>0</v>
      </c>
      <c r="R45" s="9">
        <v>2.9103830456733704E-11</v>
      </c>
    </row>
    <row r="46" spans="1:19" hidden="1" x14ac:dyDescent="0.6">
      <c r="A46" s="82"/>
      <c r="B46" s="32"/>
      <c r="C46" s="32"/>
      <c r="D46" s="83"/>
      <c r="E46" s="32"/>
      <c r="F46" s="32"/>
      <c r="Q46" s="9">
        <v>0</v>
      </c>
      <c r="R46" s="9">
        <v>0</v>
      </c>
    </row>
    <row r="47" spans="1:19" hidden="1" x14ac:dyDescent="0.6">
      <c r="A47" s="81"/>
      <c r="B47" s="32"/>
      <c r="C47" s="32"/>
      <c r="D47" s="83"/>
      <c r="E47" s="32"/>
      <c r="F47" s="32"/>
      <c r="Q47" s="9">
        <v>-1.4033219031261979E-13</v>
      </c>
      <c r="R47" s="9">
        <v>0</v>
      </c>
    </row>
    <row r="48" spans="1:19" hidden="1" x14ac:dyDescent="0.6">
      <c r="A48" s="82"/>
      <c r="B48" s="32"/>
      <c r="C48" s="32"/>
      <c r="D48" s="32"/>
      <c r="E48" s="32"/>
      <c r="F48" s="32"/>
      <c r="Q48" s="50"/>
      <c r="R48" s="50"/>
    </row>
    <row r="49" spans="1:6" x14ac:dyDescent="0.6">
      <c r="A49" s="159"/>
      <c r="B49" s="15"/>
      <c r="C49" s="15"/>
      <c r="D49" s="15"/>
      <c r="E49" s="15"/>
      <c r="F49" s="32"/>
    </row>
    <row r="50" spans="1:6" x14ac:dyDescent="0.6">
      <c r="A50" s="31" t="s">
        <v>27</v>
      </c>
      <c r="C50" s="24"/>
      <c r="F50" s="32"/>
    </row>
    <row r="51" spans="1:6" x14ac:dyDescent="0.6">
      <c r="A51" s="83" t="s">
        <v>80</v>
      </c>
      <c r="C51" s="24"/>
    </row>
    <row r="52" spans="1:6" x14ac:dyDescent="0.6">
      <c r="A52" s="83" t="s">
        <v>97</v>
      </c>
      <c r="B52" s="50"/>
      <c r="C52" s="7"/>
      <c r="D52" s="50"/>
      <c r="E52" s="7"/>
    </row>
  </sheetData>
  <phoneticPr fontId="5" type="noConversion"/>
  <printOptions horizontalCentered="1"/>
  <pageMargins left="0.75" right="0.75" top="1" bottom="1" header="0.5" footer="0.5"/>
  <pageSetup scale="70" orientation="landscape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119"/>
  <sheetViews>
    <sheetView zoomScale="70" workbookViewId="0"/>
  </sheetViews>
  <sheetFormatPr defaultRowHeight="13" x14ac:dyDescent="0.6"/>
  <cols>
    <col min="1" max="1" width="23.54296875" customWidth="1"/>
    <col min="2" max="3" width="8.31640625" customWidth="1"/>
    <col min="4" max="4" width="7.6796875" customWidth="1"/>
    <col min="5" max="6" width="8.31640625" customWidth="1"/>
    <col min="7" max="7" width="7.6796875" customWidth="1"/>
    <col min="8" max="9" width="8.31640625" customWidth="1"/>
    <col min="10" max="10" width="7.6796875" customWidth="1"/>
    <col min="11" max="12" width="8.31640625" customWidth="1"/>
    <col min="13" max="13" width="7.6796875" customWidth="1"/>
    <col min="14" max="15" width="8.31640625" customWidth="1"/>
    <col min="16" max="16" width="7.6796875" customWidth="1"/>
    <col min="17" max="18" width="8.31640625" customWidth="1"/>
    <col min="19" max="19" width="7.6796875" customWidth="1"/>
  </cols>
  <sheetData>
    <row r="1" spans="1:19" s="3" customFormat="1" ht="15.5" x14ac:dyDescent="0.7">
      <c r="A1" s="57" t="s">
        <v>84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5" x14ac:dyDescent="0.7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6">
      <c r="A7" s="112" t="s">
        <v>29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6">
      <c r="A8" s="133" t="s">
        <v>49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36"/>
      <c r="N8" s="11"/>
      <c r="O8" s="25"/>
      <c r="P8" s="36"/>
      <c r="Q8" s="35"/>
      <c r="R8" s="32"/>
      <c r="S8" s="36"/>
    </row>
    <row r="9" spans="1:19" ht="12.75" customHeight="1" x14ac:dyDescent="0.6">
      <c r="A9" s="114" t="s">
        <v>2</v>
      </c>
      <c r="B9" s="11">
        <v>14.373924934940229</v>
      </c>
      <c r="C9" s="25">
        <v>220.06800000000004</v>
      </c>
      <c r="D9" s="37">
        <f>IF(C9&lt;&gt;0,B9/C9,0)</f>
        <v>6.5315833901067974E-2</v>
      </c>
      <c r="E9" s="11">
        <v>2196.4857166292118</v>
      </c>
      <c r="F9" s="25">
        <v>31371.083318135632</v>
      </c>
      <c r="G9" s="37">
        <f>IF(F9&lt;&gt;0,E9/F9,0)</f>
        <v>7.0016253323308825E-2</v>
      </c>
      <c r="H9" s="11">
        <v>28.02494829979883</v>
      </c>
      <c r="I9" s="25">
        <v>395.63541202112344</v>
      </c>
      <c r="J9" s="37">
        <f>IF(I9&lt;&gt;0,H9/I9,0)</f>
        <v>7.0835287864228255E-2</v>
      </c>
      <c r="K9" s="11">
        <v>0</v>
      </c>
      <c r="L9" s="25">
        <v>0</v>
      </c>
      <c r="M9" s="37">
        <f>IF(L9&lt;&gt;0,K9/L9,0)</f>
        <v>0</v>
      </c>
      <c r="N9" s="11">
        <v>0</v>
      </c>
      <c r="O9" s="25">
        <v>0</v>
      </c>
      <c r="P9" s="37">
        <f>IF(O9&lt;&gt;0,N9/O9,0)</f>
        <v>0</v>
      </c>
      <c r="Q9" s="11">
        <f t="shared" ref="Q9:R11" si="0">SUM(B9,E9,H9,K9,N9)</f>
        <v>2238.8845898639506</v>
      </c>
      <c r="R9" s="25">
        <f t="shared" si="0"/>
        <v>31986.786730156753</v>
      </c>
      <c r="S9" s="37">
        <f>IF(R9&lt;&gt;0,Q9/R9,0)</f>
        <v>6.99940450021245E-2</v>
      </c>
    </row>
    <row r="10" spans="1:19" ht="12.75" customHeight="1" x14ac:dyDescent="0.6">
      <c r="A10" s="114" t="s">
        <v>3</v>
      </c>
      <c r="B10" s="11">
        <v>62.357712523668063</v>
      </c>
      <c r="C10" s="25">
        <v>220.06800000000004</v>
      </c>
      <c r="D10" s="37">
        <f>IF(C10&lt;&gt;0,B10/C10,0)</f>
        <v>0.28335656489661398</v>
      </c>
      <c r="E10" s="11">
        <v>8889.2024061123848</v>
      </c>
      <c r="F10" s="25">
        <v>31371.083318135632</v>
      </c>
      <c r="G10" s="37">
        <f>IF(F10&lt;&gt;0,E10/F10,0)</f>
        <v>0.28335656489661404</v>
      </c>
      <c r="H10" s="11">
        <v>112.10589130176209</v>
      </c>
      <c r="I10" s="25">
        <v>395.63541202112344</v>
      </c>
      <c r="J10" s="37">
        <f>IF(I10&lt;&gt;0,H10/I10,0)</f>
        <v>0.28335656489661398</v>
      </c>
      <c r="K10" s="11">
        <v>0</v>
      </c>
      <c r="L10" s="25">
        <v>0</v>
      </c>
      <c r="M10" s="37">
        <f>IF(L10&lt;&gt;0,K10/L10,0)</f>
        <v>0</v>
      </c>
      <c r="N10" s="11">
        <v>0</v>
      </c>
      <c r="O10" s="25">
        <v>0</v>
      </c>
      <c r="P10" s="37">
        <f>IF(O10&lt;&gt;0,N10/O10,0)</f>
        <v>0</v>
      </c>
      <c r="Q10" s="11">
        <f t="shared" si="0"/>
        <v>9063.666009937815</v>
      </c>
      <c r="R10" s="25">
        <f t="shared" si="0"/>
        <v>31986.786730156753</v>
      </c>
      <c r="S10" s="37">
        <f>IF(R10&lt;&gt;0,Q10/R10,0)</f>
        <v>0.28335656489661404</v>
      </c>
    </row>
    <row r="11" spans="1:19" ht="12.75" customHeight="1" x14ac:dyDescent="0.6">
      <c r="A11" s="114" t="s">
        <v>52</v>
      </c>
      <c r="B11" s="11">
        <v>114.67040111527308</v>
      </c>
      <c r="C11" s="25">
        <v>220.06800000000004</v>
      </c>
      <c r="D11" s="37">
        <f>IF(C11&lt;&gt;0,B11/C11,0)</f>
        <v>0.52106803858476947</v>
      </c>
      <c r="E11" s="11">
        <v>16346.468852860318</v>
      </c>
      <c r="F11" s="25">
        <v>31371.083318135632</v>
      </c>
      <c r="G11" s="37">
        <f>IF(F11&lt;&gt;0,E11/F11,0)</f>
        <v>0.52106803858476958</v>
      </c>
      <c r="H11" s="11">
        <v>206.15296813652398</v>
      </c>
      <c r="I11" s="25">
        <v>395.63541202112344</v>
      </c>
      <c r="J11" s="37">
        <f>IF(I11&lt;&gt;0,H11/I11,0)</f>
        <v>0.52106803858476958</v>
      </c>
      <c r="K11" s="11">
        <v>0</v>
      </c>
      <c r="L11" s="25">
        <v>0</v>
      </c>
      <c r="M11" s="37">
        <f>IF(L11&lt;&gt;0,K11/L11,0)</f>
        <v>0</v>
      </c>
      <c r="N11" s="11">
        <v>0</v>
      </c>
      <c r="O11" s="25">
        <v>0</v>
      </c>
      <c r="P11" s="37">
        <f>IF(O11&lt;&gt;0,N11/O11,0)</f>
        <v>0</v>
      </c>
      <c r="Q11" s="11">
        <f t="shared" si="0"/>
        <v>16667.292222112115</v>
      </c>
      <c r="R11" s="25">
        <f t="shared" si="0"/>
        <v>31986.786730156753</v>
      </c>
      <c r="S11" s="37">
        <f>IF(R11&lt;&gt;0,Q11/R11,0)</f>
        <v>0.52106803858476958</v>
      </c>
    </row>
    <row r="12" spans="1:19" ht="12.75" customHeight="1" x14ac:dyDescent="0.6">
      <c r="A12" s="114" t="s">
        <v>55</v>
      </c>
      <c r="B12" s="11">
        <f>SUM(B9:B11)</f>
        <v>191.40203857388138</v>
      </c>
      <c r="C12" s="25">
        <f>C9</f>
        <v>220.06800000000004</v>
      </c>
      <c r="D12" s="37">
        <f>IF(C12&lt;&gt;0,B12/C12,0)</f>
        <v>0.86974043738245155</v>
      </c>
      <c r="E12" s="11">
        <f>SUM(E9:E11)</f>
        <v>27432.156975601916</v>
      </c>
      <c r="F12" s="25">
        <f>F9</f>
        <v>31371.083318135632</v>
      </c>
      <c r="G12" s="37">
        <f>IF(F12&lt;&gt;0,E12/F12,0)</f>
        <v>0.87444085680469241</v>
      </c>
      <c r="H12" s="11">
        <f>SUM(H9:H11)</f>
        <v>346.28380773808487</v>
      </c>
      <c r="I12" s="25">
        <f>I9</f>
        <v>395.63541202112344</v>
      </c>
      <c r="J12" s="37">
        <f>IF(I12&lt;&gt;0,H12/I12,0)</f>
        <v>0.87525989134561188</v>
      </c>
      <c r="K12" s="11">
        <f>SUM(K9:K11)</f>
        <v>0</v>
      </c>
      <c r="L12" s="25">
        <f>L9</f>
        <v>0</v>
      </c>
      <c r="M12" s="37">
        <f>IF(L12&lt;&gt;0,K12/L12,0)</f>
        <v>0</v>
      </c>
      <c r="N12" s="11">
        <f>SUM(N9:N11)</f>
        <v>0</v>
      </c>
      <c r="O12" s="25">
        <f>O9</f>
        <v>0</v>
      </c>
      <c r="P12" s="37">
        <f>IF(O12&lt;&gt;0,N12/O12,0)</f>
        <v>0</v>
      </c>
      <c r="Q12" s="11">
        <f>SUM(Q9:Q11)</f>
        <v>27969.84282191388</v>
      </c>
      <c r="R12" s="25">
        <f>R9</f>
        <v>31986.786730156753</v>
      </c>
      <c r="S12" s="37">
        <f>IF(R12&lt;&gt;0,Q12/R12,0)</f>
        <v>0.87441864848350814</v>
      </c>
    </row>
    <row r="13" spans="1:19" ht="12.75" customHeight="1" x14ac:dyDescent="0.6">
      <c r="A13" s="160"/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35"/>
      <c r="R13" s="32"/>
      <c r="S13" s="36"/>
    </row>
    <row r="14" spans="1:19" ht="12.75" customHeight="1" x14ac:dyDescent="0.6">
      <c r="A14" s="133" t="s">
        <v>50</v>
      </c>
      <c r="B14" s="11"/>
      <c r="C14" s="32"/>
      <c r="D14" s="36"/>
      <c r="E14" s="11"/>
      <c r="F14" s="32"/>
      <c r="G14" s="36"/>
      <c r="H14" s="11"/>
      <c r="I14" s="32"/>
      <c r="J14" s="36"/>
      <c r="K14" s="11"/>
      <c r="L14" s="32"/>
      <c r="M14" s="36"/>
      <c r="N14" s="11"/>
      <c r="O14" s="32"/>
      <c r="P14" s="36"/>
      <c r="Q14" s="35"/>
      <c r="R14" s="32"/>
      <c r="S14" s="36"/>
    </row>
    <row r="15" spans="1:19" ht="12.75" customHeight="1" x14ac:dyDescent="0.6">
      <c r="A15" s="114" t="s">
        <v>2</v>
      </c>
      <c r="B15" s="11">
        <v>112.43115746218287</v>
      </c>
      <c r="C15" s="25">
        <v>724.70151637516472</v>
      </c>
      <c r="D15" s="37">
        <f>IF(C15&lt;&gt;0,B15/C15,0)</f>
        <v>0.15514133049499418</v>
      </c>
      <c r="E15" s="11">
        <v>3764.6172830201303</v>
      </c>
      <c r="F15" s="25">
        <v>27601.414818556896</v>
      </c>
      <c r="G15" s="37">
        <f>IF(F15&lt;&gt;0,E15/F15,0)</f>
        <v>0.13639218524729807</v>
      </c>
      <c r="H15" s="11">
        <v>378.15733661556129</v>
      </c>
      <c r="I15" s="25">
        <v>2884.6350759865973</v>
      </c>
      <c r="J15" s="37">
        <f>IF(I15&lt;&gt;0,H15/I15,0)</f>
        <v>0.13109364846998009</v>
      </c>
      <c r="K15" s="11">
        <v>41.302402335511999</v>
      </c>
      <c r="L15" s="25">
        <v>277.86481613995483</v>
      </c>
      <c r="M15" s="37">
        <f>IF(L15&lt;&gt;0,K15/L15,0)</f>
        <v>0.14864207318248174</v>
      </c>
      <c r="N15" s="11">
        <v>0</v>
      </c>
      <c r="O15" s="25">
        <v>0</v>
      </c>
      <c r="P15" s="37">
        <f>IF(O15&lt;&gt;0,N15/O15,0)</f>
        <v>0</v>
      </c>
      <c r="Q15" s="11">
        <f t="shared" ref="Q15:R18" si="1">SUM(B15,E15,H15,K15,N15)</f>
        <v>4296.5081794333864</v>
      </c>
      <c r="R15" s="25">
        <f t="shared" si="1"/>
        <v>31488.61622705861</v>
      </c>
      <c r="S15" s="37">
        <f>IF(R15&lt;&gt;0,Q15/R15,0)</f>
        <v>0.13644639537196737</v>
      </c>
    </row>
    <row r="16" spans="1:19" ht="12.75" customHeight="1" x14ac:dyDescent="0.6">
      <c r="A16" s="134" t="s">
        <v>59</v>
      </c>
      <c r="B16" s="11">
        <v>238.08910228230778</v>
      </c>
      <c r="C16" s="25">
        <v>724.70151637516472</v>
      </c>
      <c r="D16" s="37">
        <f>IF(C16&lt;&gt;0,B16/C16,0)</f>
        <v>0.32853401973434454</v>
      </c>
      <c r="E16" s="11">
        <v>9068.0037606956012</v>
      </c>
      <c r="F16" s="25">
        <v>27601.414818556896</v>
      </c>
      <c r="G16" s="37">
        <f>IF(F16&lt;&gt;0,E16/F16,0)</f>
        <v>0.32853401973434454</v>
      </c>
      <c r="H16" s="11">
        <v>947.70075698056314</v>
      </c>
      <c r="I16" s="25">
        <v>2884.6350759865973</v>
      </c>
      <c r="J16" s="37">
        <f>IF(I16&lt;&gt;0,H16/I16,0)</f>
        <v>0.32853401973434454</v>
      </c>
      <c r="K16" s="11">
        <v>91.288044989203954</v>
      </c>
      <c r="L16" s="25">
        <v>277.86481613995483</v>
      </c>
      <c r="M16" s="37">
        <f>IF(L16&lt;&gt;0,K16/L16,0)</f>
        <v>0.3285340197343446</v>
      </c>
      <c r="N16" s="11">
        <v>0</v>
      </c>
      <c r="O16" s="25">
        <v>0</v>
      </c>
      <c r="P16" s="37">
        <f>IF(O16&lt;&gt;0,N16/O16,0)</f>
        <v>0</v>
      </c>
      <c r="Q16" s="11">
        <f t="shared" si="1"/>
        <v>10345.081664947675</v>
      </c>
      <c r="R16" s="25">
        <f t="shared" si="1"/>
        <v>31488.61622705861</v>
      </c>
      <c r="S16" s="37">
        <f>IF(R16&lt;&gt;0,Q16/R16,0)</f>
        <v>0.32853401973434454</v>
      </c>
    </row>
    <row r="17" spans="1:19" ht="12.75" customHeight="1" x14ac:dyDescent="0.6">
      <c r="A17" s="114" t="s">
        <v>3</v>
      </c>
      <c r="B17" s="11">
        <v>16.539533406926282</v>
      </c>
      <c r="C17" s="25">
        <v>724.70151637516472</v>
      </c>
      <c r="D17" s="37">
        <f>IF(C17&lt;&gt;0,B17/C17,0)</f>
        <v>2.2822545604229243E-2</v>
      </c>
      <c r="E17" s="11">
        <v>629.93454843776362</v>
      </c>
      <c r="F17" s="25">
        <v>27601.414818556896</v>
      </c>
      <c r="G17" s="37">
        <f>IF(F17&lt;&gt;0,E17/F17,0)</f>
        <v>2.2822545604229246E-2</v>
      </c>
      <c r="H17" s="11">
        <v>65.834715573263395</v>
      </c>
      <c r="I17" s="25">
        <v>2884.6350759865973</v>
      </c>
      <c r="J17" s="37">
        <f>IF(I17&lt;&gt;0,H17/I17,0)</f>
        <v>2.2822545604229239E-2</v>
      </c>
      <c r="K17" s="11">
        <v>6.3415824381648926</v>
      </c>
      <c r="L17" s="25">
        <v>277.86481613995483</v>
      </c>
      <c r="M17" s="37">
        <f>IF(L17&lt;&gt;0,K17/L17,0)</f>
        <v>2.2822545604229243E-2</v>
      </c>
      <c r="N17" s="11">
        <v>0</v>
      </c>
      <c r="O17" s="25">
        <v>0</v>
      </c>
      <c r="P17" s="37">
        <f>IF(O17&lt;&gt;0,N17/O17,0)</f>
        <v>0</v>
      </c>
      <c r="Q17" s="11">
        <f t="shared" si="1"/>
        <v>718.65037985611809</v>
      </c>
      <c r="R17" s="25">
        <f t="shared" si="1"/>
        <v>31488.61622705861</v>
      </c>
      <c r="S17" s="37">
        <f>IF(R17&lt;&gt;0,Q17/R17,0)</f>
        <v>2.2822545604229243E-2</v>
      </c>
    </row>
    <row r="18" spans="1:19" ht="12.75" customHeight="1" x14ac:dyDescent="0.6">
      <c r="A18" s="114" t="s">
        <v>52</v>
      </c>
      <c r="B18" s="11">
        <v>303.1050016351486</v>
      </c>
      <c r="C18" s="25">
        <v>724.70151637516472</v>
      </c>
      <c r="D18" s="37">
        <f>IF(C18&lt;&gt;0,B18/C18,0)</f>
        <v>0.41824805769860801</v>
      </c>
      <c r="E18" s="11">
        <v>11544.238137594999</v>
      </c>
      <c r="F18" s="25">
        <v>27601.414818556896</v>
      </c>
      <c r="G18" s="37">
        <f>IF(F18&lt;&gt;0,E18/F18,0)</f>
        <v>0.41824805769860801</v>
      </c>
      <c r="H18" s="11">
        <v>1206.4930177006706</v>
      </c>
      <c r="I18" s="25">
        <v>2884.6350759865973</v>
      </c>
      <c r="J18" s="37">
        <f>IF(I18&lt;&gt;0,H18/I18,0)</f>
        <v>0.41824805769860796</v>
      </c>
      <c r="K18" s="11">
        <v>116.21641965331693</v>
      </c>
      <c r="L18" s="25">
        <v>277.86481613995483</v>
      </c>
      <c r="M18" s="37">
        <f>IF(L18&lt;&gt;0,K18/L18,0)</f>
        <v>0.41824805769860801</v>
      </c>
      <c r="N18" s="11">
        <v>0</v>
      </c>
      <c r="O18" s="25">
        <v>0</v>
      </c>
      <c r="P18" s="37">
        <f>IF(O18&lt;&gt;0,N18/O18,0)</f>
        <v>0</v>
      </c>
      <c r="Q18" s="11">
        <f t="shared" si="1"/>
        <v>13170.052576584136</v>
      </c>
      <c r="R18" s="25">
        <f t="shared" si="1"/>
        <v>31488.61622705861</v>
      </c>
      <c r="S18" s="37">
        <f>IF(R18&lt;&gt;0,Q18/R18,0)</f>
        <v>0.41824805769860807</v>
      </c>
    </row>
    <row r="19" spans="1:19" ht="12.75" customHeight="1" x14ac:dyDescent="0.6">
      <c r="A19" s="114" t="s">
        <v>55</v>
      </c>
      <c r="B19" s="11">
        <f>SUM(B15:B18)</f>
        <v>670.16479478656561</v>
      </c>
      <c r="C19" s="25">
        <f>C15</f>
        <v>724.70151637516472</v>
      </c>
      <c r="D19" s="37">
        <f>IF(C19&lt;&gt;0,B19/C19,0)</f>
        <v>0.92474595353217603</v>
      </c>
      <c r="E19" s="11">
        <f>SUM(E15:E18)</f>
        <v>25006.793729748493</v>
      </c>
      <c r="F19" s="25">
        <f>F15</f>
        <v>27601.414818556896</v>
      </c>
      <c r="G19" s="37">
        <f>IF(F19&lt;&gt;0,E19/F19,0)</f>
        <v>0.90599680828447982</v>
      </c>
      <c r="H19" s="11">
        <f>SUM(H15:H18)</f>
        <v>2598.1858268700585</v>
      </c>
      <c r="I19" s="25">
        <f>I15</f>
        <v>2884.6350759865973</v>
      </c>
      <c r="J19" s="37">
        <f>IF(I19&lt;&gt;0,H19/I19,0)</f>
        <v>0.90069827150716175</v>
      </c>
      <c r="K19" s="11">
        <f>SUM(K15:K18)</f>
        <v>255.14844941619779</v>
      </c>
      <c r="L19" s="25">
        <f>L15</f>
        <v>277.86481613995483</v>
      </c>
      <c r="M19" s="37">
        <f>IF(L19&lt;&gt;0,K19/L19,0)</f>
        <v>0.91824669621966371</v>
      </c>
      <c r="N19" s="11">
        <f>SUM(N15:N18)</f>
        <v>0</v>
      </c>
      <c r="O19" s="25">
        <f>O15</f>
        <v>0</v>
      </c>
      <c r="P19" s="37">
        <f>IF(O19&lt;&gt;0,N19/O19,0)</f>
        <v>0</v>
      </c>
      <c r="Q19" s="11">
        <f>SUM(Q15:Q18)</f>
        <v>28530.292800821317</v>
      </c>
      <c r="R19" s="25">
        <f>R15</f>
        <v>31488.61622705861</v>
      </c>
      <c r="S19" s="37">
        <f>IF(R19&lt;&gt;0,Q19/R19,0)</f>
        <v>0.90605101840914926</v>
      </c>
    </row>
    <row r="20" spans="1:19" ht="12.75" customHeight="1" x14ac:dyDescent="0.6">
      <c r="A20" s="135"/>
      <c r="B20" s="39"/>
      <c r="C20" s="15"/>
      <c r="D20" s="48"/>
      <c r="E20" s="39"/>
      <c r="F20" s="15"/>
      <c r="G20" s="48"/>
      <c r="H20" s="39"/>
      <c r="I20" s="15"/>
      <c r="J20" s="48"/>
      <c r="K20" s="39"/>
      <c r="L20" s="63"/>
      <c r="M20" s="48"/>
      <c r="N20" s="39"/>
      <c r="O20" s="40"/>
      <c r="P20" s="157"/>
      <c r="Q20" s="158"/>
      <c r="R20" s="15"/>
      <c r="S20" s="48"/>
    </row>
    <row r="21" spans="1:19" ht="12.75" customHeight="1" x14ac:dyDescent="0.6">
      <c r="A21" s="77" t="s">
        <v>51</v>
      </c>
      <c r="B21" s="12">
        <f>SUM(B12,B19)</f>
        <v>861.56683336044694</v>
      </c>
      <c r="C21" s="25">
        <f>SUM(C12,C19)</f>
        <v>944.76951637516481</v>
      </c>
      <c r="D21" s="13">
        <f>IF(C21&lt;&gt;0,B21/C21,0)</f>
        <v>0.91193335350832982</v>
      </c>
      <c r="E21" s="12">
        <f>SUM(E12,E19)</f>
        <v>52438.950705350406</v>
      </c>
      <c r="F21" s="25">
        <f>SUM(F12,F19)</f>
        <v>58972.498136692528</v>
      </c>
      <c r="G21" s="13">
        <f>IF(F21&lt;&gt;0,E21/F21,0)</f>
        <v>0.88921026516126223</v>
      </c>
      <c r="H21" s="12">
        <f>SUM(H12,H19)</f>
        <v>2944.4696346081432</v>
      </c>
      <c r="I21" s="25">
        <f>SUM(I12,I19)</f>
        <v>3280.2704880077208</v>
      </c>
      <c r="J21" s="13">
        <f>IF(I21&lt;&gt;0,H21/I21,0)</f>
        <v>0.89763013305542161</v>
      </c>
      <c r="K21" s="12">
        <f>SUM(K12,K19)</f>
        <v>255.14844941619779</v>
      </c>
      <c r="L21" s="25">
        <f>SUM(L12,L19)</f>
        <v>277.86481613995483</v>
      </c>
      <c r="M21" s="13">
        <f>IF(L21&lt;&gt;0,K21/L21,0)</f>
        <v>0.91824669621966371</v>
      </c>
      <c r="N21" s="12">
        <f>SUM(N12,N19)</f>
        <v>0</v>
      </c>
      <c r="O21" s="25">
        <f>SUM(O12,O19)</f>
        <v>0</v>
      </c>
      <c r="P21" s="13">
        <f>IF(O21&lt;&gt;0,N21/O21,0)</f>
        <v>0</v>
      </c>
      <c r="Q21" s="12">
        <f>SUM(Q12,Q19)</f>
        <v>56500.135622735193</v>
      </c>
      <c r="R21" s="25">
        <f>SUM(R12,R19)</f>
        <v>63475.402957215367</v>
      </c>
      <c r="S21" s="13">
        <f>IF(R21&lt;&gt;0,Q21/R21,0)</f>
        <v>0.89011070415446203</v>
      </c>
    </row>
    <row r="22" spans="1:19" ht="12.75" customHeight="1" x14ac:dyDescent="0.6">
      <c r="A22" s="76"/>
      <c r="B22" s="25"/>
      <c r="C22" s="58"/>
      <c r="D22" s="59"/>
      <c r="E22" s="58"/>
      <c r="F22" s="60"/>
      <c r="G22" s="32"/>
      <c r="H22" s="61"/>
      <c r="I22" s="32"/>
      <c r="J22" s="59"/>
      <c r="M22" s="7"/>
      <c r="N22" s="7"/>
      <c r="O22" s="7"/>
      <c r="P22" s="7"/>
      <c r="Q22" s="7"/>
    </row>
    <row r="23" spans="1:19" ht="12.75" customHeight="1" x14ac:dyDescent="0.6">
      <c r="C23" s="8" t="s">
        <v>47</v>
      </c>
      <c r="D23" s="66">
        <f>'Table 5.10'!D25-'Table 5.6'!D21</f>
        <v>0.66120933079430921</v>
      </c>
      <c r="E23" s="58"/>
      <c r="F23" s="60"/>
      <c r="G23" s="66">
        <f>'Table 5.10'!G25-'Table 5.6'!G21</f>
        <v>0.9474658359246525</v>
      </c>
      <c r="H23" s="61"/>
      <c r="I23" s="32"/>
      <c r="J23" s="66">
        <f>'Table 5.10'!J25-'Table 5.6'!J21</f>
        <v>2.8336449395090173</v>
      </c>
      <c r="M23" s="66">
        <f>'Table 5.10'!M25-'Table 5.6'!M21</f>
        <v>4.2936637683572627</v>
      </c>
      <c r="N23" s="7"/>
      <c r="O23" s="7"/>
      <c r="P23" s="66">
        <f>'Table 5.10'!P25-'Table 5.6'!P21</f>
        <v>1.5547069800669908</v>
      </c>
      <c r="Q23" s="7"/>
      <c r="S23" s="66">
        <f>'Table 5.10'!S25-'Table 5.6'!S21</f>
        <v>1.0494318473978659</v>
      </c>
    </row>
    <row r="24" spans="1:19" ht="12.75" customHeight="1" x14ac:dyDescent="0.6">
      <c r="C24" s="8" t="s">
        <v>48</v>
      </c>
      <c r="D24" s="67">
        <f>IF('Table 5.10'!D25&lt;&gt;0,'Table 5.6'!D23/'Table 5.10'!D25,0)</f>
        <v>0.42031109917242998</v>
      </c>
      <c r="E24" s="32"/>
      <c r="F24" s="12"/>
      <c r="G24" s="67">
        <f>IF('Table 5.10'!G25&lt;&gt;0,'Table 5.6'!G23/'Table 5.10'!G25,0)</f>
        <v>0.51585896683932109</v>
      </c>
      <c r="H24" s="62"/>
      <c r="I24" s="32"/>
      <c r="J24" s="67">
        <f>IF('Table 5.10'!J25&lt;&gt;0,'Table 5.6'!J23/'Table 5.10'!J25,0)</f>
        <v>0.75943072660185929</v>
      </c>
      <c r="M24" s="67">
        <f>IF('Table 5.10'!M25&lt;&gt;0,'Table 5.6'!M23/'Table 5.10'!M25,0)</f>
        <v>0.82381763799271213</v>
      </c>
      <c r="N24" s="7"/>
      <c r="O24" s="7"/>
      <c r="P24" s="67">
        <f>IF('Table 5.10'!P25&lt;&gt;0,'Table 5.6'!P23/'Table 5.10'!P25,0)</f>
        <v>1</v>
      </c>
      <c r="Q24" s="7"/>
      <c r="S24" s="67">
        <f>IF('Table 5.10'!S25&lt;&gt;0,'Table 5.6'!S23/'Table 5.10'!S25,0)</f>
        <v>0.54107183498394762</v>
      </c>
    </row>
    <row r="25" spans="1:19" hidden="1" x14ac:dyDescent="0.6"/>
    <row r="26" spans="1:19" hidden="1" x14ac:dyDescent="0.6">
      <c r="A26" s="84" t="s">
        <v>26</v>
      </c>
      <c r="B26" s="9">
        <v>0</v>
      </c>
      <c r="C26" s="9">
        <v>0</v>
      </c>
      <c r="D26" s="74"/>
      <c r="E26" s="9">
        <v>0</v>
      </c>
      <c r="F26" s="9">
        <v>0</v>
      </c>
      <c r="G26" s="74"/>
      <c r="H26" s="9">
        <v>0</v>
      </c>
      <c r="I26" s="9">
        <v>0</v>
      </c>
      <c r="J26" s="75"/>
      <c r="K26" s="9">
        <v>0</v>
      </c>
      <c r="L26" s="9">
        <v>0</v>
      </c>
      <c r="N26" s="9">
        <v>0</v>
      </c>
      <c r="O26" s="9">
        <v>0</v>
      </c>
      <c r="Q26" s="9">
        <v>0</v>
      </c>
      <c r="R26" s="9">
        <v>0</v>
      </c>
    </row>
    <row r="27" spans="1:19" hidden="1" x14ac:dyDescent="0.6">
      <c r="A27" s="64"/>
      <c r="B27" s="65"/>
    </row>
    <row r="28" spans="1:19" x14ac:dyDescent="0.6">
      <c r="A28" s="15"/>
      <c r="B28" s="15"/>
      <c r="C28" s="15"/>
      <c r="D28" s="15"/>
      <c r="E28" s="15"/>
    </row>
    <row r="29" spans="1:19" x14ac:dyDescent="0.6">
      <c r="A29" s="31" t="s">
        <v>27</v>
      </c>
      <c r="C29" s="24"/>
      <c r="F29" s="68"/>
      <c r="J29" s="69"/>
    </row>
    <row r="30" spans="1:19" x14ac:dyDescent="0.6">
      <c r="A30" s="83" t="s">
        <v>80</v>
      </c>
      <c r="C30" s="24"/>
      <c r="F30" s="71"/>
      <c r="G30" s="7"/>
      <c r="H30" s="6"/>
      <c r="I30" s="7"/>
      <c r="J30" s="6"/>
      <c r="K30" s="50"/>
      <c r="L30" s="7"/>
    </row>
    <row r="31" spans="1:19" x14ac:dyDescent="0.6">
      <c r="A31" s="83" t="s">
        <v>97</v>
      </c>
      <c r="B31" s="50"/>
      <c r="C31" s="7"/>
      <c r="D31" s="50"/>
      <c r="E31" s="7"/>
      <c r="F31" s="73"/>
      <c r="G31" s="80"/>
      <c r="H31" s="6"/>
      <c r="I31" s="7"/>
      <c r="J31" s="6"/>
      <c r="K31" s="50"/>
      <c r="L31" s="7"/>
    </row>
    <row r="32" spans="1:19" x14ac:dyDescent="0.6">
      <c r="A32" s="72"/>
      <c r="B32" s="79"/>
      <c r="C32" s="80"/>
      <c r="D32" s="80"/>
      <c r="E32" s="80"/>
      <c r="F32" s="73"/>
      <c r="G32" s="80"/>
      <c r="H32" s="6"/>
      <c r="I32" s="7"/>
      <c r="J32" s="6"/>
      <c r="K32" s="50"/>
      <c r="L32" s="7"/>
    </row>
    <row r="33" spans="1:12" x14ac:dyDescent="0.6">
      <c r="A33" s="72"/>
      <c r="B33" s="79"/>
      <c r="C33" s="80"/>
      <c r="D33" s="80"/>
      <c r="E33" s="80"/>
      <c r="F33" s="73"/>
      <c r="G33" s="80"/>
      <c r="H33" s="6"/>
      <c r="I33" s="7"/>
      <c r="J33" s="6"/>
      <c r="K33" s="50"/>
      <c r="L33" s="7"/>
    </row>
    <row r="34" spans="1:12" x14ac:dyDescent="0.6">
      <c r="A34" s="32"/>
      <c r="B34" s="32"/>
      <c r="C34" s="32"/>
      <c r="D34" s="32"/>
      <c r="E34" s="32"/>
      <c r="F34" s="32"/>
      <c r="G34" s="32"/>
      <c r="H34" s="50"/>
    </row>
    <row r="35" spans="1:12" x14ac:dyDescent="0.6">
      <c r="A35" s="81"/>
      <c r="B35" s="32"/>
      <c r="C35" s="32"/>
      <c r="D35" s="32"/>
      <c r="E35" s="32"/>
      <c r="F35" s="32"/>
      <c r="G35" s="32"/>
    </row>
    <row r="36" spans="1:12" x14ac:dyDescent="0.6">
      <c r="A36" s="82"/>
      <c r="B36" s="32"/>
      <c r="C36" s="32"/>
      <c r="D36" s="83"/>
      <c r="E36" s="32"/>
      <c r="F36" s="32"/>
      <c r="G36" s="32"/>
    </row>
    <row r="37" spans="1:12" x14ac:dyDescent="0.6">
      <c r="A37" s="82"/>
      <c r="B37" s="32"/>
      <c r="C37" s="32"/>
      <c r="D37" s="83"/>
      <c r="E37" s="32"/>
      <c r="F37" s="32"/>
      <c r="G37" s="32"/>
    </row>
    <row r="38" spans="1:12" x14ac:dyDescent="0.6">
      <c r="A38" s="81"/>
      <c r="B38" s="32"/>
      <c r="C38" s="32"/>
      <c r="D38" s="83"/>
      <c r="E38" s="32"/>
      <c r="F38" s="32"/>
      <c r="G38" s="32"/>
    </row>
    <row r="39" spans="1:12" x14ac:dyDescent="0.6">
      <c r="A39" s="82"/>
      <c r="B39" s="32"/>
      <c r="C39" s="32"/>
      <c r="D39" s="32"/>
      <c r="E39" s="32"/>
      <c r="F39" s="32"/>
      <c r="G39" s="32"/>
    </row>
    <row r="40" spans="1:12" x14ac:dyDescent="0.6">
      <c r="A40" s="82"/>
      <c r="B40" s="32"/>
      <c r="C40" s="32"/>
      <c r="D40" s="32"/>
      <c r="E40" s="32"/>
      <c r="F40" s="32"/>
      <c r="G40" s="32"/>
    </row>
    <row r="41" spans="1:12" x14ac:dyDescent="0.6">
      <c r="A41" s="32"/>
      <c r="B41" s="32"/>
      <c r="C41" s="32"/>
      <c r="D41" s="32"/>
      <c r="E41" s="32"/>
      <c r="F41" s="32"/>
      <c r="G41" s="32"/>
    </row>
    <row r="42" spans="1:12" x14ac:dyDescent="0.6">
      <c r="A42" s="32"/>
      <c r="B42" s="32"/>
      <c r="C42" s="32"/>
      <c r="D42" s="32"/>
      <c r="E42" s="32"/>
      <c r="F42" s="32"/>
      <c r="G42" s="32"/>
    </row>
    <row r="43" spans="1:12" x14ac:dyDescent="0.6">
      <c r="A43" s="32"/>
      <c r="B43" s="32"/>
      <c r="C43" s="32"/>
      <c r="D43" s="32"/>
      <c r="E43" s="32"/>
      <c r="F43" s="32"/>
      <c r="G43" s="32"/>
    </row>
    <row r="44" spans="1:12" x14ac:dyDescent="0.6">
      <c r="A44" s="32"/>
      <c r="B44" s="32"/>
      <c r="C44" s="32"/>
      <c r="D44" s="32"/>
      <c r="E44" s="32"/>
      <c r="F44" s="32"/>
      <c r="G44" s="32"/>
    </row>
    <row r="45" spans="1:12" x14ac:dyDescent="0.6">
      <c r="A45" s="32"/>
      <c r="B45" s="32"/>
      <c r="C45" s="32"/>
      <c r="D45" s="32"/>
      <c r="E45" s="32"/>
      <c r="F45" s="32"/>
      <c r="G45" s="32"/>
    </row>
    <row r="46" spans="1:12" x14ac:dyDescent="0.6">
      <c r="A46" s="32"/>
      <c r="B46" s="32"/>
      <c r="C46" s="32"/>
      <c r="D46" s="32"/>
      <c r="E46" s="32"/>
      <c r="F46" s="32"/>
      <c r="G46" s="32"/>
    </row>
    <row r="47" spans="1:12" x14ac:dyDescent="0.6">
      <c r="A47" s="32"/>
      <c r="B47" s="32"/>
      <c r="C47" s="32"/>
      <c r="D47" s="32"/>
      <c r="E47" s="32"/>
      <c r="F47" s="32"/>
      <c r="G47" s="32"/>
    </row>
    <row r="48" spans="1:12" x14ac:dyDescent="0.6">
      <c r="A48" s="32"/>
      <c r="B48" s="32"/>
      <c r="C48" s="32"/>
      <c r="D48" s="32"/>
      <c r="E48" s="32"/>
      <c r="F48" s="32"/>
      <c r="G48" s="32"/>
    </row>
    <row r="49" spans="1:7" x14ac:dyDescent="0.6">
      <c r="A49" s="32"/>
      <c r="B49" s="32"/>
      <c r="C49" s="32"/>
      <c r="D49" s="32"/>
      <c r="E49" s="32"/>
      <c r="F49" s="32"/>
      <c r="G49" s="32"/>
    </row>
    <row r="50" spans="1:7" x14ac:dyDescent="0.6">
      <c r="A50" s="32"/>
      <c r="B50" s="32"/>
      <c r="C50" s="32"/>
      <c r="D50" s="32"/>
      <c r="E50" s="32"/>
      <c r="F50" s="32"/>
      <c r="G50" s="32"/>
    </row>
    <row r="51" spans="1:7" x14ac:dyDescent="0.6">
      <c r="A51" s="32"/>
      <c r="B51" s="32"/>
      <c r="C51" s="32"/>
      <c r="D51" s="32"/>
      <c r="E51" s="32"/>
      <c r="F51" s="32"/>
      <c r="G51" s="32"/>
    </row>
    <row r="52" spans="1:7" x14ac:dyDescent="0.6">
      <c r="A52" s="32"/>
      <c r="B52" s="32"/>
      <c r="C52" s="32"/>
      <c r="D52" s="32"/>
      <c r="E52" s="32"/>
      <c r="F52" s="32"/>
      <c r="G52" s="32"/>
    </row>
    <row r="53" spans="1:7" x14ac:dyDescent="0.6">
      <c r="A53" s="32"/>
      <c r="B53" s="32"/>
      <c r="C53" s="32"/>
      <c r="D53" s="32"/>
      <c r="E53" s="32"/>
      <c r="F53" s="32"/>
      <c r="G53" s="32"/>
    </row>
    <row r="54" spans="1:7" x14ac:dyDescent="0.6">
      <c r="A54" s="32"/>
      <c r="B54" s="32"/>
      <c r="C54" s="32"/>
      <c r="D54" s="32"/>
      <c r="E54" s="32"/>
      <c r="F54" s="32"/>
      <c r="G54" s="32"/>
    </row>
    <row r="55" spans="1:7" x14ac:dyDescent="0.6">
      <c r="A55" s="32"/>
      <c r="B55" s="32"/>
      <c r="C55" s="32"/>
      <c r="D55" s="32"/>
      <c r="E55" s="32"/>
      <c r="F55" s="32"/>
      <c r="G55" s="32"/>
    </row>
    <row r="56" spans="1:7" x14ac:dyDescent="0.6">
      <c r="A56" s="32"/>
      <c r="B56" s="32"/>
      <c r="C56" s="32"/>
      <c r="D56" s="32"/>
      <c r="E56" s="32"/>
      <c r="F56" s="32"/>
      <c r="G56" s="32"/>
    </row>
    <row r="57" spans="1:7" x14ac:dyDescent="0.6">
      <c r="A57" s="32"/>
      <c r="B57" s="32"/>
      <c r="C57" s="32"/>
      <c r="D57" s="32"/>
      <c r="E57" s="32"/>
      <c r="F57" s="32"/>
      <c r="G57" s="32"/>
    </row>
    <row r="58" spans="1:7" x14ac:dyDescent="0.6">
      <c r="A58" s="32"/>
      <c r="B58" s="32"/>
      <c r="C58" s="32"/>
      <c r="D58" s="32"/>
      <c r="E58" s="32"/>
      <c r="F58" s="32"/>
      <c r="G58" s="32"/>
    </row>
    <row r="59" spans="1:7" x14ac:dyDescent="0.6">
      <c r="A59" s="32"/>
      <c r="B59" s="32"/>
      <c r="C59" s="32"/>
      <c r="D59" s="32"/>
      <c r="E59" s="32"/>
      <c r="F59" s="32"/>
      <c r="G59" s="32"/>
    </row>
    <row r="60" spans="1:7" x14ac:dyDescent="0.6">
      <c r="A60" s="32"/>
      <c r="B60" s="32"/>
      <c r="C60" s="32"/>
      <c r="D60" s="32"/>
      <c r="E60" s="32"/>
      <c r="F60" s="32"/>
      <c r="G60" s="32"/>
    </row>
    <row r="61" spans="1:7" x14ac:dyDescent="0.6">
      <c r="A61" s="32"/>
      <c r="B61" s="32"/>
      <c r="C61" s="32"/>
      <c r="D61" s="32"/>
      <c r="E61" s="32"/>
      <c r="F61" s="32"/>
      <c r="G61" s="32"/>
    </row>
    <row r="62" spans="1:7" x14ac:dyDescent="0.6">
      <c r="A62" s="32"/>
      <c r="B62" s="32"/>
      <c r="C62" s="32"/>
      <c r="D62" s="32"/>
      <c r="E62" s="32"/>
      <c r="F62" s="32"/>
      <c r="G62" s="32"/>
    </row>
    <row r="63" spans="1:7" x14ac:dyDescent="0.6">
      <c r="A63" s="32"/>
      <c r="B63" s="32"/>
      <c r="C63" s="32"/>
      <c r="D63" s="32"/>
      <c r="E63" s="32"/>
      <c r="F63" s="32"/>
      <c r="G63" s="32"/>
    </row>
    <row r="64" spans="1:7" x14ac:dyDescent="0.6">
      <c r="A64" s="32"/>
      <c r="B64" s="32"/>
      <c r="C64" s="32"/>
      <c r="D64" s="32"/>
      <c r="E64" s="32"/>
      <c r="F64" s="32"/>
      <c r="G64" s="32"/>
    </row>
    <row r="65" spans="1:7" x14ac:dyDescent="0.6">
      <c r="A65" s="32"/>
      <c r="B65" s="32"/>
      <c r="C65" s="32"/>
      <c r="D65" s="32"/>
      <c r="E65" s="32"/>
      <c r="F65" s="32"/>
      <c r="G65" s="32"/>
    </row>
    <row r="66" spans="1:7" x14ac:dyDescent="0.6">
      <c r="A66" s="32"/>
      <c r="B66" s="32"/>
      <c r="C66" s="32"/>
      <c r="D66" s="32"/>
      <c r="E66" s="32"/>
      <c r="F66" s="32"/>
      <c r="G66" s="32"/>
    </row>
    <row r="67" spans="1:7" x14ac:dyDescent="0.6">
      <c r="A67" s="32"/>
      <c r="B67" s="32"/>
      <c r="C67" s="32"/>
      <c r="D67" s="32"/>
      <c r="E67" s="32"/>
      <c r="F67" s="32"/>
      <c r="G67" s="32"/>
    </row>
    <row r="68" spans="1:7" x14ac:dyDescent="0.6">
      <c r="A68" s="32"/>
      <c r="B68" s="32"/>
      <c r="C68" s="32"/>
      <c r="D68" s="32"/>
      <c r="E68" s="32"/>
      <c r="F68" s="32"/>
      <c r="G68" s="32"/>
    </row>
    <row r="69" spans="1:7" x14ac:dyDescent="0.6">
      <c r="A69" s="32"/>
      <c r="B69" s="32"/>
      <c r="C69" s="32"/>
      <c r="D69" s="32"/>
      <c r="E69" s="32"/>
      <c r="F69" s="32"/>
      <c r="G69" s="32"/>
    </row>
    <row r="70" spans="1:7" x14ac:dyDescent="0.6">
      <c r="A70" s="32"/>
      <c r="B70" s="32"/>
      <c r="C70" s="32"/>
      <c r="D70" s="32"/>
      <c r="E70" s="32"/>
      <c r="F70" s="32"/>
      <c r="G70" s="32"/>
    </row>
    <row r="71" spans="1:7" x14ac:dyDescent="0.6">
      <c r="A71" s="32"/>
      <c r="B71" s="32"/>
      <c r="C71" s="32"/>
      <c r="D71" s="32"/>
      <c r="E71" s="32"/>
      <c r="F71" s="32"/>
      <c r="G71" s="32"/>
    </row>
    <row r="72" spans="1:7" x14ac:dyDescent="0.6">
      <c r="A72" s="32"/>
      <c r="B72" s="32"/>
      <c r="C72" s="32"/>
      <c r="D72" s="32"/>
      <c r="E72" s="32"/>
      <c r="F72" s="32"/>
      <c r="G72" s="32"/>
    </row>
    <row r="73" spans="1:7" x14ac:dyDescent="0.6">
      <c r="A73" s="32"/>
      <c r="B73" s="32"/>
      <c r="C73" s="32"/>
      <c r="D73" s="32"/>
      <c r="E73" s="32"/>
      <c r="F73" s="32"/>
      <c r="G73" s="32"/>
    </row>
    <row r="74" spans="1:7" x14ac:dyDescent="0.6">
      <c r="A74" s="32"/>
      <c r="B74" s="32"/>
      <c r="C74" s="32"/>
      <c r="D74" s="32"/>
      <c r="E74" s="32"/>
      <c r="F74" s="32"/>
      <c r="G74" s="32"/>
    </row>
    <row r="75" spans="1:7" x14ac:dyDescent="0.6">
      <c r="A75" s="32"/>
      <c r="B75" s="32"/>
      <c r="C75" s="32"/>
      <c r="D75" s="32"/>
      <c r="E75" s="32"/>
      <c r="F75" s="32"/>
      <c r="G75" s="32"/>
    </row>
    <row r="76" spans="1:7" x14ac:dyDescent="0.6">
      <c r="A76" s="32"/>
      <c r="B76" s="32"/>
      <c r="C76" s="32"/>
      <c r="D76" s="32"/>
      <c r="E76" s="32"/>
      <c r="F76" s="32"/>
      <c r="G76" s="32"/>
    </row>
    <row r="77" spans="1:7" x14ac:dyDescent="0.6">
      <c r="A77" s="32"/>
      <c r="B77" s="32"/>
      <c r="C77" s="32"/>
      <c r="D77" s="32"/>
      <c r="E77" s="32"/>
      <c r="F77" s="32"/>
      <c r="G77" s="32"/>
    </row>
    <row r="78" spans="1:7" x14ac:dyDescent="0.6">
      <c r="A78" s="32"/>
      <c r="B78" s="32"/>
      <c r="C78" s="32"/>
      <c r="D78" s="32"/>
      <c r="E78" s="32"/>
      <c r="F78" s="32"/>
      <c r="G78" s="32"/>
    </row>
    <row r="79" spans="1:7" x14ac:dyDescent="0.6">
      <c r="A79" s="32"/>
      <c r="B79" s="32"/>
      <c r="C79" s="32"/>
      <c r="D79" s="32"/>
      <c r="E79" s="32"/>
      <c r="F79" s="32"/>
      <c r="G79" s="32"/>
    </row>
    <row r="80" spans="1:7" x14ac:dyDescent="0.6">
      <c r="A80" s="32"/>
      <c r="B80" s="32"/>
      <c r="C80" s="32"/>
      <c r="D80" s="32"/>
      <c r="E80" s="32"/>
      <c r="F80" s="32"/>
      <c r="G80" s="32"/>
    </row>
    <row r="81" spans="1:7" x14ac:dyDescent="0.6">
      <c r="A81" s="32"/>
      <c r="B81" s="32"/>
      <c r="C81" s="32"/>
      <c r="D81" s="32"/>
      <c r="E81" s="32"/>
      <c r="F81" s="32"/>
      <c r="G81" s="32"/>
    </row>
    <row r="82" spans="1:7" x14ac:dyDescent="0.6">
      <c r="A82" s="32"/>
      <c r="B82" s="32"/>
      <c r="C82" s="32"/>
      <c r="D82" s="32"/>
      <c r="E82" s="32"/>
      <c r="F82" s="32"/>
      <c r="G82" s="32"/>
    </row>
    <row r="83" spans="1:7" x14ac:dyDescent="0.6">
      <c r="A83" s="32"/>
      <c r="B83" s="32"/>
      <c r="C83" s="32"/>
      <c r="D83" s="32"/>
      <c r="E83" s="32"/>
      <c r="F83" s="32"/>
      <c r="G83" s="32"/>
    </row>
    <row r="84" spans="1:7" x14ac:dyDescent="0.6">
      <c r="A84" s="32"/>
      <c r="B84" s="32"/>
      <c r="C84" s="32"/>
      <c r="D84" s="32"/>
      <c r="E84" s="32"/>
      <c r="F84" s="32"/>
      <c r="G84" s="32"/>
    </row>
    <row r="85" spans="1:7" x14ac:dyDescent="0.6">
      <c r="A85" s="32"/>
      <c r="B85" s="32"/>
      <c r="C85" s="32"/>
      <c r="D85" s="32"/>
      <c r="E85" s="32"/>
      <c r="F85" s="32"/>
      <c r="G85" s="32"/>
    </row>
    <row r="86" spans="1:7" x14ac:dyDescent="0.6">
      <c r="A86" s="32"/>
      <c r="B86" s="32"/>
      <c r="C86" s="32"/>
      <c r="D86" s="32"/>
      <c r="E86" s="32"/>
      <c r="F86" s="32"/>
      <c r="G86" s="32"/>
    </row>
    <row r="87" spans="1:7" x14ac:dyDescent="0.6">
      <c r="A87" s="32"/>
      <c r="B87" s="32"/>
      <c r="C87" s="32"/>
      <c r="D87" s="32"/>
      <c r="E87" s="32"/>
      <c r="F87" s="32"/>
      <c r="G87" s="32"/>
    </row>
    <row r="88" spans="1:7" x14ac:dyDescent="0.6">
      <c r="A88" s="32"/>
      <c r="B88" s="32"/>
      <c r="C88" s="32"/>
      <c r="D88" s="32"/>
      <c r="E88" s="32"/>
      <c r="F88" s="32"/>
      <c r="G88" s="32"/>
    </row>
    <row r="89" spans="1:7" x14ac:dyDescent="0.6">
      <c r="A89" s="32"/>
      <c r="B89" s="32"/>
      <c r="C89" s="32"/>
      <c r="D89" s="32"/>
      <c r="E89" s="32"/>
      <c r="F89" s="32"/>
      <c r="G89" s="32"/>
    </row>
    <row r="90" spans="1:7" x14ac:dyDescent="0.6">
      <c r="A90" s="32"/>
      <c r="B90" s="32"/>
      <c r="C90" s="32"/>
      <c r="D90" s="32"/>
      <c r="E90" s="32"/>
      <c r="F90" s="32"/>
      <c r="G90" s="32"/>
    </row>
    <row r="91" spans="1:7" x14ac:dyDescent="0.6">
      <c r="A91" s="32"/>
      <c r="B91" s="32"/>
      <c r="C91" s="32"/>
      <c r="D91" s="32"/>
      <c r="E91" s="32"/>
      <c r="F91" s="32"/>
      <c r="G91" s="32"/>
    </row>
    <row r="92" spans="1:7" x14ac:dyDescent="0.6">
      <c r="A92" s="32"/>
      <c r="B92" s="32"/>
      <c r="C92" s="32"/>
      <c r="D92" s="32"/>
      <c r="E92" s="32"/>
      <c r="F92" s="32"/>
      <c r="G92" s="32"/>
    </row>
    <row r="93" spans="1:7" x14ac:dyDescent="0.6">
      <c r="A93" s="32"/>
      <c r="B93" s="32"/>
      <c r="C93" s="32"/>
      <c r="D93" s="32"/>
      <c r="E93" s="32"/>
      <c r="F93" s="32"/>
      <c r="G93" s="32"/>
    </row>
    <row r="94" spans="1:7" x14ac:dyDescent="0.6">
      <c r="A94" s="32"/>
      <c r="B94" s="32"/>
      <c r="C94" s="32"/>
      <c r="D94" s="32"/>
      <c r="E94" s="32"/>
      <c r="F94" s="32"/>
      <c r="G94" s="32"/>
    </row>
    <row r="95" spans="1:7" x14ac:dyDescent="0.6">
      <c r="A95" s="32"/>
      <c r="B95" s="32"/>
      <c r="C95" s="32"/>
      <c r="D95" s="32"/>
      <c r="E95" s="32"/>
      <c r="F95" s="32"/>
      <c r="G95" s="32"/>
    </row>
    <row r="96" spans="1:7" x14ac:dyDescent="0.6">
      <c r="A96" s="32"/>
      <c r="B96" s="32"/>
      <c r="C96" s="32"/>
      <c r="D96" s="32"/>
      <c r="E96" s="32"/>
      <c r="F96" s="32"/>
      <c r="G96" s="32"/>
    </row>
    <row r="97" spans="1:7" x14ac:dyDescent="0.6">
      <c r="A97" s="32"/>
      <c r="B97" s="32"/>
      <c r="C97" s="32"/>
      <c r="D97" s="32"/>
      <c r="E97" s="32"/>
      <c r="F97" s="32"/>
      <c r="G97" s="32"/>
    </row>
    <row r="98" spans="1:7" x14ac:dyDescent="0.6">
      <c r="A98" s="32"/>
      <c r="B98" s="32"/>
      <c r="C98" s="32"/>
      <c r="D98" s="32"/>
      <c r="E98" s="32"/>
      <c r="F98" s="32"/>
      <c r="G98" s="32"/>
    </row>
    <row r="99" spans="1:7" x14ac:dyDescent="0.6">
      <c r="A99" s="32"/>
      <c r="B99" s="32"/>
      <c r="C99" s="32"/>
      <c r="D99" s="32"/>
      <c r="E99" s="32"/>
      <c r="F99" s="32"/>
      <c r="G99" s="32"/>
    </row>
    <row r="100" spans="1:7" x14ac:dyDescent="0.6">
      <c r="A100" s="32"/>
      <c r="B100" s="32"/>
      <c r="C100" s="32"/>
      <c r="D100" s="32"/>
      <c r="E100" s="32"/>
      <c r="F100" s="32"/>
      <c r="G100" s="32"/>
    </row>
    <row r="101" spans="1:7" x14ac:dyDescent="0.6">
      <c r="A101" s="32"/>
      <c r="B101" s="32"/>
      <c r="C101" s="32"/>
      <c r="D101" s="32"/>
      <c r="E101" s="32"/>
      <c r="F101" s="32"/>
      <c r="G101" s="32"/>
    </row>
    <row r="102" spans="1:7" x14ac:dyDescent="0.6">
      <c r="A102" s="32"/>
      <c r="B102" s="32"/>
      <c r="C102" s="32"/>
      <c r="D102" s="32"/>
      <c r="E102" s="32"/>
      <c r="F102" s="32"/>
      <c r="G102" s="32"/>
    </row>
    <row r="103" spans="1:7" x14ac:dyDescent="0.6">
      <c r="A103" s="32"/>
      <c r="B103" s="32"/>
      <c r="C103" s="32"/>
      <c r="D103" s="32"/>
      <c r="E103" s="32"/>
      <c r="F103" s="32"/>
      <c r="G103" s="32"/>
    </row>
    <row r="104" spans="1:7" x14ac:dyDescent="0.6">
      <c r="A104" s="32"/>
      <c r="B104" s="32"/>
      <c r="C104" s="32"/>
      <c r="D104" s="32"/>
      <c r="E104" s="32"/>
      <c r="F104" s="32"/>
      <c r="G104" s="32"/>
    </row>
    <row r="105" spans="1:7" x14ac:dyDescent="0.6">
      <c r="A105" s="32"/>
      <c r="B105" s="32"/>
      <c r="C105" s="32"/>
      <c r="D105" s="32"/>
      <c r="E105" s="32"/>
      <c r="F105" s="32"/>
      <c r="G105" s="32"/>
    </row>
    <row r="106" spans="1:7" x14ac:dyDescent="0.6">
      <c r="A106" s="32"/>
      <c r="B106" s="32"/>
      <c r="C106" s="32"/>
      <c r="D106" s="32"/>
      <c r="E106" s="32"/>
      <c r="F106" s="32"/>
      <c r="G106" s="32"/>
    </row>
    <row r="107" spans="1:7" x14ac:dyDescent="0.6">
      <c r="A107" s="32"/>
      <c r="B107" s="32"/>
      <c r="C107" s="32"/>
      <c r="D107" s="32"/>
      <c r="E107" s="32"/>
      <c r="F107" s="32"/>
      <c r="G107" s="32"/>
    </row>
    <row r="108" spans="1:7" x14ac:dyDescent="0.6">
      <c r="A108" s="32"/>
      <c r="B108" s="32"/>
      <c r="C108" s="32"/>
      <c r="D108" s="32"/>
      <c r="E108" s="32"/>
      <c r="F108" s="32"/>
      <c r="G108" s="32"/>
    </row>
    <row r="109" spans="1:7" x14ac:dyDescent="0.6">
      <c r="A109" s="32"/>
      <c r="B109" s="32"/>
      <c r="C109" s="32"/>
      <c r="D109" s="32"/>
      <c r="E109" s="32"/>
      <c r="F109" s="32"/>
      <c r="G109" s="32"/>
    </row>
    <row r="110" spans="1:7" x14ac:dyDescent="0.6">
      <c r="A110" s="32"/>
      <c r="B110" s="32"/>
      <c r="C110" s="32"/>
      <c r="D110" s="32"/>
      <c r="E110" s="32"/>
      <c r="F110" s="32"/>
      <c r="G110" s="32"/>
    </row>
    <row r="111" spans="1:7" x14ac:dyDescent="0.6">
      <c r="A111" s="32"/>
      <c r="B111" s="32"/>
      <c r="C111" s="32"/>
      <c r="D111" s="32"/>
      <c r="E111" s="32"/>
      <c r="F111" s="32"/>
      <c r="G111" s="32"/>
    </row>
    <row r="112" spans="1:7" x14ac:dyDescent="0.6">
      <c r="A112" s="32"/>
      <c r="B112" s="32"/>
      <c r="C112" s="32"/>
      <c r="D112" s="32"/>
      <c r="E112" s="32"/>
      <c r="F112" s="32"/>
      <c r="G112" s="32"/>
    </row>
    <row r="113" spans="1:7" x14ac:dyDescent="0.6">
      <c r="A113" s="32"/>
      <c r="B113" s="32"/>
      <c r="C113" s="32"/>
      <c r="D113" s="32"/>
      <c r="E113" s="32"/>
      <c r="F113" s="32"/>
      <c r="G113" s="32"/>
    </row>
    <row r="114" spans="1:7" x14ac:dyDescent="0.6">
      <c r="A114" s="32"/>
      <c r="B114" s="32"/>
      <c r="C114" s="32"/>
      <c r="D114" s="32"/>
      <c r="E114" s="32"/>
      <c r="F114" s="32"/>
      <c r="G114" s="32"/>
    </row>
    <row r="115" spans="1:7" x14ac:dyDescent="0.6">
      <c r="A115" s="32"/>
      <c r="B115" s="32"/>
      <c r="C115" s="32"/>
      <c r="D115" s="32"/>
      <c r="E115" s="32"/>
      <c r="F115" s="32"/>
      <c r="G115" s="32"/>
    </row>
    <row r="116" spans="1:7" x14ac:dyDescent="0.6">
      <c r="A116" s="32"/>
      <c r="B116" s="32"/>
      <c r="C116" s="32"/>
      <c r="D116" s="32"/>
      <c r="E116" s="32"/>
      <c r="F116" s="32"/>
      <c r="G116" s="32"/>
    </row>
    <row r="117" spans="1:7" x14ac:dyDescent="0.6">
      <c r="A117" s="32"/>
      <c r="B117" s="32"/>
      <c r="C117" s="32"/>
      <c r="D117" s="32"/>
      <c r="E117" s="32"/>
      <c r="F117" s="32"/>
      <c r="G117" s="32"/>
    </row>
    <row r="118" spans="1:7" x14ac:dyDescent="0.6">
      <c r="A118" s="32"/>
      <c r="B118" s="32"/>
      <c r="C118" s="32"/>
      <c r="D118" s="32"/>
      <c r="E118" s="32"/>
      <c r="F118" s="32"/>
      <c r="G118" s="32"/>
    </row>
    <row r="119" spans="1:7" x14ac:dyDescent="0.6">
      <c r="A119" s="32"/>
      <c r="B119" s="32"/>
      <c r="C119" s="32"/>
      <c r="D119" s="32"/>
      <c r="E119" s="32"/>
      <c r="F119" s="32"/>
      <c r="G119" s="32"/>
    </row>
  </sheetData>
  <phoneticPr fontId="5" type="noConversion"/>
  <printOptions horizontalCentered="1"/>
  <pageMargins left="0.75" right="0.75" top="1" bottom="1" header="0.5" footer="0.5"/>
  <pageSetup scale="72" orientation="landscape" r:id="rId1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S119"/>
  <sheetViews>
    <sheetView zoomScale="70" workbookViewId="0"/>
  </sheetViews>
  <sheetFormatPr defaultRowHeight="13" x14ac:dyDescent="0.6"/>
  <cols>
    <col min="1" max="1" width="23.54296875" customWidth="1"/>
    <col min="2" max="3" width="8.31640625" customWidth="1"/>
    <col min="4" max="4" width="7.6796875" customWidth="1"/>
    <col min="5" max="6" width="8.31640625" customWidth="1"/>
    <col min="7" max="7" width="7.6796875" customWidth="1"/>
    <col min="8" max="9" width="8.31640625" customWidth="1"/>
    <col min="10" max="10" width="7.6796875" customWidth="1"/>
    <col min="11" max="12" width="8.31640625" customWidth="1"/>
    <col min="13" max="13" width="7.6796875" customWidth="1"/>
    <col min="14" max="15" width="8.31640625" customWidth="1"/>
    <col min="16" max="16" width="7.6796875" customWidth="1"/>
    <col min="17" max="18" width="8.31640625" customWidth="1"/>
    <col min="19" max="19" width="7.6796875" customWidth="1"/>
  </cols>
  <sheetData>
    <row r="1" spans="1:19" s="3" customFormat="1" ht="15.5" x14ac:dyDescent="0.7">
      <c r="A1" s="57" t="s">
        <v>85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5" x14ac:dyDescent="0.7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6">
      <c r="A7" s="112" t="s">
        <v>33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6">
      <c r="A8" s="133" t="s">
        <v>49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36"/>
      <c r="N8" s="11"/>
      <c r="O8" s="25"/>
      <c r="P8" s="36"/>
      <c r="Q8" s="35"/>
      <c r="R8" s="32"/>
      <c r="S8" s="36"/>
    </row>
    <row r="9" spans="1:19" ht="12.75" customHeight="1" x14ac:dyDescent="0.6">
      <c r="A9" s="114" t="s">
        <v>2</v>
      </c>
      <c r="B9" s="11">
        <v>0</v>
      </c>
      <c r="C9" s="25">
        <v>0</v>
      </c>
      <c r="D9" s="37">
        <f>IF(C9&lt;&gt;0,B9/C9,0)</f>
        <v>0</v>
      </c>
      <c r="E9" s="11">
        <v>15.488980125888796</v>
      </c>
      <c r="F9" s="25">
        <v>66.106664040253179</v>
      </c>
      <c r="G9" s="37">
        <f>IF(F9&lt;&gt;0,E9/F9,0)</f>
        <v>0.23430285510182999</v>
      </c>
      <c r="H9" s="11">
        <v>0.8239034623319742</v>
      </c>
      <c r="I9" s="25">
        <v>5.8029147920928992</v>
      </c>
      <c r="J9" s="37">
        <f>IF(I9&lt;&gt;0,H9/I9,0)</f>
        <v>0.14198096850476455</v>
      </c>
      <c r="K9" s="11">
        <v>1424.4235171004093</v>
      </c>
      <c r="L9" s="25">
        <v>1304.5063797075836</v>
      </c>
      <c r="M9" s="37">
        <f>IF(L9&lt;&gt;0,K9/L9,0)</f>
        <v>1.0919252977664289</v>
      </c>
      <c r="N9" s="11">
        <v>0</v>
      </c>
      <c r="O9" s="25">
        <v>0</v>
      </c>
      <c r="P9" s="37">
        <f>IF(O9&lt;&gt;0,N9/O9,0)</f>
        <v>0</v>
      </c>
      <c r="Q9" s="11">
        <f t="shared" ref="Q9:R11" si="0">SUM(B9,E9,H9,K9,N9)</f>
        <v>1440.7364006886301</v>
      </c>
      <c r="R9" s="25">
        <f t="shared" si="0"/>
        <v>1376.4159585399298</v>
      </c>
      <c r="S9" s="37">
        <f>IF(R9&lt;&gt;0,Q9/R9,0)</f>
        <v>1.046730380993933</v>
      </c>
    </row>
    <row r="10" spans="1:19" ht="12.75" customHeight="1" x14ac:dyDescent="0.6">
      <c r="A10" s="114" t="s">
        <v>3</v>
      </c>
      <c r="B10" s="11">
        <v>0</v>
      </c>
      <c r="C10" s="25">
        <v>0</v>
      </c>
      <c r="D10" s="37">
        <f>IF(C10&lt;&gt;0,B10/C10,0)</f>
        <v>0</v>
      </c>
      <c r="E10" s="11">
        <v>18.731757239220663</v>
      </c>
      <c r="F10" s="25">
        <v>66.106664040253179</v>
      </c>
      <c r="G10" s="37">
        <f>IF(F10&lt;&gt;0,E10/F10,0)</f>
        <v>0.28335656489661404</v>
      </c>
      <c r="H10" s="11">
        <v>1.644294001875193</v>
      </c>
      <c r="I10" s="25">
        <v>5.8029147920928992</v>
      </c>
      <c r="J10" s="37">
        <f>IF(I10&lt;&gt;0,H10/I10,0)</f>
        <v>0.28335656489661404</v>
      </c>
      <c r="K10" s="11">
        <v>369.64044663965899</v>
      </c>
      <c r="L10" s="25">
        <v>1304.5063797075836</v>
      </c>
      <c r="M10" s="37">
        <f>IF(L10&lt;&gt;0,K10/L10,0)</f>
        <v>0.28335656489661409</v>
      </c>
      <c r="N10" s="11">
        <v>0</v>
      </c>
      <c r="O10" s="25">
        <v>0</v>
      </c>
      <c r="P10" s="37">
        <f>IF(O10&lt;&gt;0,N10/O10,0)</f>
        <v>0</v>
      </c>
      <c r="Q10" s="11">
        <f t="shared" si="0"/>
        <v>390.01649788075486</v>
      </c>
      <c r="R10" s="25">
        <f t="shared" si="0"/>
        <v>1376.4159585399298</v>
      </c>
      <c r="S10" s="37">
        <f>IF(R10&lt;&gt;0,Q10/R10,0)</f>
        <v>0.28335656489661404</v>
      </c>
    </row>
    <row r="11" spans="1:19" ht="12.75" customHeight="1" x14ac:dyDescent="0.6">
      <c r="A11" s="114" t="s">
        <v>52</v>
      </c>
      <c r="B11" s="11">
        <v>0</v>
      </c>
      <c r="C11" s="25">
        <v>0</v>
      </c>
      <c r="D11" s="37">
        <f>IF(C11&lt;&gt;0,B11/C11,0)</f>
        <v>0</v>
      </c>
      <c r="E11" s="11">
        <v>34.446069768837049</v>
      </c>
      <c r="F11" s="25">
        <v>66.106664040253179</v>
      </c>
      <c r="G11" s="37">
        <f>IF(F11&lt;&gt;0,E11/F11,0)</f>
        <v>0.52106803858476969</v>
      </c>
      <c r="H11" s="11">
        <v>3.0237134287903928</v>
      </c>
      <c r="I11" s="25">
        <v>5.8029147920928992</v>
      </c>
      <c r="J11" s="37">
        <f>IF(I11&lt;&gt;0,H11/I11,0)</f>
        <v>0.52106803858476958</v>
      </c>
      <c r="K11" s="11">
        <v>679.73658059554919</v>
      </c>
      <c r="L11" s="25">
        <v>1304.5063797075836</v>
      </c>
      <c r="M11" s="37">
        <f>IF(L11&lt;&gt;0,K11/L11,0)</f>
        <v>0.52106803858476958</v>
      </c>
      <c r="N11" s="11">
        <v>0</v>
      </c>
      <c r="O11" s="25">
        <v>0</v>
      </c>
      <c r="P11" s="37">
        <f>IF(O11&lt;&gt;0,N11/O11,0)</f>
        <v>0</v>
      </c>
      <c r="Q11" s="11">
        <f t="shared" si="0"/>
        <v>717.20636379317659</v>
      </c>
      <c r="R11" s="25">
        <f t="shared" si="0"/>
        <v>1376.4159585399298</v>
      </c>
      <c r="S11" s="37">
        <f>IF(R11&lt;&gt;0,Q11/R11,0)</f>
        <v>0.52106803858476947</v>
      </c>
    </row>
    <row r="12" spans="1:19" ht="12.75" customHeight="1" x14ac:dyDescent="0.6">
      <c r="A12" s="114" t="s">
        <v>55</v>
      </c>
      <c r="B12" s="11">
        <f>SUM(B9:B11)</f>
        <v>0</v>
      </c>
      <c r="C12" s="25">
        <f>C9</f>
        <v>0</v>
      </c>
      <c r="D12" s="37">
        <f>IF(C12&lt;&gt;0,B12/C12,0)</f>
        <v>0</v>
      </c>
      <c r="E12" s="11">
        <f>SUM(E9:E11)</f>
        <v>68.666807133946506</v>
      </c>
      <c r="F12" s="25">
        <f>F9</f>
        <v>66.106664040253179</v>
      </c>
      <c r="G12" s="37">
        <f>IF(F12&lt;&gt;0,E12/F12,0)</f>
        <v>1.0387274585832138</v>
      </c>
      <c r="H12" s="11">
        <f>SUM(H9:H11)</f>
        <v>5.4919108929975602</v>
      </c>
      <c r="I12" s="25">
        <f>I9</f>
        <v>5.8029147920928992</v>
      </c>
      <c r="J12" s="37">
        <f>IF(I12&lt;&gt;0,H12/I12,0)</f>
        <v>0.94640557198614816</v>
      </c>
      <c r="K12" s="11">
        <f>SUM(K9:K11)</f>
        <v>2473.8005443356174</v>
      </c>
      <c r="L12" s="25">
        <f>L9</f>
        <v>1304.5063797075836</v>
      </c>
      <c r="M12" s="37">
        <f>IF(L12&lt;&gt;0,K12/L12,0)</f>
        <v>1.8963499012478122</v>
      </c>
      <c r="N12" s="11">
        <f>SUM(N9:N11)</f>
        <v>0</v>
      </c>
      <c r="O12" s="25">
        <f>O9</f>
        <v>0</v>
      </c>
      <c r="P12" s="37">
        <f>IF(O12&lt;&gt;0,N12/O12,0)</f>
        <v>0</v>
      </c>
      <c r="Q12" s="11">
        <f>SUM(Q9:Q11)</f>
        <v>2547.9592623625613</v>
      </c>
      <c r="R12" s="25">
        <f>R9</f>
        <v>1376.4159585399298</v>
      </c>
      <c r="S12" s="37">
        <f>IF(R12&lt;&gt;0,Q12/R12,0)</f>
        <v>1.8511549844753163</v>
      </c>
    </row>
    <row r="13" spans="1:19" ht="12.75" customHeight="1" x14ac:dyDescent="0.6">
      <c r="A13" s="160"/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35"/>
      <c r="R13" s="32"/>
      <c r="S13" s="36"/>
    </row>
    <row r="14" spans="1:19" ht="12.75" customHeight="1" x14ac:dyDescent="0.6">
      <c r="A14" s="133" t="s">
        <v>50</v>
      </c>
      <c r="B14" s="11"/>
      <c r="C14" s="32"/>
      <c r="D14" s="36"/>
      <c r="E14" s="11"/>
      <c r="F14" s="32"/>
      <c r="G14" s="36"/>
      <c r="H14" s="11"/>
      <c r="I14" s="32"/>
      <c r="J14" s="36"/>
      <c r="K14" s="11"/>
      <c r="L14" s="32"/>
      <c r="M14" s="36"/>
      <c r="N14" s="11"/>
      <c r="O14" s="32"/>
      <c r="P14" s="36"/>
      <c r="Q14" s="35"/>
      <c r="R14" s="32"/>
      <c r="S14" s="36"/>
    </row>
    <row r="15" spans="1:19" ht="12.75" customHeight="1" x14ac:dyDescent="0.6">
      <c r="A15" s="114" t="s">
        <v>2</v>
      </c>
      <c r="B15" s="11">
        <v>0</v>
      </c>
      <c r="C15" s="25">
        <v>0</v>
      </c>
      <c r="D15" s="37">
        <f>IF(C15&lt;&gt;0,B15/C15,0)</f>
        <v>0</v>
      </c>
      <c r="E15" s="11">
        <v>0</v>
      </c>
      <c r="F15" s="25">
        <v>0</v>
      </c>
      <c r="G15" s="37">
        <f>IF(F15&lt;&gt;0,E15/F15,0)</f>
        <v>0</v>
      </c>
      <c r="H15" s="11">
        <v>52.999389354676865</v>
      </c>
      <c r="I15" s="25">
        <v>310.7491409550243</v>
      </c>
      <c r="J15" s="37">
        <f>IF(I15&lt;&gt;0,H15/I15,0)</f>
        <v>0.17055361502140928</v>
      </c>
      <c r="K15" s="11">
        <v>15.567139795401255</v>
      </c>
      <c r="L15" s="25">
        <v>72.207330623727998</v>
      </c>
      <c r="M15" s="37">
        <f>IF(L15&lt;&gt;0,K15/L15,0)</f>
        <v>0.21558946523756065</v>
      </c>
      <c r="N15" s="11">
        <v>0</v>
      </c>
      <c r="O15" s="25">
        <v>0</v>
      </c>
      <c r="P15" s="37">
        <f>IF(O15&lt;&gt;0,N15/O15,0)</f>
        <v>0</v>
      </c>
      <c r="Q15" s="11">
        <f t="shared" ref="Q15:R18" si="1">SUM(B15,E15,H15,K15,N15)</f>
        <v>68.566529150078125</v>
      </c>
      <c r="R15" s="25">
        <f t="shared" si="1"/>
        <v>382.95647157875231</v>
      </c>
      <c r="S15" s="37">
        <f>IF(R15&lt;&gt;0,Q15/R15,0)</f>
        <v>0.17904522899798522</v>
      </c>
    </row>
    <row r="16" spans="1:19" ht="12.75" customHeight="1" x14ac:dyDescent="0.6">
      <c r="A16" s="134" t="s">
        <v>59</v>
      </c>
      <c r="B16" s="11">
        <v>0</v>
      </c>
      <c r="C16" s="25">
        <v>0</v>
      </c>
      <c r="D16" s="37">
        <f>IF(C16&lt;&gt;0,B16/C16,0)</f>
        <v>0</v>
      </c>
      <c r="E16" s="11">
        <v>0</v>
      </c>
      <c r="F16" s="25">
        <v>0</v>
      </c>
      <c r="G16" s="37">
        <f>IF(F16&lt;&gt;0,E16/F16,0)</f>
        <v>0</v>
      </c>
      <c r="H16" s="11">
        <v>211.37027209842486</v>
      </c>
      <c r="I16" s="25">
        <v>310.7491409550243</v>
      </c>
      <c r="J16" s="37">
        <f>IF(I16&lt;&gt;0,H16/I16,0)</f>
        <v>0.68019583722362453</v>
      </c>
      <c r="K16" s="11">
        <v>49.115125707289721</v>
      </c>
      <c r="L16" s="25">
        <v>72.207330623727998</v>
      </c>
      <c r="M16" s="37">
        <f>IF(L16&lt;&gt;0,K16/L16,0)</f>
        <v>0.68019583722362442</v>
      </c>
      <c r="N16" s="11">
        <v>0</v>
      </c>
      <c r="O16" s="25">
        <v>0</v>
      </c>
      <c r="P16" s="37">
        <f>IF(O16&lt;&gt;0,N16/O16,0)</f>
        <v>0</v>
      </c>
      <c r="Q16" s="11">
        <f t="shared" si="1"/>
        <v>260.48539780571457</v>
      </c>
      <c r="R16" s="25">
        <f t="shared" si="1"/>
        <v>382.95647157875231</v>
      </c>
      <c r="S16" s="37">
        <f>IF(R16&lt;&gt;0,Q16/R16,0)</f>
        <v>0.68019583722362442</v>
      </c>
    </row>
    <row r="17" spans="1:19" ht="12.75" customHeight="1" x14ac:dyDescent="0.6">
      <c r="A17" s="114" t="s">
        <v>3</v>
      </c>
      <c r="B17" s="11">
        <v>0</v>
      </c>
      <c r="C17" s="25">
        <v>0</v>
      </c>
      <c r="D17" s="37">
        <f>IF(C17&lt;&gt;0,B17/C17,0)</f>
        <v>0</v>
      </c>
      <c r="E17" s="11">
        <v>0</v>
      </c>
      <c r="F17" s="25">
        <v>0</v>
      </c>
      <c r="G17" s="37">
        <f>IF(F17&lt;&gt;0,E17/F17,0)</f>
        <v>0</v>
      </c>
      <c r="H17" s="11">
        <v>7.0920864409211024</v>
      </c>
      <c r="I17" s="25">
        <v>310.7491409550243</v>
      </c>
      <c r="J17" s="37">
        <f>IF(I17&lt;&gt;0,H17/I17,0)</f>
        <v>2.2822545604229239E-2</v>
      </c>
      <c r="K17" s="11">
        <v>1.6479550961196907</v>
      </c>
      <c r="L17" s="25">
        <v>72.207330623727998</v>
      </c>
      <c r="M17" s="37">
        <f>IF(L17&lt;&gt;0,K17/L17,0)</f>
        <v>2.2822545604229239E-2</v>
      </c>
      <c r="N17" s="11">
        <v>0</v>
      </c>
      <c r="O17" s="25">
        <v>0</v>
      </c>
      <c r="P17" s="37">
        <f>IF(O17&lt;&gt;0,N17/O17,0)</f>
        <v>0</v>
      </c>
      <c r="Q17" s="11">
        <f t="shared" si="1"/>
        <v>8.7400415370407938</v>
      </c>
      <c r="R17" s="25">
        <f t="shared" si="1"/>
        <v>382.95647157875231</v>
      </c>
      <c r="S17" s="37">
        <f>IF(R17&lt;&gt;0,Q17/R17,0)</f>
        <v>2.2822545604229239E-2</v>
      </c>
    </row>
    <row r="18" spans="1:19" ht="12.75" customHeight="1" x14ac:dyDescent="0.6">
      <c r="A18" s="114" t="s">
        <v>52</v>
      </c>
      <c r="B18" s="11">
        <v>0</v>
      </c>
      <c r="C18" s="25">
        <v>0</v>
      </c>
      <c r="D18" s="37">
        <f>IF(C18&lt;&gt;0,B18/C18,0)</f>
        <v>0</v>
      </c>
      <c r="E18" s="11">
        <v>0</v>
      </c>
      <c r="F18" s="25">
        <v>0</v>
      </c>
      <c r="G18" s="37">
        <f>IF(F18&lt;&gt;0,E18/F18,0)</f>
        <v>0</v>
      </c>
      <c r="H18" s="11">
        <v>129.97022463594985</v>
      </c>
      <c r="I18" s="25">
        <v>310.7491409550243</v>
      </c>
      <c r="J18" s="37">
        <f>IF(I18&lt;&gt;0,H18/I18,0)</f>
        <v>0.4182480576986079</v>
      </c>
      <c r="K18" s="11">
        <v>30.200575784975449</v>
      </c>
      <c r="L18" s="25">
        <v>72.207330623727998</v>
      </c>
      <c r="M18" s="37">
        <f>IF(L18&lt;&gt;0,K18/L18,0)</f>
        <v>0.41824805769860796</v>
      </c>
      <c r="N18" s="11">
        <v>0</v>
      </c>
      <c r="O18" s="25">
        <v>0</v>
      </c>
      <c r="P18" s="37">
        <f>IF(O18&lt;&gt;0,N18/O18,0)</f>
        <v>0</v>
      </c>
      <c r="Q18" s="11">
        <f t="shared" si="1"/>
        <v>160.1708004209253</v>
      </c>
      <c r="R18" s="25">
        <f t="shared" si="1"/>
        <v>382.95647157875231</v>
      </c>
      <c r="S18" s="37">
        <f>IF(R18&lt;&gt;0,Q18/R18,0)</f>
        <v>0.4182480576986079</v>
      </c>
    </row>
    <row r="19" spans="1:19" ht="12.75" customHeight="1" x14ac:dyDescent="0.6">
      <c r="A19" s="114" t="s">
        <v>55</v>
      </c>
      <c r="B19" s="11">
        <f>SUM(B15:B18)</f>
        <v>0</v>
      </c>
      <c r="C19" s="25">
        <f>C15</f>
        <v>0</v>
      </c>
      <c r="D19" s="37">
        <f>IF(C19&lt;&gt;0,B19/C19,0)</f>
        <v>0</v>
      </c>
      <c r="E19" s="11">
        <f>SUM(E15:E18)</f>
        <v>0</v>
      </c>
      <c r="F19" s="25">
        <f>F15</f>
        <v>0</v>
      </c>
      <c r="G19" s="37">
        <f>IF(F19&lt;&gt;0,E19/F19,0)</f>
        <v>0</v>
      </c>
      <c r="H19" s="11">
        <f>SUM(H15:H18)</f>
        <v>401.43197252997265</v>
      </c>
      <c r="I19" s="25">
        <f>I15</f>
        <v>310.7491409550243</v>
      </c>
      <c r="J19" s="37">
        <f>IF(I19&lt;&gt;0,H19/I19,0)</f>
        <v>1.2918200555478709</v>
      </c>
      <c r="K19" s="11">
        <f>SUM(K15:K18)</f>
        <v>96.530796383786111</v>
      </c>
      <c r="L19" s="25">
        <f>L15</f>
        <v>72.207330623727998</v>
      </c>
      <c r="M19" s="37">
        <f>IF(L19&lt;&gt;0,K19/L19,0)</f>
        <v>1.3368559057640221</v>
      </c>
      <c r="N19" s="11">
        <f>SUM(N15:N18)</f>
        <v>0</v>
      </c>
      <c r="O19" s="25">
        <f>O15</f>
        <v>0</v>
      </c>
      <c r="P19" s="37">
        <f>IF(O19&lt;&gt;0,N19/O19,0)</f>
        <v>0</v>
      </c>
      <c r="Q19" s="11">
        <f>SUM(Q15:Q18)</f>
        <v>497.96276891375874</v>
      </c>
      <c r="R19" s="25">
        <f>R15</f>
        <v>382.95647157875231</v>
      </c>
      <c r="S19" s="37">
        <f>IF(R19&lt;&gt;0,Q19/R19,0)</f>
        <v>1.3003116695244468</v>
      </c>
    </row>
    <row r="20" spans="1:19" ht="12.75" customHeight="1" x14ac:dyDescent="0.6">
      <c r="A20" s="135"/>
      <c r="B20" s="39"/>
      <c r="C20" s="15"/>
      <c r="D20" s="48"/>
      <c r="E20" s="39"/>
      <c r="F20" s="15"/>
      <c r="G20" s="48"/>
      <c r="H20" s="39"/>
      <c r="I20" s="15"/>
      <c r="J20" s="48"/>
      <c r="K20" s="39"/>
      <c r="L20" s="63"/>
      <c r="M20" s="48"/>
      <c r="N20" s="39"/>
      <c r="O20" s="40"/>
      <c r="P20" s="157"/>
      <c r="Q20" s="158"/>
      <c r="R20" s="15"/>
      <c r="S20" s="48"/>
    </row>
    <row r="21" spans="1:19" ht="12.75" customHeight="1" x14ac:dyDescent="0.6">
      <c r="A21" s="77" t="s">
        <v>51</v>
      </c>
      <c r="B21" s="12">
        <f>SUM(B12,B19)</f>
        <v>0</v>
      </c>
      <c r="C21" s="25">
        <f>SUM(C12,C19)</f>
        <v>0</v>
      </c>
      <c r="D21" s="13">
        <f>IF(C21&lt;&gt;0,B21/C21,0)</f>
        <v>0</v>
      </c>
      <c r="E21" s="12">
        <f>SUM(E12,E19)</f>
        <v>68.666807133946506</v>
      </c>
      <c r="F21" s="25">
        <f>SUM(F12,F19)</f>
        <v>66.106664040253179</v>
      </c>
      <c r="G21" s="13">
        <f>IF(F21&lt;&gt;0,E21/F21,0)</f>
        <v>1.0387274585832138</v>
      </c>
      <c r="H21" s="12">
        <f>SUM(H12,H19)</f>
        <v>406.92388342297022</v>
      </c>
      <c r="I21" s="25">
        <f>SUM(I12,I19)</f>
        <v>316.55205574711721</v>
      </c>
      <c r="J21" s="13">
        <f>IF(I21&lt;&gt;0,H21/I21,0)</f>
        <v>1.2854880454418784</v>
      </c>
      <c r="K21" s="12">
        <f>SUM(K12,K19)</f>
        <v>2570.3313407194037</v>
      </c>
      <c r="L21" s="25">
        <f>SUM(L12,L19)</f>
        <v>1376.7137103313116</v>
      </c>
      <c r="M21" s="13">
        <f>IF(L21&lt;&gt;0,K21/L21,0)</f>
        <v>1.8670049709179137</v>
      </c>
      <c r="N21" s="12">
        <f>SUM(N12,N19)</f>
        <v>0</v>
      </c>
      <c r="O21" s="25">
        <f>SUM(O12,O19)</f>
        <v>0</v>
      </c>
      <c r="P21" s="13">
        <f>IF(O21&lt;&gt;0,N21/O21,0)</f>
        <v>0</v>
      </c>
      <c r="Q21" s="12">
        <f>SUM(Q12,Q19)</f>
        <v>3045.92203127632</v>
      </c>
      <c r="R21" s="25">
        <f>SUM(R12,R19)</f>
        <v>1759.3724301186821</v>
      </c>
      <c r="S21" s="13">
        <f>IF(R21&lt;&gt;0,Q21/R21,0)</f>
        <v>1.7312548378803747</v>
      </c>
    </row>
    <row r="22" spans="1:19" ht="12.75" customHeight="1" x14ac:dyDescent="0.6">
      <c r="A22" s="76"/>
      <c r="B22" s="25"/>
      <c r="C22" s="58"/>
      <c r="D22" s="59"/>
      <c r="E22" s="58"/>
      <c r="F22" s="60"/>
      <c r="G22" s="32"/>
      <c r="H22" s="61"/>
      <c r="I22" s="32"/>
      <c r="J22" s="59"/>
      <c r="M22" s="7"/>
      <c r="N22" s="7"/>
      <c r="O22" s="7"/>
      <c r="P22" s="7"/>
      <c r="Q22" s="7"/>
    </row>
    <row r="23" spans="1:19" ht="12.75" customHeight="1" x14ac:dyDescent="0.6">
      <c r="C23" s="8" t="s">
        <v>47</v>
      </c>
      <c r="D23" s="66">
        <f>'Table 5.11'!D25-'Table 5.7'!D21</f>
        <v>15.742125371302988</v>
      </c>
      <c r="E23" s="58"/>
      <c r="F23" s="60"/>
      <c r="G23" s="66">
        <f>'Table 5.11'!G25-'Table 5.7'!G21</f>
        <v>-1.0387274585832138</v>
      </c>
      <c r="H23" s="61"/>
      <c r="I23" s="32"/>
      <c r="J23" s="66">
        <f>'Table 5.11'!J25-'Table 5.7'!J21</f>
        <v>18.050737997683648</v>
      </c>
      <c r="M23" s="66">
        <f>'Table 5.11'!M25-'Table 5.7'!M21</f>
        <v>17.362872931203118</v>
      </c>
      <c r="N23" s="7"/>
      <c r="O23" s="7"/>
      <c r="P23" s="66">
        <f>'Table 5.11'!P25-'Table 5.7'!P21</f>
        <v>15.813024741199024</v>
      </c>
      <c r="Q23" s="7"/>
      <c r="S23" s="66">
        <f>'Table 5.11'!S25-'Table 5.7'!S21</f>
        <v>16.415235086671188</v>
      </c>
    </row>
    <row r="24" spans="1:19" ht="12.75" customHeight="1" x14ac:dyDescent="0.6">
      <c r="C24" s="8" t="s">
        <v>48</v>
      </c>
      <c r="D24" s="67">
        <f>IF('Table 5.11'!D25&lt;&gt;0,D23/'Table 5.11'!D25,0)</f>
        <v>1</v>
      </c>
      <c r="E24" s="32"/>
      <c r="F24" s="12"/>
      <c r="G24" s="67">
        <f>IF('Table 5.11'!G25&lt;&gt;0,G23/'Table 5.11'!G25,0)</f>
        <v>0</v>
      </c>
      <c r="H24" s="62"/>
      <c r="I24" s="32"/>
      <c r="J24" s="67">
        <f>IF('Table 5.11'!J25&lt;&gt;0,J23/'Table 5.11'!J25,0)</f>
        <v>0.93351918608238982</v>
      </c>
      <c r="M24" s="67">
        <f>IF('Table 5.11'!M25&lt;&gt;0,M23/'Table 5.11'!M25,0)</f>
        <v>0.902911241536693</v>
      </c>
      <c r="N24" s="7"/>
      <c r="O24" s="7"/>
      <c r="P24" s="67">
        <f>IF('Table 5.11'!P25&lt;&gt;0,P23/'Table 5.11'!P25,0)</f>
        <v>1</v>
      </c>
      <c r="Q24" s="7"/>
      <c r="S24" s="67">
        <f>IF('Table 5.11'!S25&lt;&gt;0,S23/'Table 5.11'!S25,0)</f>
        <v>0.90459560801684036</v>
      </c>
    </row>
    <row r="25" spans="1:19" hidden="1" x14ac:dyDescent="0.6"/>
    <row r="26" spans="1:19" hidden="1" x14ac:dyDescent="0.6">
      <c r="A26" s="84" t="s">
        <v>26</v>
      </c>
      <c r="B26" s="9">
        <v>0</v>
      </c>
      <c r="C26" s="9">
        <v>0</v>
      </c>
      <c r="D26" s="74"/>
      <c r="E26" s="9">
        <v>0</v>
      </c>
      <c r="F26" s="9">
        <v>0</v>
      </c>
      <c r="G26" s="74"/>
      <c r="H26" s="9">
        <v>0</v>
      </c>
      <c r="I26" s="9">
        <v>0</v>
      </c>
      <c r="J26" s="75"/>
      <c r="K26" s="9">
        <v>0</v>
      </c>
      <c r="L26" s="9">
        <v>0</v>
      </c>
      <c r="N26" s="9">
        <v>0</v>
      </c>
      <c r="O26" s="9">
        <v>0</v>
      </c>
      <c r="Q26" s="9">
        <v>0</v>
      </c>
      <c r="R26" s="9">
        <v>0</v>
      </c>
    </row>
    <row r="27" spans="1:19" hidden="1" x14ac:dyDescent="0.6">
      <c r="A27" s="64"/>
      <c r="B27" s="65"/>
    </row>
    <row r="28" spans="1:19" hidden="1" x14ac:dyDescent="0.6">
      <c r="A28" s="64"/>
      <c r="B28" s="65"/>
      <c r="Q28" s="9">
        <v>0</v>
      </c>
      <c r="R28" s="9">
        <v>0</v>
      </c>
    </row>
    <row r="29" spans="1:19" hidden="1" x14ac:dyDescent="0.6">
      <c r="A29" s="64"/>
      <c r="F29" s="68"/>
      <c r="J29" s="69"/>
      <c r="Q29" s="9">
        <v>0</v>
      </c>
      <c r="R29" s="9">
        <v>0</v>
      </c>
    </row>
    <row r="30" spans="1:19" hidden="1" x14ac:dyDescent="0.6">
      <c r="A30" s="70"/>
      <c r="B30" s="50"/>
      <c r="C30" s="7"/>
      <c r="D30" s="50"/>
      <c r="E30" s="7"/>
      <c r="F30" s="71"/>
      <c r="G30" s="7"/>
      <c r="H30" s="6"/>
      <c r="I30" s="7"/>
      <c r="J30" s="6"/>
      <c r="K30" s="50"/>
      <c r="L30" s="7"/>
      <c r="Q30" s="9">
        <v>0</v>
      </c>
      <c r="R30" s="9">
        <v>0</v>
      </c>
    </row>
    <row r="31" spans="1:19" hidden="1" x14ac:dyDescent="0.6">
      <c r="A31" s="72"/>
      <c r="B31" s="79"/>
      <c r="C31" s="80"/>
      <c r="D31" s="80"/>
      <c r="E31" s="80"/>
      <c r="F31" s="73"/>
      <c r="G31" s="80"/>
      <c r="H31" s="6"/>
      <c r="I31" s="7"/>
      <c r="J31" s="6"/>
      <c r="K31" s="50"/>
      <c r="L31" s="7"/>
      <c r="Q31" s="9">
        <v>-9.0949470177292824E-13</v>
      </c>
      <c r="R31" s="9">
        <v>0</v>
      </c>
    </row>
    <row r="32" spans="1:19" x14ac:dyDescent="0.6">
      <c r="A32" s="15"/>
      <c r="B32" s="15"/>
      <c r="C32" s="15"/>
      <c r="D32" s="15"/>
      <c r="E32" s="15"/>
      <c r="F32" s="73"/>
      <c r="G32" s="80"/>
      <c r="H32" s="6"/>
      <c r="I32" s="7"/>
      <c r="J32" s="6"/>
      <c r="K32" s="50"/>
      <c r="L32" s="7"/>
    </row>
    <row r="33" spans="1:12" x14ac:dyDescent="0.6">
      <c r="A33" s="31" t="s">
        <v>27</v>
      </c>
      <c r="C33" s="24"/>
      <c r="F33" s="73"/>
      <c r="G33" s="80"/>
      <c r="H33" s="6"/>
      <c r="I33" s="7"/>
      <c r="J33" s="6"/>
      <c r="K33" s="50"/>
      <c r="L33" s="7"/>
    </row>
    <row r="34" spans="1:12" x14ac:dyDescent="0.6">
      <c r="A34" s="83" t="s">
        <v>80</v>
      </c>
      <c r="C34" s="24"/>
      <c r="F34" s="32"/>
      <c r="G34" s="32"/>
      <c r="H34" s="50"/>
    </row>
    <row r="35" spans="1:12" x14ac:dyDescent="0.6">
      <c r="A35" s="83" t="s">
        <v>97</v>
      </c>
      <c r="B35" s="50"/>
      <c r="C35" s="7"/>
      <c r="D35" s="50"/>
      <c r="E35" s="7"/>
      <c r="F35" s="32"/>
      <c r="G35" s="32"/>
    </row>
    <row r="36" spans="1:12" x14ac:dyDescent="0.6">
      <c r="A36" s="82"/>
      <c r="B36" s="32"/>
      <c r="C36" s="32"/>
      <c r="D36" s="83"/>
      <c r="E36" s="32"/>
      <c r="F36" s="32"/>
      <c r="G36" s="32"/>
    </row>
    <row r="37" spans="1:12" x14ac:dyDescent="0.6">
      <c r="A37" s="82"/>
      <c r="B37" s="32"/>
      <c r="C37" s="32"/>
      <c r="D37" s="83"/>
      <c r="E37" s="32"/>
      <c r="F37" s="32"/>
      <c r="G37" s="32"/>
    </row>
    <row r="38" spans="1:12" x14ac:dyDescent="0.6">
      <c r="A38" s="81"/>
      <c r="B38" s="32"/>
      <c r="C38" s="32"/>
      <c r="D38" s="83"/>
      <c r="E38" s="32"/>
      <c r="F38" s="32"/>
      <c r="G38" s="32"/>
    </row>
    <row r="39" spans="1:12" x14ac:dyDescent="0.6">
      <c r="A39" s="82"/>
      <c r="B39" s="32"/>
      <c r="C39" s="32"/>
      <c r="D39" s="32"/>
      <c r="E39" s="32"/>
      <c r="F39" s="32"/>
      <c r="G39" s="32"/>
    </row>
    <row r="40" spans="1:12" x14ac:dyDescent="0.6">
      <c r="A40" s="82"/>
      <c r="B40" s="32"/>
      <c r="C40" s="32"/>
      <c r="D40" s="32"/>
      <c r="E40" s="32"/>
      <c r="F40" s="32"/>
      <c r="G40" s="32"/>
    </row>
    <row r="41" spans="1:12" x14ac:dyDescent="0.6">
      <c r="A41" s="32"/>
      <c r="B41" s="32"/>
      <c r="C41" s="32"/>
      <c r="D41" s="32"/>
      <c r="E41" s="32"/>
      <c r="F41" s="32"/>
      <c r="G41" s="32"/>
    </row>
    <row r="42" spans="1:12" x14ac:dyDescent="0.6">
      <c r="A42" s="32"/>
      <c r="B42" s="32"/>
      <c r="C42" s="32"/>
      <c r="D42" s="32"/>
      <c r="E42" s="32"/>
      <c r="F42" s="32"/>
      <c r="G42" s="32"/>
    </row>
    <row r="43" spans="1:12" x14ac:dyDescent="0.6">
      <c r="A43" s="32"/>
      <c r="B43" s="32"/>
      <c r="C43" s="32"/>
      <c r="D43" s="32"/>
      <c r="E43" s="32"/>
      <c r="F43" s="32"/>
      <c r="G43" s="32"/>
    </row>
    <row r="44" spans="1:12" x14ac:dyDescent="0.6">
      <c r="A44" s="32"/>
      <c r="B44" s="32"/>
      <c r="C44" s="32"/>
      <c r="D44" s="32"/>
      <c r="E44" s="32"/>
      <c r="F44" s="32"/>
      <c r="G44" s="32"/>
    </row>
    <row r="45" spans="1:12" x14ac:dyDescent="0.6">
      <c r="A45" s="32"/>
      <c r="B45" s="32"/>
      <c r="C45" s="32"/>
      <c r="D45" s="32"/>
      <c r="E45" s="32"/>
      <c r="F45" s="32"/>
      <c r="G45" s="32"/>
    </row>
    <row r="46" spans="1:12" x14ac:dyDescent="0.6">
      <c r="A46" s="32"/>
      <c r="B46" s="32"/>
      <c r="C46" s="32"/>
      <c r="D46" s="32"/>
      <c r="E46" s="32"/>
      <c r="F46" s="32"/>
      <c r="G46" s="32"/>
    </row>
    <row r="47" spans="1:12" x14ac:dyDescent="0.6">
      <c r="A47" s="32"/>
      <c r="B47" s="32"/>
      <c r="C47" s="32"/>
      <c r="D47" s="32"/>
      <c r="E47" s="32"/>
      <c r="F47" s="32"/>
      <c r="G47" s="32"/>
    </row>
    <row r="48" spans="1:12" x14ac:dyDescent="0.6">
      <c r="A48" s="32"/>
      <c r="B48" s="32"/>
      <c r="C48" s="32"/>
      <c r="D48" s="32"/>
      <c r="E48" s="32"/>
      <c r="F48" s="32"/>
      <c r="G48" s="32"/>
    </row>
    <row r="49" spans="1:7" x14ac:dyDescent="0.6">
      <c r="A49" s="32"/>
      <c r="B49" s="32"/>
      <c r="C49" s="32"/>
      <c r="D49" s="32"/>
      <c r="E49" s="32"/>
      <c r="F49" s="32"/>
      <c r="G49" s="32"/>
    </row>
    <row r="50" spans="1:7" x14ac:dyDescent="0.6">
      <c r="A50" s="32"/>
      <c r="B50" s="32"/>
      <c r="C50" s="32"/>
      <c r="D50" s="32"/>
      <c r="E50" s="32"/>
      <c r="F50" s="32"/>
      <c r="G50" s="32"/>
    </row>
    <row r="51" spans="1:7" x14ac:dyDescent="0.6">
      <c r="A51" s="32"/>
      <c r="B51" s="32"/>
      <c r="C51" s="32"/>
      <c r="D51" s="32"/>
      <c r="E51" s="32"/>
      <c r="F51" s="32"/>
      <c r="G51" s="32"/>
    </row>
    <row r="52" spans="1:7" x14ac:dyDescent="0.6">
      <c r="A52" s="32"/>
      <c r="B52" s="32"/>
      <c r="C52" s="32"/>
      <c r="D52" s="32"/>
      <c r="E52" s="32"/>
      <c r="F52" s="32"/>
      <c r="G52" s="32"/>
    </row>
    <row r="53" spans="1:7" x14ac:dyDescent="0.6">
      <c r="A53" s="32"/>
      <c r="B53" s="32"/>
      <c r="C53" s="32"/>
      <c r="D53" s="32"/>
      <c r="E53" s="32"/>
      <c r="F53" s="32"/>
      <c r="G53" s="32"/>
    </row>
    <row r="54" spans="1:7" x14ac:dyDescent="0.6">
      <c r="A54" s="32"/>
      <c r="B54" s="32"/>
      <c r="C54" s="32"/>
      <c r="D54" s="32"/>
      <c r="E54" s="32"/>
      <c r="F54" s="32"/>
      <c r="G54" s="32"/>
    </row>
    <row r="55" spans="1:7" x14ac:dyDescent="0.6">
      <c r="A55" s="32"/>
      <c r="B55" s="32"/>
      <c r="C55" s="32"/>
      <c r="D55" s="32"/>
      <c r="E55" s="32"/>
      <c r="F55" s="32"/>
      <c r="G55" s="32"/>
    </row>
    <row r="56" spans="1:7" x14ac:dyDescent="0.6">
      <c r="A56" s="32"/>
      <c r="B56" s="32"/>
      <c r="C56" s="32"/>
      <c r="D56" s="32"/>
      <c r="E56" s="32"/>
      <c r="F56" s="32"/>
      <c r="G56" s="32"/>
    </row>
    <row r="57" spans="1:7" x14ac:dyDescent="0.6">
      <c r="A57" s="32"/>
      <c r="B57" s="32"/>
      <c r="C57" s="32"/>
      <c r="D57" s="32"/>
      <c r="E57" s="32"/>
      <c r="F57" s="32"/>
      <c r="G57" s="32"/>
    </row>
    <row r="58" spans="1:7" x14ac:dyDescent="0.6">
      <c r="A58" s="32"/>
      <c r="B58" s="32"/>
      <c r="C58" s="32"/>
      <c r="D58" s="32"/>
      <c r="E58" s="32"/>
      <c r="F58" s="32"/>
      <c r="G58" s="32"/>
    </row>
    <row r="59" spans="1:7" x14ac:dyDescent="0.6">
      <c r="A59" s="32"/>
      <c r="B59" s="32"/>
      <c r="C59" s="32"/>
      <c r="D59" s="32"/>
      <c r="E59" s="32"/>
      <c r="F59" s="32"/>
      <c r="G59" s="32"/>
    </row>
    <row r="60" spans="1:7" x14ac:dyDescent="0.6">
      <c r="A60" s="32"/>
      <c r="B60" s="32"/>
      <c r="C60" s="32"/>
      <c r="D60" s="32"/>
      <c r="E60" s="32"/>
      <c r="F60" s="32"/>
      <c r="G60" s="32"/>
    </row>
    <row r="61" spans="1:7" x14ac:dyDescent="0.6">
      <c r="A61" s="32"/>
      <c r="B61" s="32"/>
      <c r="C61" s="32"/>
      <c r="D61" s="32"/>
      <c r="E61" s="32"/>
      <c r="F61" s="32"/>
      <c r="G61" s="32"/>
    </row>
    <row r="62" spans="1:7" x14ac:dyDescent="0.6">
      <c r="A62" s="32"/>
      <c r="B62" s="32"/>
      <c r="C62" s="32"/>
      <c r="D62" s="32"/>
      <c r="E62" s="32"/>
      <c r="F62" s="32"/>
      <c r="G62" s="32"/>
    </row>
    <row r="63" spans="1:7" x14ac:dyDescent="0.6">
      <c r="A63" s="32"/>
      <c r="B63" s="32"/>
      <c r="C63" s="32"/>
      <c r="D63" s="32"/>
      <c r="E63" s="32"/>
      <c r="F63" s="32"/>
      <c r="G63" s="32"/>
    </row>
    <row r="64" spans="1:7" x14ac:dyDescent="0.6">
      <c r="A64" s="32"/>
      <c r="B64" s="32"/>
      <c r="C64" s="32"/>
      <c r="D64" s="32"/>
      <c r="E64" s="32"/>
      <c r="F64" s="32"/>
      <c r="G64" s="32"/>
    </row>
    <row r="65" spans="1:7" x14ac:dyDescent="0.6">
      <c r="A65" s="32"/>
      <c r="B65" s="32"/>
      <c r="C65" s="32"/>
      <c r="D65" s="32"/>
      <c r="E65" s="32"/>
      <c r="F65" s="32"/>
      <c r="G65" s="32"/>
    </row>
    <row r="66" spans="1:7" x14ac:dyDescent="0.6">
      <c r="A66" s="32"/>
      <c r="B66" s="32"/>
      <c r="C66" s="32"/>
      <c r="D66" s="32"/>
      <c r="E66" s="32"/>
      <c r="F66" s="32"/>
      <c r="G66" s="32"/>
    </row>
    <row r="67" spans="1:7" x14ac:dyDescent="0.6">
      <c r="A67" s="32"/>
      <c r="B67" s="32"/>
      <c r="C67" s="32"/>
      <c r="D67" s="32"/>
      <c r="E67" s="32"/>
      <c r="F67" s="32"/>
      <c r="G67" s="32"/>
    </row>
    <row r="68" spans="1:7" x14ac:dyDescent="0.6">
      <c r="A68" s="32"/>
      <c r="B68" s="32"/>
      <c r="C68" s="32"/>
      <c r="D68" s="32"/>
      <c r="E68" s="32"/>
      <c r="F68" s="32"/>
      <c r="G68" s="32"/>
    </row>
    <row r="69" spans="1:7" x14ac:dyDescent="0.6">
      <c r="A69" s="32"/>
      <c r="B69" s="32"/>
      <c r="C69" s="32"/>
      <c r="D69" s="32"/>
      <c r="E69" s="32"/>
      <c r="F69" s="32"/>
      <c r="G69" s="32"/>
    </row>
    <row r="70" spans="1:7" x14ac:dyDescent="0.6">
      <c r="A70" s="32"/>
      <c r="B70" s="32"/>
      <c r="C70" s="32"/>
      <c r="D70" s="32"/>
      <c r="E70" s="32"/>
      <c r="F70" s="32"/>
      <c r="G70" s="32"/>
    </row>
    <row r="71" spans="1:7" x14ac:dyDescent="0.6">
      <c r="A71" s="32"/>
      <c r="B71" s="32"/>
      <c r="C71" s="32"/>
      <c r="D71" s="32"/>
      <c r="E71" s="32"/>
      <c r="F71" s="32"/>
      <c r="G71" s="32"/>
    </row>
    <row r="72" spans="1:7" x14ac:dyDescent="0.6">
      <c r="A72" s="32"/>
      <c r="B72" s="32"/>
      <c r="C72" s="32"/>
      <c r="D72" s="32"/>
      <c r="E72" s="32"/>
      <c r="F72" s="32"/>
      <c r="G72" s="32"/>
    </row>
    <row r="73" spans="1:7" x14ac:dyDescent="0.6">
      <c r="A73" s="32"/>
      <c r="B73" s="32"/>
      <c r="C73" s="32"/>
      <c r="D73" s="32"/>
      <c r="E73" s="32"/>
      <c r="F73" s="32"/>
      <c r="G73" s="32"/>
    </row>
    <row r="74" spans="1:7" x14ac:dyDescent="0.6">
      <c r="A74" s="32"/>
      <c r="B74" s="32"/>
      <c r="C74" s="32"/>
      <c r="D74" s="32"/>
      <c r="E74" s="32"/>
      <c r="F74" s="32"/>
      <c r="G74" s="32"/>
    </row>
    <row r="75" spans="1:7" x14ac:dyDescent="0.6">
      <c r="A75" s="32"/>
      <c r="B75" s="32"/>
      <c r="C75" s="32"/>
      <c r="D75" s="32"/>
      <c r="E75" s="32"/>
      <c r="F75" s="32"/>
      <c r="G75" s="32"/>
    </row>
    <row r="76" spans="1:7" x14ac:dyDescent="0.6">
      <c r="A76" s="32"/>
      <c r="B76" s="32"/>
      <c r="C76" s="32"/>
      <c r="D76" s="32"/>
      <c r="E76" s="32"/>
      <c r="F76" s="32"/>
      <c r="G76" s="32"/>
    </row>
    <row r="77" spans="1:7" x14ac:dyDescent="0.6">
      <c r="A77" s="32"/>
      <c r="B77" s="32"/>
      <c r="C77" s="32"/>
      <c r="D77" s="32"/>
      <c r="E77" s="32"/>
      <c r="F77" s="32"/>
      <c r="G77" s="32"/>
    </row>
    <row r="78" spans="1:7" x14ac:dyDescent="0.6">
      <c r="A78" s="32"/>
      <c r="B78" s="32"/>
      <c r="C78" s="32"/>
      <c r="D78" s="32"/>
      <c r="E78" s="32"/>
      <c r="F78" s="32"/>
      <c r="G78" s="32"/>
    </row>
    <row r="79" spans="1:7" x14ac:dyDescent="0.6">
      <c r="A79" s="32"/>
      <c r="B79" s="32"/>
      <c r="C79" s="32"/>
      <c r="D79" s="32"/>
      <c r="E79" s="32"/>
      <c r="F79" s="32"/>
      <c r="G79" s="32"/>
    </row>
    <row r="80" spans="1:7" x14ac:dyDescent="0.6">
      <c r="A80" s="32"/>
      <c r="B80" s="32"/>
      <c r="C80" s="32"/>
      <c r="D80" s="32"/>
      <c r="E80" s="32"/>
      <c r="F80" s="32"/>
      <c r="G80" s="32"/>
    </row>
    <row r="81" spans="1:7" x14ac:dyDescent="0.6">
      <c r="A81" s="32"/>
      <c r="B81" s="32"/>
      <c r="C81" s="32"/>
      <c r="D81" s="32"/>
      <c r="E81" s="32"/>
      <c r="F81" s="32"/>
      <c r="G81" s="32"/>
    </row>
    <row r="82" spans="1:7" x14ac:dyDescent="0.6">
      <c r="A82" s="32"/>
      <c r="B82" s="32"/>
      <c r="C82" s="32"/>
      <c r="D82" s="32"/>
      <c r="E82" s="32"/>
      <c r="F82" s="32"/>
      <c r="G82" s="32"/>
    </row>
    <row r="83" spans="1:7" x14ac:dyDescent="0.6">
      <c r="A83" s="32"/>
      <c r="B83" s="32"/>
      <c r="C83" s="32"/>
      <c r="D83" s="32"/>
      <c r="E83" s="32"/>
      <c r="F83" s="32"/>
      <c r="G83" s="32"/>
    </row>
    <row r="84" spans="1:7" x14ac:dyDescent="0.6">
      <c r="A84" s="32"/>
      <c r="B84" s="32"/>
      <c r="C84" s="32"/>
      <c r="D84" s="32"/>
      <c r="E84" s="32"/>
      <c r="F84" s="32"/>
      <c r="G84" s="32"/>
    </row>
    <row r="85" spans="1:7" x14ac:dyDescent="0.6">
      <c r="A85" s="32"/>
      <c r="B85" s="32"/>
      <c r="C85" s="32"/>
      <c r="D85" s="32"/>
      <c r="E85" s="32"/>
      <c r="F85" s="32"/>
      <c r="G85" s="32"/>
    </row>
    <row r="86" spans="1:7" x14ac:dyDescent="0.6">
      <c r="A86" s="32"/>
      <c r="B86" s="32"/>
      <c r="C86" s="32"/>
      <c r="D86" s="32"/>
      <c r="E86" s="32"/>
      <c r="F86" s="32"/>
      <c r="G86" s="32"/>
    </row>
    <row r="87" spans="1:7" x14ac:dyDescent="0.6">
      <c r="A87" s="32"/>
      <c r="B87" s="32"/>
      <c r="C87" s="32"/>
      <c r="D87" s="32"/>
      <c r="E87" s="32"/>
      <c r="F87" s="32"/>
      <c r="G87" s="32"/>
    </row>
    <row r="88" spans="1:7" x14ac:dyDescent="0.6">
      <c r="A88" s="32"/>
      <c r="B88" s="32"/>
      <c r="C88" s="32"/>
      <c r="D88" s="32"/>
      <c r="E88" s="32"/>
      <c r="F88" s="32"/>
      <c r="G88" s="32"/>
    </row>
    <row r="89" spans="1:7" x14ac:dyDescent="0.6">
      <c r="A89" s="32"/>
      <c r="B89" s="32"/>
      <c r="C89" s="32"/>
      <c r="D89" s="32"/>
      <c r="E89" s="32"/>
      <c r="F89" s="32"/>
      <c r="G89" s="32"/>
    </row>
    <row r="90" spans="1:7" x14ac:dyDescent="0.6">
      <c r="A90" s="32"/>
      <c r="B90" s="32"/>
      <c r="C90" s="32"/>
      <c r="D90" s="32"/>
      <c r="E90" s="32"/>
      <c r="F90" s="32"/>
      <c r="G90" s="32"/>
    </row>
    <row r="91" spans="1:7" x14ac:dyDescent="0.6">
      <c r="A91" s="32"/>
      <c r="B91" s="32"/>
      <c r="C91" s="32"/>
      <c r="D91" s="32"/>
      <c r="E91" s="32"/>
      <c r="F91" s="32"/>
      <c r="G91" s="32"/>
    </row>
    <row r="92" spans="1:7" x14ac:dyDescent="0.6">
      <c r="A92" s="32"/>
      <c r="B92" s="32"/>
      <c r="C92" s="32"/>
      <c r="D92" s="32"/>
      <c r="E92" s="32"/>
      <c r="F92" s="32"/>
      <c r="G92" s="32"/>
    </row>
    <row r="93" spans="1:7" x14ac:dyDescent="0.6">
      <c r="A93" s="32"/>
      <c r="B93" s="32"/>
      <c r="C93" s="32"/>
      <c r="D93" s="32"/>
      <c r="E93" s="32"/>
      <c r="F93" s="32"/>
      <c r="G93" s="32"/>
    </row>
    <row r="94" spans="1:7" x14ac:dyDescent="0.6">
      <c r="A94" s="32"/>
      <c r="B94" s="32"/>
      <c r="C94" s="32"/>
      <c r="D94" s="32"/>
      <c r="E94" s="32"/>
      <c r="F94" s="32"/>
      <c r="G94" s="32"/>
    </row>
    <row r="95" spans="1:7" x14ac:dyDescent="0.6">
      <c r="A95" s="32"/>
      <c r="B95" s="32"/>
      <c r="C95" s="32"/>
      <c r="D95" s="32"/>
      <c r="E95" s="32"/>
      <c r="F95" s="32"/>
      <c r="G95" s="32"/>
    </row>
    <row r="96" spans="1:7" x14ac:dyDescent="0.6">
      <c r="A96" s="32"/>
      <c r="B96" s="32"/>
      <c r="C96" s="32"/>
      <c r="D96" s="32"/>
      <c r="E96" s="32"/>
      <c r="F96" s="32"/>
      <c r="G96" s="32"/>
    </row>
    <row r="97" spans="1:7" x14ac:dyDescent="0.6">
      <c r="A97" s="32"/>
      <c r="B97" s="32"/>
      <c r="C97" s="32"/>
      <c r="D97" s="32"/>
      <c r="E97" s="32"/>
      <c r="F97" s="32"/>
      <c r="G97" s="32"/>
    </row>
    <row r="98" spans="1:7" x14ac:dyDescent="0.6">
      <c r="A98" s="32"/>
      <c r="B98" s="32"/>
      <c r="C98" s="32"/>
      <c r="D98" s="32"/>
      <c r="E98" s="32"/>
      <c r="F98" s="32"/>
      <c r="G98" s="32"/>
    </row>
    <row r="99" spans="1:7" x14ac:dyDescent="0.6">
      <c r="A99" s="32"/>
      <c r="B99" s="32"/>
      <c r="C99" s="32"/>
      <c r="D99" s="32"/>
      <c r="E99" s="32"/>
      <c r="F99" s="32"/>
      <c r="G99" s="32"/>
    </row>
    <row r="100" spans="1:7" x14ac:dyDescent="0.6">
      <c r="A100" s="32"/>
      <c r="B100" s="32"/>
      <c r="C100" s="32"/>
      <c r="D100" s="32"/>
      <c r="E100" s="32"/>
      <c r="F100" s="32"/>
      <c r="G100" s="32"/>
    </row>
    <row r="101" spans="1:7" x14ac:dyDescent="0.6">
      <c r="A101" s="32"/>
      <c r="B101" s="32"/>
      <c r="C101" s="32"/>
      <c r="D101" s="32"/>
      <c r="E101" s="32"/>
      <c r="F101" s="32"/>
      <c r="G101" s="32"/>
    </row>
    <row r="102" spans="1:7" x14ac:dyDescent="0.6">
      <c r="A102" s="32"/>
      <c r="B102" s="32"/>
      <c r="C102" s="32"/>
      <c r="D102" s="32"/>
      <c r="E102" s="32"/>
      <c r="F102" s="32"/>
      <c r="G102" s="32"/>
    </row>
    <row r="103" spans="1:7" x14ac:dyDescent="0.6">
      <c r="A103" s="32"/>
      <c r="B103" s="32"/>
      <c r="C103" s="32"/>
      <c r="D103" s="32"/>
      <c r="E103" s="32"/>
      <c r="F103" s="32"/>
      <c r="G103" s="32"/>
    </row>
    <row r="104" spans="1:7" x14ac:dyDescent="0.6">
      <c r="A104" s="32"/>
      <c r="B104" s="32"/>
      <c r="C104" s="32"/>
      <c r="D104" s="32"/>
      <c r="E104" s="32"/>
      <c r="F104" s="32"/>
      <c r="G104" s="32"/>
    </row>
    <row r="105" spans="1:7" x14ac:dyDescent="0.6">
      <c r="A105" s="32"/>
      <c r="B105" s="32"/>
      <c r="C105" s="32"/>
      <c r="D105" s="32"/>
      <c r="E105" s="32"/>
      <c r="F105" s="32"/>
      <c r="G105" s="32"/>
    </row>
    <row r="106" spans="1:7" x14ac:dyDescent="0.6">
      <c r="A106" s="32"/>
      <c r="B106" s="32"/>
      <c r="C106" s="32"/>
      <c r="D106" s="32"/>
      <c r="E106" s="32"/>
      <c r="F106" s="32"/>
      <c r="G106" s="32"/>
    </row>
    <row r="107" spans="1:7" x14ac:dyDescent="0.6">
      <c r="A107" s="32"/>
      <c r="B107" s="32"/>
      <c r="C107" s="32"/>
      <c r="D107" s="32"/>
      <c r="E107" s="32"/>
      <c r="F107" s="32"/>
      <c r="G107" s="32"/>
    </row>
    <row r="108" spans="1:7" x14ac:dyDescent="0.6">
      <c r="A108" s="32"/>
      <c r="B108" s="32"/>
      <c r="C108" s="32"/>
      <c r="D108" s="32"/>
      <c r="E108" s="32"/>
      <c r="F108" s="32"/>
      <c r="G108" s="32"/>
    </row>
    <row r="109" spans="1:7" x14ac:dyDescent="0.6">
      <c r="A109" s="32"/>
      <c r="B109" s="32"/>
      <c r="C109" s="32"/>
      <c r="D109" s="32"/>
      <c r="E109" s="32"/>
      <c r="F109" s="32"/>
      <c r="G109" s="32"/>
    </row>
    <row r="110" spans="1:7" x14ac:dyDescent="0.6">
      <c r="A110" s="32"/>
      <c r="B110" s="32"/>
      <c r="C110" s="32"/>
      <c r="D110" s="32"/>
      <c r="E110" s="32"/>
      <c r="F110" s="32"/>
      <c r="G110" s="32"/>
    </row>
    <row r="111" spans="1:7" x14ac:dyDescent="0.6">
      <c r="A111" s="32"/>
      <c r="B111" s="32"/>
      <c r="C111" s="32"/>
      <c r="D111" s="32"/>
      <c r="E111" s="32"/>
      <c r="F111" s="32"/>
      <c r="G111" s="32"/>
    </row>
    <row r="112" spans="1:7" x14ac:dyDescent="0.6">
      <c r="A112" s="32"/>
      <c r="B112" s="32"/>
      <c r="C112" s="32"/>
      <c r="D112" s="32"/>
      <c r="E112" s="32"/>
      <c r="F112" s="32"/>
      <c r="G112" s="32"/>
    </row>
    <row r="113" spans="1:7" x14ac:dyDescent="0.6">
      <c r="A113" s="32"/>
      <c r="B113" s="32"/>
      <c r="C113" s="32"/>
      <c r="D113" s="32"/>
      <c r="E113" s="32"/>
      <c r="F113" s="32"/>
      <c r="G113" s="32"/>
    </row>
    <row r="114" spans="1:7" x14ac:dyDescent="0.6">
      <c r="A114" s="32"/>
      <c r="B114" s="32"/>
      <c r="C114" s="32"/>
      <c r="D114" s="32"/>
      <c r="E114" s="32"/>
      <c r="F114" s="32"/>
      <c r="G114" s="32"/>
    </row>
    <row r="115" spans="1:7" x14ac:dyDescent="0.6">
      <c r="A115" s="32"/>
      <c r="B115" s="32"/>
      <c r="C115" s="32"/>
      <c r="D115" s="32"/>
      <c r="E115" s="32"/>
      <c r="F115" s="32"/>
      <c r="G115" s="32"/>
    </row>
    <row r="116" spans="1:7" x14ac:dyDescent="0.6">
      <c r="A116" s="32"/>
      <c r="B116" s="32"/>
      <c r="C116" s="32"/>
      <c r="D116" s="32"/>
      <c r="E116" s="32"/>
      <c r="F116" s="32"/>
      <c r="G116" s="32"/>
    </row>
    <row r="117" spans="1:7" x14ac:dyDescent="0.6">
      <c r="A117" s="32"/>
      <c r="B117" s="32"/>
      <c r="C117" s="32"/>
      <c r="D117" s="32"/>
      <c r="E117" s="32"/>
      <c r="F117" s="32"/>
      <c r="G117" s="32"/>
    </row>
    <row r="118" spans="1:7" x14ac:dyDescent="0.6">
      <c r="A118" s="32"/>
      <c r="B118" s="32"/>
      <c r="C118" s="32"/>
      <c r="D118" s="32"/>
      <c r="E118" s="32"/>
      <c r="F118" s="32"/>
      <c r="G118" s="32"/>
    </row>
    <row r="119" spans="1:7" x14ac:dyDescent="0.6">
      <c r="A119" s="32"/>
      <c r="B119" s="32"/>
      <c r="C119" s="32"/>
      <c r="D119" s="32"/>
      <c r="E119" s="32"/>
      <c r="F119" s="32"/>
      <c r="G119" s="32"/>
    </row>
  </sheetData>
  <phoneticPr fontId="5" type="noConversion"/>
  <printOptions horizontalCentered="1"/>
  <pageMargins left="0.75" right="0.75" top="1" bottom="1" header="0.5" footer="0.5"/>
  <pageSetup scale="72" orientation="landscape" r:id="rId1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T122"/>
  <sheetViews>
    <sheetView zoomScale="70" workbookViewId="0"/>
  </sheetViews>
  <sheetFormatPr defaultRowHeight="13" x14ac:dyDescent="0.6"/>
  <cols>
    <col min="1" max="1" width="23.54296875" customWidth="1"/>
    <col min="2" max="3" width="8.31640625" customWidth="1"/>
    <col min="4" max="4" width="7.6796875" customWidth="1"/>
    <col min="5" max="6" width="8.31640625" customWidth="1"/>
    <col min="7" max="7" width="7.6796875" customWidth="1"/>
    <col min="8" max="9" width="8.31640625" customWidth="1"/>
    <col min="10" max="10" width="7.6796875" customWidth="1"/>
    <col min="11" max="12" width="8.31640625" customWidth="1"/>
    <col min="13" max="13" width="7.6796875" customWidth="1"/>
    <col min="14" max="15" width="8.31640625" customWidth="1"/>
    <col min="16" max="16" width="7.6796875" customWidth="1"/>
    <col min="17" max="18" width="8.31640625" customWidth="1"/>
    <col min="19" max="19" width="7.6796875" customWidth="1"/>
  </cols>
  <sheetData>
    <row r="1" spans="1:19" s="3" customFormat="1" ht="15.5" x14ac:dyDescent="0.7">
      <c r="A1" s="57" t="s">
        <v>86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5" x14ac:dyDescent="0.7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6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6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6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6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6">
      <c r="A7" s="112" t="s">
        <v>41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6">
      <c r="A8" s="133" t="s">
        <v>49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36"/>
      <c r="N8" s="11"/>
      <c r="O8" s="25"/>
      <c r="P8" s="36"/>
      <c r="Q8" s="35"/>
      <c r="R8" s="32"/>
      <c r="S8" s="36"/>
    </row>
    <row r="9" spans="1:19" ht="12.75" customHeight="1" x14ac:dyDescent="0.6">
      <c r="A9" s="114" t="s">
        <v>28</v>
      </c>
      <c r="B9" s="11">
        <f>'Table 5.5'!B17</f>
        <v>10261.537220836017</v>
      </c>
      <c r="C9" s="25">
        <f>'Table 5.5'!C17</f>
        <v>68868.72828000001</v>
      </c>
      <c r="D9" s="37">
        <f>IF(C9&lt;&gt;0,B9/C9,0)</f>
        <v>0.14900140422392616</v>
      </c>
      <c r="E9" s="11">
        <f>'Table 5.5'!E17</f>
        <v>103.55781210350713</v>
      </c>
      <c r="F9" s="25">
        <f>'Table 5.5'!F17</f>
        <v>695.64372000000049</v>
      </c>
      <c r="G9" s="37">
        <f>IF(F9&lt;&gt;0,E9/F9,0)</f>
        <v>0.14886616399484934</v>
      </c>
      <c r="H9" s="11">
        <f>'Table 5.5'!H17</f>
        <v>10708.834295531746</v>
      </c>
      <c r="I9" s="25">
        <f>'Table 5.5'!I17</f>
        <v>72016.222563177405</v>
      </c>
      <c r="J9" s="37">
        <f>IF(I9&lt;&gt;0,H9/I9,0)</f>
        <v>0.14870030549210278</v>
      </c>
      <c r="K9" s="11">
        <f>'Table 5.5'!K17</f>
        <v>0</v>
      </c>
      <c r="L9" s="25">
        <f>'Table 5.5'!L17</f>
        <v>0</v>
      </c>
      <c r="M9" s="37">
        <f>IF(L9&lt;&gt;0,K9/L9,0)</f>
        <v>0</v>
      </c>
      <c r="N9" s="11">
        <f>'Table 5.5'!N17</f>
        <v>0</v>
      </c>
      <c r="O9" s="25">
        <f>'Table 5.5'!O17</f>
        <v>0</v>
      </c>
      <c r="P9" s="37">
        <f>IF(O9&lt;&gt;0,N9/O9,0)</f>
        <v>0</v>
      </c>
      <c r="Q9" s="11">
        <f>'Table 5.5'!Q17</f>
        <v>21073.929328471269</v>
      </c>
      <c r="R9" s="25">
        <f>'Table 5.5'!R17</f>
        <v>141580.59456317744</v>
      </c>
      <c r="S9" s="37">
        <f>IF(R9&lt;&gt;0,Q9/R9,0)</f>
        <v>0.14884758319804528</v>
      </c>
    </row>
    <row r="10" spans="1:19" ht="12.75" customHeight="1" x14ac:dyDescent="0.6">
      <c r="A10" s="114" t="s">
        <v>29</v>
      </c>
      <c r="B10" s="11">
        <f>'Table 5.6'!B12</f>
        <v>191.40203857388138</v>
      </c>
      <c r="C10" s="25">
        <f>'Table 5.6'!C12</f>
        <v>220.06800000000004</v>
      </c>
      <c r="D10" s="37">
        <f>IF(C10&lt;&gt;0,B10/C10,0)</f>
        <v>0.86974043738245155</v>
      </c>
      <c r="E10" s="11">
        <f>'Table 5.6'!E12</f>
        <v>27432.156975601916</v>
      </c>
      <c r="F10" s="25">
        <f>'Table 5.6'!F12</f>
        <v>31371.083318135632</v>
      </c>
      <c r="G10" s="37">
        <f>IF(F10&lt;&gt;0,E10/F10,0)</f>
        <v>0.87444085680469241</v>
      </c>
      <c r="H10" s="11">
        <f>'Table 5.6'!H12</f>
        <v>346.28380773808487</v>
      </c>
      <c r="I10" s="25">
        <f>'Table 5.6'!I12</f>
        <v>395.63541202112344</v>
      </c>
      <c r="J10" s="37">
        <f>IF(I10&lt;&gt;0,H10/I10,0)</f>
        <v>0.87525989134561188</v>
      </c>
      <c r="K10" s="11">
        <f>'Table 5.6'!K12</f>
        <v>0</v>
      </c>
      <c r="L10" s="25">
        <f>'Table 5.6'!L12</f>
        <v>0</v>
      </c>
      <c r="M10" s="37">
        <f>IF(L10&lt;&gt;0,K10/L10,0)</f>
        <v>0</v>
      </c>
      <c r="N10" s="11">
        <f>'Table 5.6'!N12</f>
        <v>0</v>
      </c>
      <c r="O10" s="25">
        <f>'Table 5.6'!O12</f>
        <v>0</v>
      </c>
      <c r="P10" s="37">
        <f>IF(O10&lt;&gt;0,N10/O10,0)</f>
        <v>0</v>
      </c>
      <c r="Q10" s="11">
        <f>'Table 5.6'!Q12</f>
        <v>27969.84282191388</v>
      </c>
      <c r="R10" s="25">
        <f>'Table 5.6'!R12</f>
        <v>31986.786730156753</v>
      </c>
      <c r="S10" s="37">
        <f>IF(R10&lt;&gt;0,Q10/R10,0)</f>
        <v>0.87441864848350814</v>
      </c>
    </row>
    <row r="11" spans="1:19" ht="12.75" customHeight="1" x14ac:dyDescent="0.6">
      <c r="A11" s="114" t="s">
        <v>33</v>
      </c>
      <c r="B11" s="11">
        <f>'Table 5.7'!B12</f>
        <v>0</v>
      </c>
      <c r="C11" s="25">
        <f>'Table 5.7'!C12</f>
        <v>0</v>
      </c>
      <c r="D11" s="37">
        <f>IF(C11&lt;&gt;0,B11/C11,0)</f>
        <v>0</v>
      </c>
      <c r="E11" s="11">
        <f>'Table 5.7'!E12</f>
        <v>68.666807133946506</v>
      </c>
      <c r="F11" s="25">
        <f>'Table 5.7'!F12</f>
        <v>66.106664040253179</v>
      </c>
      <c r="G11" s="37">
        <f>IF(F11&lt;&gt;0,E11/F11,0)</f>
        <v>1.0387274585832138</v>
      </c>
      <c r="H11" s="11">
        <f>'Table 5.7'!H12</f>
        <v>5.4919108929975602</v>
      </c>
      <c r="I11" s="25">
        <f>'Table 5.7'!I12</f>
        <v>5.8029147920928992</v>
      </c>
      <c r="J11" s="37">
        <f>IF(I11&lt;&gt;0,H11/I11,0)</f>
        <v>0.94640557198614816</v>
      </c>
      <c r="K11" s="11">
        <f>'Table 5.7'!K12</f>
        <v>2473.8005443356174</v>
      </c>
      <c r="L11" s="25">
        <f>'Table 5.7'!L12</f>
        <v>1304.5063797075836</v>
      </c>
      <c r="M11" s="37">
        <f>IF(L11&lt;&gt;0,K11/L11,0)</f>
        <v>1.8963499012478122</v>
      </c>
      <c r="N11" s="11">
        <f>'Table 5.7'!N12</f>
        <v>0</v>
      </c>
      <c r="O11" s="25">
        <f>'Table 5.7'!O12</f>
        <v>0</v>
      </c>
      <c r="P11" s="37">
        <f>IF(O11&lt;&gt;0,N11/O11,0)</f>
        <v>0</v>
      </c>
      <c r="Q11" s="11">
        <f>'Table 5.7'!Q12</f>
        <v>2547.9592623625613</v>
      </c>
      <c r="R11" s="25">
        <f>'Table 5.7'!R12</f>
        <v>1376.4159585399298</v>
      </c>
      <c r="S11" s="37">
        <f>IF(R11&lt;&gt;0,Q11/R11,0)</f>
        <v>1.8511549844753163</v>
      </c>
    </row>
    <row r="12" spans="1:19" ht="12.75" customHeight="1" x14ac:dyDescent="0.6">
      <c r="A12" s="114" t="s">
        <v>55</v>
      </c>
      <c r="B12" s="11">
        <f>SUM(B9:B11)</f>
        <v>10452.939259409899</v>
      </c>
      <c r="C12" s="25">
        <f>SUM(C9:C11)</f>
        <v>69088.79628000001</v>
      </c>
      <c r="D12" s="37">
        <f>IF(C12&lt;&gt;0,B12/C12,0)</f>
        <v>0.15129716860381662</v>
      </c>
      <c r="E12" s="11">
        <f>SUM(E9:E11)</f>
        <v>27604.381594839371</v>
      </c>
      <c r="F12" s="25">
        <f>SUM(F9:F11)</f>
        <v>32132.833702175885</v>
      </c>
      <c r="G12" s="37">
        <f>IF(F12&lt;&gt;0,E12/F12,0)</f>
        <v>0.85907087593616527</v>
      </c>
      <c r="H12" s="11">
        <f>SUM(H9:H11)</f>
        <v>11060.610014162829</v>
      </c>
      <c r="I12" s="25">
        <f>SUM(I9:I11)</f>
        <v>72417.660889990613</v>
      </c>
      <c r="J12" s="37">
        <f>IF(I12&lt;&gt;0,H12/I12,0)</f>
        <v>0.15273359948707757</v>
      </c>
      <c r="K12" s="11">
        <f>SUM(K9:K11)</f>
        <v>2473.8005443356174</v>
      </c>
      <c r="L12" s="25">
        <f>SUM(L9:L11)</f>
        <v>1304.5063797075836</v>
      </c>
      <c r="M12" s="37">
        <f>IF(L12&lt;&gt;0,K12/L12,0)</f>
        <v>1.8963499012478122</v>
      </c>
      <c r="N12" s="11">
        <f>SUM(N9:N11)</f>
        <v>0</v>
      </c>
      <c r="O12" s="25">
        <f>SUM(O9:O11)</f>
        <v>0</v>
      </c>
      <c r="P12" s="37">
        <f>IF(O12&lt;&gt;0,N12/O12,0)</f>
        <v>0</v>
      </c>
      <c r="Q12" s="11">
        <f>SUM(Q9:Q11)</f>
        <v>51591.731412747715</v>
      </c>
      <c r="R12" s="25">
        <f>SUM(R9:R11)</f>
        <v>174943.79725187412</v>
      </c>
      <c r="S12" s="37">
        <f>IF(R12&lt;&gt;0,Q12/R12,0)</f>
        <v>0.29490460492559722</v>
      </c>
    </row>
    <row r="13" spans="1:19" ht="12.75" customHeight="1" x14ac:dyDescent="0.6">
      <c r="A13" s="160"/>
      <c r="B13" s="11"/>
      <c r="C13" s="25"/>
      <c r="D13" s="36"/>
      <c r="E13" s="11"/>
      <c r="F13" s="25"/>
      <c r="G13" s="36"/>
      <c r="H13" s="11"/>
      <c r="I13" s="25"/>
      <c r="J13" s="36"/>
      <c r="K13" s="11"/>
      <c r="L13" s="25"/>
      <c r="M13" s="36"/>
      <c r="N13" s="11"/>
      <c r="O13" s="25"/>
      <c r="P13" s="36"/>
      <c r="Q13" s="11"/>
      <c r="R13" s="25"/>
      <c r="S13" s="36"/>
    </row>
    <row r="14" spans="1:19" ht="12.75" customHeight="1" x14ac:dyDescent="0.6">
      <c r="A14" s="133" t="s">
        <v>50</v>
      </c>
      <c r="B14" s="11"/>
      <c r="C14" s="25"/>
      <c r="D14" s="36"/>
      <c r="E14" s="11"/>
      <c r="F14" s="25"/>
      <c r="G14" s="36"/>
      <c r="H14" s="11"/>
      <c r="I14" s="25"/>
      <c r="J14" s="36"/>
      <c r="K14" s="11"/>
      <c r="L14" s="25"/>
      <c r="M14" s="36"/>
      <c r="N14" s="11"/>
      <c r="O14" s="25"/>
      <c r="P14" s="36"/>
      <c r="Q14" s="11"/>
      <c r="R14" s="25"/>
      <c r="S14" s="36"/>
    </row>
    <row r="15" spans="1:19" ht="12.75" customHeight="1" x14ac:dyDescent="0.6">
      <c r="A15" s="114" t="s">
        <v>28</v>
      </c>
      <c r="B15" s="11">
        <f>'Table 5.5'!B28</f>
        <v>27291.391190941908</v>
      </c>
      <c r="C15" s="25">
        <f>'Table 5.5'!C28</f>
        <v>145555.96603136032</v>
      </c>
      <c r="D15" s="37">
        <f>IF(C15&lt;&gt;0,B15/C15,0)</f>
        <v>0.18749757866374178</v>
      </c>
      <c r="E15" s="11">
        <f>'Table 5.5'!E28</f>
        <v>19.405225763418361</v>
      </c>
      <c r="F15" s="25">
        <f>'Table 5.5'!F28</f>
        <v>95.234176500000061</v>
      </c>
      <c r="G15" s="37">
        <f>IF(F15&lt;&gt;0,E15/F15,0)</f>
        <v>0.20376325471159346</v>
      </c>
      <c r="H15" s="11">
        <f>'Table 5.5'!H28</f>
        <v>24071.848800456944</v>
      </c>
      <c r="I15" s="25">
        <f>'Table 5.5'!I28</f>
        <v>131576.63008119291</v>
      </c>
      <c r="J15" s="37">
        <f>IF(I15&lt;&gt;0,H15/I15,0)</f>
        <v>0.18294927287317483</v>
      </c>
      <c r="K15" s="11">
        <f>'Table 5.5'!K28</f>
        <v>0</v>
      </c>
      <c r="L15" s="25">
        <f>'Table 5.5'!L28</f>
        <v>0</v>
      </c>
      <c r="M15" s="37">
        <f>IF(L15&lt;&gt;0,K15/L15,0)</f>
        <v>0</v>
      </c>
      <c r="N15" s="11">
        <f>'Table 5.5'!N28</f>
        <v>252.10836275509385</v>
      </c>
      <c r="O15" s="25">
        <f>'Table 5.5'!O28</f>
        <v>1302.4169666213775</v>
      </c>
      <c r="P15" s="37">
        <f>IF(O15&lt;&gt;0,N15/O15,0)</f>
        <v>0.19356962418041324</v>
      </c>
      <c r="Q15" s="11">
        <f>'Table 5.5'!Q28</f>
        <v>51634.753579917371</v>
      </c>
      <c r="R15" s="25">
        <f>'Table 5.5'!R28</f>
        <v>278530.24725567462</v>
      </c>
      <c r="S15" s="37">
        <f>IF(R15&lt;&gt;0,Q15/R15,0)</f>
        <v>0.18538293089769767</v>
      </c>
    </row>
    <row r="16" spans="1:19" ht="12.75" customHeight="1" x14ac:dyDescent="0.6">
      <c r="A16" s="114" t="s">
        <v>29</v>
      </c>
      <c r="B16" s="11">
        <f>'Table 5.6'!B19</f>
        <v>670.16479478656561</v>
      </c>
      <c r="C16" s="25">
        <f>'Table 5.6'!C19</f>
        <v>724.70151637516472</v>
      </c>
      <c r="D16" s="37">
        <f>IF(C16&lt;&gt;0,B16/C16,0)</f>
        <v>0.92474595353217603</v>
      </c>
      <c r="E16" s="11">
        <f>'Table 5.6'!E19</f>
        <v>25006.793729748493</v>
      </c>
      <c r="F16" s="25">
        <f>'Table 5.6'!F19</f>
        <v>27601.414818556896</v>
      </c>
      <c r="G16" s="37">
        <f>IF(F16&lt;&gt;0,E16/F16,0)</f>
        <v>0.90599680828447982</v>
      </c>
      <c r="H16" s="11">
        <f>'Table 5.6'!H19</f>
        <v>2598.1858268700585</v>
      </c>
      <c r="I16" s="25">
        <f>'Table 5.6'!I19</f>
        <v>2884.6350759865973</v>
      </c>
      <c r="J16" s="37">
        <f>IF(I16&lt;&gt;0,H16/I16,0)</f>
        <v>0.90069827150716175</v>
      </c>
      <c r="K16" s="11">
        <f>'Table 5.6'!K19</f>
        <v>255.14844941619779</v>
      </c>
      <c r="L16" s="25">
        <f>'Table 5.6'!L19</f>
        <v>277.86481613995483</v>
      </c>
      <c r="M16" s="37">
        <f>IF(L16&lt;&gt;0,K16/L16,0)</f>
        <v>0.91824669621966371</v>
      </c>
      <c r="N16" s="11">
        <f>'Table 5.6'!N19</f>
        <v>0</v>
      </c>
      <c r="O16" s="25">
        <f>'Table 5.6'!O19</f>
        <v>0</v>
      </c>
      <c r="P16" s="37">
        <f>IF(O16&lt;&gt;0,N16/O16,0)</f>
        <v>0</v>
      </c>
      <c r="Q16" s="11">
        <f>'Table 5.6'!Q19</f>
        <v>28530.292800821317</v>
      </c>
      <c r="R16" s="25">
        <f>'Table 5.6'!R19</f>
        <v>31488.61622705861</v>
      </c>
      <c r="S16" s="37">
        <f>IF(R16&lt;&gt;0,Q16/R16,0)</f>
        <v>0.90605101840914926</v>
      </c>
    </row>
    <row r="17" spans="1:20" ht="12.75" customHeight="1" x14ac:dyDescent="0.6">
      <c r="A17" s="114" t="s">
        <v>33</v>
      </c>
      <c r="B17" s="11">
        <f>'Table 5.7'!B19</f>
        <v>0</v>
      </c>
      <c r="C17" s="25">
        <f>'Table 5.7'!C19</f>
        <v>0</v>
      </c>
      <c r="D17" s="37">
        <f>IF(C17&lt;&gt;0,B17/C17,0)</f>
        <v>0</v>
      </c>
      <c r="E17" s="11">
        <f>'Table 5.7'!E19</f>
        <v>0</v>
      </c>
      <c r="F17" s="25">
        <f>'Table 5.7'!F19</f>
        <v>0</v>
      </c>
      <c r="G17" s="37">
        <f>IF(F17&lt;&gt;0,E17/F17,0)</f>
        <v>0</v>
      </c>
      <c r="H17" s="11">
        <f>'Table 5.7'!H19</f>
        <v>401.43197252997265</v>
      </c>
      <c r="I17" s="25">
        <f>'Table 5.7'!I19</f>
        <v>310.7491409550243</v>
      </c>
      <c r="J17" s="37">
        <f>IF(I17&lt;&gt;0,H17/I17,0)</f>
        <v>1.2918200555478709</v>
      </c>
      <c r="K17" s="11">
        <f>'Table 5.7'!K19</f>
        <v>96.530796383786111</v>
      </c>
      <c r="L17" s="25">
        <f>'Table 5.7'!L19</f>
        <v>72.207330623727998</v>
      </c>
      <c r="M17" s="37">
        <f>IF(L17&lt;&gt;0,K17/L17,0)</f>
        <v>1.3368559057640221</v>
      </c>
      <c r="N17" s="11">
        <f>'Table 5.7'!N19</f>
        <v>0</v>
      </c>
      <c r="O17" s="25">
        <f>'Table 5.7'!O19</f>
        <v>0</v>
      </c>
      <c r="P17" s="37">
        <f>IF(O17&lt;&gt;0,N17/O17,0)</f>
        <v>0</v>
      </c>
      <c r="Q17" s="11">
        <f>'Table 5.7'!Q19</f>
        <v>497.96276891375874</v>
      </c>
      <c r="R17" s="25">
        <f>'Table 5.7'!R19</f>
        <v>382.95647157875231</v>
      </c>
      <c r="S17" s="37">
        <f>IF(R17&lt;&gt;0,Q17/R17,0)</f>
        <v>1.3003116695244468</v>
      </c>
    </row>
    <row r="18" spans="1:20" ht="12.75" customHeight="1" x14ac:dyDescent="0.6">
      <c r="A18" s="114" t="s">
        <v>55</v>
      </c>
      <c r="B18" s="11">
        <f>SUM(B15:B17)</f>
        <v>27961.555985728472</v>
      </c>
      <c r="C18" s="25">
        <f>SUM(C15:C17)</f>
        <v>146280.6675477355</v>
      </c>
      <c r="D18" s="37">
        <f>IF(C18&lt;&gt;0,B18/C18,0)</f>
        <v>0.1911500436419859</v>
      </c>
      <c r="E18" s="11">
        <f>SUM(E15:E17)</f>
        <v>25026.198955511911</v>
      </c>
      <c r="F18" s="25">
        <f>SUM(F15:F17)</f>
        <v>27696.648995056894</v>
      </c>
      <c r="G18" s="37">
        <f>IF(F18&lt;&gt;0,E18/F18,0)</f>
        <v>0.90358219725348055</v>
      </c>
      <c r="H18" s="11">
        <f>SUM(H15:H17)</f>
        <v>27071.466599856976</v>
      </c>
      <c r="I18" s="25">
        <f>SUM(I15:I17)</f>
        <v>134772.01429813451</v>
      </c>
      <c r="J18" s="37">
        <f>IF(I18&lt;&gt;0,H18/I18,0)</f>
        <v>0.20086860570304391</v>
      </c>
      <c r="K18" s="11">
        <f>SUM(K15:K17)</f>
        <v>351.6792457999839</v>
      </c>
      <c r="L18" s="25">
        <f>SUM(L15:L17)</f>
        <v>350.07214676368284</v>
      </c>
      <c r="M18" s="37">
        <f>IF(L18&lt;&gt;0,K18/L18,0)</f>
        <v>1.0045907652212787</v>
      </c>
      <c r="N18" s="11">
        <f>SUM(N15:N17)</f>
        <v>252.10836275509385</v>
      </c>
      <c r="O18" s="25">
        <f>SUM(O15:O17)</f>
        <v>1302.4169666213775</v>
      </c>
      <c r="P18" s="37">
        <f>IF(O18&lt;&gt;0,N18/O18,0)</f>
        <v>0.19356962418041324</v>
      </c>
      <c r="Q18" s="11">
        <f>SUM(Q15:Q17)</f>
        <v>80663.00914965244</v>
      </c>
      <c r="R18" s="25">
        <f>SUM(R15:R17)</f>
        <v>310401.819954312</v>
      </c>
      <c r="S18" s="37">
        <f>IF(R18&lt;&gt;0,Q18/R18,0)</f>
        <v>0.25986641818506484</v>
      </c>
    </row>
    <row r="19" spans="1:20" ht="12.75" customHeight="1" x14ac:dyDescent="0.6">
      <c r="A19" s="161"/>
      <c r="B19" s="39"/>
      <c r="C19" s="40"/>
      <c r="D19" s="42"/>
      <c r="E19" s="39"/>
      <c r="F19" s="40"/>
      <c r="G19" s="42"/>
      <c r="H19" s="39"/>
      <c r="I19" s="40"/>
      <c r="J19" s="42"/>
      <c r="K19" s="39"/>
      <c r="L19" s="40"/>
      <c r="M19" s="42"/>
      <c r="N19" s="39"/>
      <c r="O19" s="40"/>
      <c r="P19" s="42"/>
      <c r="Q19" s="39"/>
      <c r="R19" s="40"/>
      <c r="S19" s="42"/>
    </row>
    <row r="20" spans="1:20" ht="12.75" customHeight="1" x14ac:dyDescent="0.6">
      <c r="A20" s="162" t="s">
        <v>73</v>
      </c>
      <c r="B20" s="128"/>
      <c r="C20" s="129"/>
      <c r="D20" s="131"/>
      <c r="E20" s="128"/>
      <c r="F20" s="129"/>
      <c r="G20" s="131"/>
      <c r="H20" s="128"/>
      <c r="I20" s="129"/>
      <c r="J20" s="131"/>
      <c r="K20" s="128"/>
      <c r="L20" s="129"/>
      <c r="M20" s="131"/>
      <c r="N20" s="128"/>
      <c r="O20" s="129"/>
      <c r="P20" s="131"/>
      <c r="Q20" s="128"/>
      <c r="R20" s="129"/>
      <c r="S20" s="131"/>
    </row>
    <row r="21" spans="1:20" ht="12.75" customHeight="1" x14ac:dyDescent="0.6">
      <c r="A21" s="114" t="s">
        <v>28</v>
      </c>
      <c r="B21" s="11">
        <f t="shared" ref="B21:C23" si="0">SUM(B9,B15)</f>
        <v>37552.928411777924</v>
      </c>
      <c r="C21" s="25">
        <f t="shared" si="0"/>
        <v>214424.69431136033</v>
      </c>
      <c r="D21" s="37">
        <f>IF(C21&lt;&gt;0,B21/C21,0)</f>
        <v>0.17513341237296262</v>
      </c>
      <c r="E21" s="11">
        <f t="shared" ref="E21:F23" si="1">SUM(E9,E15)</f>
        <v>122.96303786692549</v>
      </c>
      <c r="F21" s="25">
        <f t="shared" si="1"/>
        <v>790.87789650000059</v>
      </c>
      <c r="G21" s="37">
        <f>IF(F21&lt;&gt;0,E21/F21,0)</f>
        <v>0.15547663983415599</v>
      </c>
      <c r="H21" s="11">
        <f t="shared" ref="H21:I23" si="2">SUM(H9,H15)</f>
        <v>34780.683095988687</v>
      </c>
      <c r="I21" s="25">
        <f t="shared" si="2"/>
        <v>203592.85264437032</v>
      </c>
      <c r="J21" s="37">
        <f>IF(I21&lt;&gt;0,H21/I21,0)</f>
        <v>0.17083449956243063</v>
      </c>
      <c r="K21" s="11">
        <f t="shared" ref="K21:L23" si="3">SUM(K9,K15)</f>
        <v>0</v>
      </c>
      <c r="L21" s="25">
        <f t="shared" si="3"/>
        <v>0</v>
      </c>
      <c r="M21" s="37">
        <f>IF(L21&lt;&gt;0,K21/L21,0)</f>
        <v>0</v>
      </c>
      <c r="N21" s="11">
        <f t="shared" ref="N21:O23" si="4">SUM(N9,N15)</f>
        <v>252.10836275509385</v>
      </c>
      <c r="O21" s="25">
        <f t="shared" si="4"/>
        <v>1302.4169666213775</v>
      </c>
      <c r="P21" s="37">
        <f>IF(O21&lt;&gt;0,N21/O21,0)</f>
        <v>0.19356962418041324</v>
      </c>
      <c r="Q21" s="11">
        <f t="shared" ref="Q21:R23" si="5">SUM(Q9,Q15)</f>
        <v>72708.68290838864</v>
      </c>
      <c r="R21" s="25">
        <f t="shared" si="5"/>
        <v>420110.84181885206</v>
      </c>
      <c r="S21" s="37">
        <f>IF(R21&lt;&gt;0,Q21/R21,0)</f>
        <v>0.17307023687748568</v>
      </c>
      <c r="T21" s="13"/>
    </row>
    <row r="22" spans="1:20" ht="12.75" customHeight="1" x14ac:dyDescent="0.6">
      <c r="A22" s="114" t="s">
        <v>29</v>
      </c>
      <c r="B22" s="11">
        <f t="shared" si="0"/>
        <v>861.56683336044694</v>
      </c>
      <c r="C22" s="25">
        <f t="shared" si="0"/>
        <v>944.76951637516481</v>
      </c>
      <c r="D22" s="37">
        <f>IF(C22&lt;&gt;0,B22/C22,0)</f>
        <v>0.91193335350832982</v>
      </c>
      <c r="E22" s="11">
        <f t="shared" si="1"/>
        <v>52438.950705350406</v>
      </c>
      <c r="F22" s="25">
        <f t="shared" si="1"/>
        <v>58972.498136692528</v>
      </c>
      <c r="G22" s="37">
        <f>IF(F22&lt;&gt;0,E22/F22,0)</f>
        <v>0.88921026516126223</v>
      </c>
      <c r="H22" s="11">
        <f t="shared" si="2"/>
        <v>2944.4696346081432</v>
      </c>
      <c r="I22" s="25">
        <f t="shared" si="2"/>
        <v>3280.2704880077208</v>
      </c>
      <c r="J22" s="37">
        <f>IF(I22&lt;&gt;0,H22/I22,0)</f>
        <v>0.89763013305542161</v>
      </c>
      <c r="K22" s="11">
        <f t="shared" si="3"/>
        <v>255.14844941619779</v>
      </c>
      <c r="L22" s="25">
        <f t="shared" si="3"/>
        <v>277.86481613995483</v>
      </c>
      <c r="M22" s="37">
        <f>IF(L22&lt;&gt;0,K22/L22,0)</f>
        <v>0.91824669621966371</v>
      </c>
      <c r="N22" s="11">
        <f t="shared" si="4"/>
        <v>0</v>
      </c>
      <c r="O22" s="25">
        <f t="shared" si="4"/>
        <v>0</v>
      </c>
      <c r="P22" s="37">
        <f>IF(O22&lt;&gt;0,N22/O22,0)</f>
        <v>0</v>
      </c>
      <c r="Q22" s="11">
        <f t="shared" si="5"/>
        <v>56500.135622735193</v>
      </c>
      <c r="R22" s="25">
        <f t="shared" si="5"/>
        <v>63475.402957215367</v>
      </c>
      <c r="S22" s="37">
        <f>IF(R22&lt;&gt;0,Q22/R22,0)</f>
        <v>0.89011070415446203</v>
      </c>
      <c r="T22" s="13"/>
    </row>
    <row r="23" spans="1:20" ht="12.75" customHeight="1" x14ac:dyDescent="0.6">
      <c r="A23" s="114" t="s">
        <v>33</v>
      </c>
      <c r="B23" s="11">
        <f t="shared" si="0"/>
        <v>0</v>
      </c>
      <c r="C23" s="25">
        <f t="shared" si="0"/>
        <v>0</v>
      </c>
      <c r="D23" s="37">
        <f>IF(C23&lt;&gt;0,B23/C23,0)</f>
        <v>0</v>
      </c>
      <c r="E23" s="11">
        <f t="shared" si="1"/>
        <v>68.666807133946506</v>
      </c>
      <c r="F23" s="25">
        <f t="shared" si="1"/>
        <v>66.106664040253179</v>
      </c>
      <c r="G23" s="37">
        <f>IF(F23&lt;&gt;0,E23/F23,0)</f>
        <v>1.0387274585832138</v>
      </c>
      <c r="H23" s="11">
        <f t="shared" si="2"/>
        <v>406.92388342297022</v>
      </c>
      <c r="I23" s="25">
        <f t="shared" si="2"/>
        <v>316.55205574711721</v>
      </c>
      <c r="J23" s="37">
        <f>IF(I23&lt;&gt;0,H23/I23,0)</f>
        <v>1.2854880454418784</v>
      </c>
      <c r="K23" s="11">
        <f t="shared" si="3"/>
        <v>2570.3313407194037</v>
      </c>
      <c r="L23" s="25">
        <f t="shared" si="3"/>
        <v>1376.7137103313116</v>
      </c>
      <c r="M23" s="37">
        <f>IF(L23&lt;&gt;0,K23/L23,0)</f>
        <v>1.8670049709179137</v>
      </c>
      <c r="N23" s="11">
        <f t="shared" si="4"/>
        <v>0</v>
      </c>
      <c r="O23" s="25">
        <f t="shared" si="4"/>
        <v>0</v>
      </c>
      <c r="P23" s="37">
        <f>IF(O23&lt;&gt;0,N23/O23,0)</f>
        <v>0</v>
      </c>
      <c r="Q23" s="11">
        <f t="shared" si="5"/>
        <v>3045.92203127632</v>
      </c>
      <c r="R23" s="25">
        <f t="shared" si="5"/>
        <v>1759.3724301186821</v>
      </c>
      <c r="S23" s="37">
        <f>IF(R23&lt;&gt;0,Q23/R23,0)</f>
        <v>1.7312548378803747</v>
      </c>
      <c r="T23" s="13"/>
    </row>
    <row r="24" spans="1:20" ht="12.75" customHeight="1" x14ac:dyDescent="0.6">
      <c r="A24" s="161" t="s">
        <v>74</v>
      </c>
      <c r="B24" s="39">
        <f>SUM(B21:B23)</f>
        <v>38414.495245138372</v>
      </c>
      <c r="C24" s="40">
        <f>SUM(C21:C23)</f>
        <v>215369.46382773551</v>
      </c>
      <c r="D24" s="42">
        <f>IF(C24&lt;&gt;0,B24/C24,0)</f>
        <v>0.17836556103359399</v>
      </c>
      <c r="E24" s="39">
        <f>SUM(E21:E23)</f>
        <v>52630.580550351275</v>
      </c>
      <c r="F24" s="40">
        <f>SUM(F21:F23)</f>
        <v>59829.482697232779</v>
      </c>
      <c r="G24" s="42">
        <f>IF(F24&lt;&gt;0,E24/F24,0)</f>
        <v>0.87967634312816034</v>
      </c>
      <c r="H24" s="39">
        <f>SUM(H21:H23)</f>
        <v>38132.076614019796</v>
      </c>
      <c r="I24" s="40">
        <f>SUM(I21:I23)</f>
        <v>207189.67518812514</v>
      </c>
      <c r="J24" s="42">
        <f>IF(I24&lt;&gt;0,H24/I24,0)</f>
        <v>0.18404428975235584</v>
      </c>
      <c r="K24" s="39">
        <f>SUM(K21:K23)</f>
        <v>2825.4797901356014</v>
      </c>
      <c r="L24" s="40">
        <f>SUM(L21:L23)</f>
        <v>1654.5785264712665</v>
      </c>
      <c r="M24" s="42">
        <f>IF(L24&lt;&gt;0,K24/L24,0)</f>
        <v>1.7076734315907784</v>
      </c>
      <c r="N24" s="39">
        <f>SUM(N21:N23)</f>
        <v>252.10836275509385</v>
      </c>
      <c r="O24" s="40">
        <f>SUM(O21:O23)</f>
        <v>1302.4169666213775</v>
      </c>
      <c r="P24" s="42">
        <f>IF(O24&lt;&gt;0,N24/O24,0)</f>
        <v>0.19356962418041324</v>
      </c>
      <c r="Q24" s="39">
        <f>SUM(Q21:Q23)</f>
        <v>132254.74056240014</v>
      </c>
      <c r="R24" s="40">
        <f>SUM(R21:R23)</f>
        <v>485345.61720618611</v>
      </c>
      <c r="S24" s="42">
        <f>IF(R24&lt;&gt;0,Q24/R24,0)</f>
        <v>0.27249600258822415</v>
      </c>
      <c r="T24" s="13"/>
    </row>
    <row r="25" spans="1:20" ht="12.75" customHeight="1" x14ac:dyDescent="0.6">
      <c r="A25" s="76"/>
      <c r="B25" s="25"/>
      <c r="C25" s="58"/>
      <c r="D25" s="59"/>
      <c r="E25" s="58"/>
      <c r="F25" s="60"/>
      <c r="G25" s="32"/>
      <c r="H25" s="61"/>
      <c r="I25" s="32"/>
      <c r="J25" s="59"/>
      <c r="M25" s="7"/>
      <c r="N25" s="7"/>
      <c r="O25" s="7"/>
      <c r="P25" s="7"/>
      <c r="Q25" s="7"/>
    </row>
    <row r="26" spans="1:20" ht="12.75" customHeight="1" x14ac:dyDescent="0.6">
      <c r="B26" s="8" t="s">
        <v>47</v>
      </c>
      <c r="C26" s="94" t="s">
        <v>28</v>
      </c>
      <c r="D26" s="95">
        <f>'Table 5.12'!D33-'Table 5.8'!D21</f>
        <v>0.29629712312896606</v>
      </c>
      <c r="E26" s="58"/>
      <c r="F26" s="94" t="s">
        <v>28</v>
      </c>
      <c r="G26" s="95">
        <f>'Table 5.12'!G33-'Table 5.8'!G21</f>
        <v>0.84733140549642583</v>
      </c>
      <c r="H26" s="61"/>
      <c r="I26" s="94" t="s">
        <v>28</v>
      </c>
      <c r="J26" s="95">
        <f>'Table 5.12'!J33-'Table 5.8'!J21</f>
        <v>2.5965913448606921</v>
      </c>
      <c r="L26" s="94" t="s">
        <v>28</v>
      </c>
      <c r="M26" s="95">
        <f>'Table 5.12'!M33-'Table 5.8'!M21</f>
        <v>0</v>
      </c>
      <c r="N26" s="7"/>
      <c r="O26" s="94" t="s">
        <v>28</v>
      </c>
      <c r="P26" s="95">
        <f>'Table 5.12'!P33-'Table 5.8'!P21</f>
        <v>0.28277076354107733</v>
      </c>
      <c r="Q26" s="7"/>
      <c r="R26" s="103" t="s">
        <v>28</v>
      </c>
      <c r="S26" s="104">
        <f>'Table 5.12'!S33-'Table 5.8'!S21</f>
        <v>0.31220412804062014</v>
      </c>
      <c r="T26" s="180"/>
    </row>
    <row r="27" spans="1:20" ht="12.75" customHeight="1" x14ac:dyDescent="0.6">
      <c r="C27" s="35" t="s">
        <v>29</v>
      </c>
      <c r="D27" s="96">
        <f>'Table 5.12'!D34-'Table 5.8'!D22</f>
        <v>0.66120933079430921</v>
      </c>
      <c r="E27" s="32"/>
      <c r="F27" s="35" t="s">
        <v>29</v>
      </c>
      <c r="G27" s="96">
        <f>'Table 5.12'!G34-'Table 5.8'!G22</f>
        <v>0.9474658359246525</v>
      </c>
      <c r="H27" s="62"/>
      <c r="I27" s="35" t="s">
        <v>29</v>
      </c>
      <c r="J27" s="96">
        <f>'Table 5.12'!J34-'Table 5.8'!J22</f>
        <v>2.8336449395090173</v>
      </c>
      <c r="L27" s="35" t="s">
        <v>29</v>
      </c>
      <c r="M27" s="96">
        <f>'Table 5.12'!M34-'Table 5.8'!M22</f>
        <v>4.2936637683572627</v>
      </c>
      <c r="N27" s="7"/>
      <c r="O27" s="35" t="s">
        <v>29</v>
      </c>
      <c r="P27" s="96">
        <f>'Table 5.12'!P34-'Table 5.8'!P22</f>
        <v>1.5547069800669908</v>
      </c>
      <c r="Q27" s="7"/>
      <c r="R27" s="105" t="s">
        <v>29</v>
      </c>
      <c r="S27" s="106">
        <f>'Table 5.12'!S34-'Table 5.8'!S22</f>
        <v>1.0494318473978659</v>
      </c>
      <c r="T27" s="180"/>
    </row>
    <row r="28" spans="1:20" x14ac:dyDescent="0.6">
      <c r="C28" s="35" t="s">
        <v>33</v>
      </c>
      <c r="D28" s="96">
        <f>'Table 5.12'!D35-'Table 5.8'!D23</f>
        <v>15.742125371302988</v>
      </c>
      <c r="F28" s="35" t="s">
        <v>33</v>
      </c>
      <c r="G28" s="96">
        <f>'Table 5.12'!G35-'Table 5.8'!G23</f>
        <v>-1.0387274585832138</v>
      </c>
      <c r="I28" s="35" t="s">
        <v>33</v>
      </c>
      <c r="J28" s="96">
        <f>'Table 5.12'!J35-'Table 5.8'!J23</f>
        <v>18.050737997683648</v>
      </c>
      <c r="L28" s="35" t="s">
        <v>33</v>
      </c>
      <c r="M28" s="96">
        <f>'Table 5.12'!M35-'Table 5.8'!M23</f>
        <v>17.362872931203118</v>
      </c>
      <c r="O28" s="35" t="s">
        <v>33</v>
      </c>
      <c r="P28" s="96">
        <f>'Table 5.12'!P35-'Table 5.8'!P23</f>
        <v>15.813024741199024</v>
      </c>
      <c r="R28" s="105" t="s">
        <v>33</v>
      </c>
      <c r="S28" s="106">
        <f>'Table 5.12'!S35-'Table 5.8'!S23</f>
        <v>16.415235086671188</v>
      </c>
      <c r="T28" s="180"/>
    </row>
    <row r="29" spans="1:20" x14ac:dyDescent="0.6">
      <c r="A29" s="91"/>
      <c r="B29" s="79"/>
      <c r="C29" s="97" t="s">
        <v>74</v>
      </c>
      <c r="D29" s="98">
        <f>'Table 5.12'!D36-'Table 5.8'!D24</f>
        <v>0.33939924040127667</v>
      </c>
      <c r="E29" s="79"/>
      <c r="F29" s="97" t="s">
        <v>74</v>
      </c>
      <c r="G29" s="98">
        <f>'Table 5.12'!G36-'Table 5.8'!G24</f>
        <v>0.85573616005275166</v>
      </c>
      <c r="H29" s="79"/>
      <c r="I29" s="97" t="s">
        <v>74</v>
      </c>
      <c r="J29" s="98">
        <f>'Table 5.12'!J36-'Table 5.8'!J24</f>
        <v>3.3168432701635764</v>
      </c>
      <c r="K29" s="79"/>
      <c r="L29" s="97" t="s">
        <v>74</v>
      </c>
      <c r="M29" s="98">
        <f>'Table 5.12'!M36-'Table 5.8'!M24</f>
        <v>12.940973221294946</v>
      </c>
      <c r="N29" s="79"/>
      <c r="O29" s="97" t="s">
        <v>74</v>
      </c>
      <c r="P29" s="98">
        <f>'Table 5.12'!P36-'Table 5.8'!P24</f>
        <v>1.248772047861441</v>
      </c>
      <c r="Q29" s="79"/>
      <c r="R29" s="107" t="s">
        <v>74</v>
      </c>
      <c r="S29" s="108">
        <f>'Table 5.12'!S36-'Table 5.8'!S24</f>
        <v>0.35547330932320065</v>
      </c>
      <c r="T29" s="180"/>
    </row>
    <row r="30" spans="1:20" x14ac:dyDescent="0.6">
      <c r="A30" s="72"/>
      <c r="B30" s="8" t="s">
        <v>75</v>
      </c>
      <c r="C30" s="94" t="s">
        <v>28</v>
      </c>
      <c r="D30" s="99">
        <f>IF('Table 5.12'!D33&lt;&gt;0,'Table 5.8'!D26/'Table 5.12'!D33,0)</f>
        <v>0.62850643056776256</v>
      </c>
      <c r="E30" s="80"/>
      <c r="F30" s="94" t="s">
        <v>28</v>
      </c>
      <c r="G30" s="99">
        <f>IF('Table 5.12'!G33&lt;&gt;0,'Table 5.8'!G26/'Table 5.12'!G33,0)</f>
        <v>0.84495872309949183</v>
      </c>
      <c r="H30" s="80"/>
      <c r="I30" s="94" t="s">
        <v>28</v>
      </c>
      <c r="J30" s="99">
        <f>IF('Table 5.12'!J33&lt;&gt;0,'Table 5.8'!J26/'Table 5.12'!J33,0)</f>
        <v>0.93826952945940933</v>
      </c>
      <c r="K30" s="80"/>
      <c r="L30" s="94" t="s">
        <v>28</v>
      </c>
      <c r="M30" s="99">
        <f>IF('Table 5.12'!M33&lt;&gt;0,'Table 5.8'!M26/'Table 5.12'!M33,0)</f>
        <v>0</v>
      </c>
      <c r="N30" s="80"/>
      <c r="O30" s="94" t="s">
        <v>28</v>
      </c>
      <c r="P30" s="99">
        <f>IF('Table 5.12'!P33&lt;&gt;0,'Table 5.8'!P26/'Table 5.12'!P33,0)</f>
        <v>0.59363171973233853</v>
      </c>
      <c r="Q30" s="79"/>
      <c r="R30" s="103" t="s">
        <v>28</v>
      </c>
      <c r="S30" s="109">
        <f>IF('Table 5.12'!S33&lt;&gt;0,'Table 5.8'!S26/'Table 5.12'!S33,0)</f>
        <v>0.64335590464026926</v>
      </c>
    </row>
    <row r="31" spans="1:20" x14ac:dyDescent="0.6">
      <c r="A31" s="72"/>
      <c r="B31" s="92"/>
      <c r="C31" s="35" t="s">
        <v>29</v>
      </c>
      <c r="D31" s="100">
        <f>IF('Table 5.12'!D34&lt;&gt;0,'Table 5.8'!D27/'Table 5.12'!D34,0)</f>
        <v>0.42031109917242998</v>
      </c>
      <c r="E31" s="80"/>
      <c r="F31" s="35" t="s">
        <v>29</v>
      </c>
      <c r="G31" s="100">
        <f>IF('Table 5.12'!G34&lt;&gt;0,'Table 5.8'!G27/'Table 5.12'!G34,0)</f>
        <v>0.51585896683932109</v>
      </c>
      <c r="H31" s="80"/>
      <c r="I31" s="35" t="s">
        <v>29</v>
      </c>
      <c r="J31" s="100">
        <f>IF('Table 5.12'!J34&lt;&gt;0,'Table 5.8'!J27/'Table 5.12'!J34,0)</f>
        <v>0.75943072660185929</v>
      </c>
      <c r="K31" s="80"/>
      <c r="L31" s="35" t="s">
        <v>29</v>
      </c>
      <c r="M31" s="100">
        <f>IF('Table 5.12'!M34&lt;&gt;0,'Table 5.8'!M27/'Table 5.12'!M34,0)</f>
        <v>0.82381763799271213</v>
      </c>
      <c r="N31" s="80"/>
      <c r="O31" s="35" t="s">
        <v>29</v>
      </c>
      <c r="P31" s="100">
        <f>IF('Table 5.12'!P34&lt;&gt;0,'Table 5.8'!P27/'Table 5.12'!P34,0)</f>
        <v>1</v>
      </c>
      <c r="Q31" s="79"/>
      <c r="R31" s="105" t="s">
        <v>29</v>
      </c>
      <c r="S31" s="110">
        <f>IF('Table 5.12'!S34&lt;&gt;0,'Table 5.8'!S27/'Table 5.12'!S34,0)</f>
        <v>0.54107183498394762</v>
      </c>
    </row>
    <row r="32" spans="1:20" x14ac:dyDescent="0.6">
      <c r="A32" s="72"/>
      <c r="B32" s="80"/>
      <c r="C32" s="35" t="s">
        <v>33</v>
      </c>
      <c r="D32" s="100">
        <f>IF('Table 5.12'!D35&lt;&gt;0,'Table 5.8'!D28/'Table 5.12'!D35,0)</f>
        <v>1</v>
      </c>
      <c r="E32" s="80"/>
      <c r="F32" s="35" t="s">
        <v>33</v>
      </c>
      <c r="G32" s="100">
        <f>IF('Table 5.12'!G35&lt;&gt;0,'Table 5.8'!G28/'Table 5.12'!G35,0)</f>
        <v>0</v>
      </c>
      <c r="H32" s="80"/>
      <c r="I32" s="35" t="s">
        <v>33</v>
      </c>
      <c r="J32" s="100">
        <f>IF('Table 5.12'!J35&lt;&gt;0,'Table 5.8'!J28/'Table 5.12'!J35,0)</f>
        <v>0.93351918608238982</v>
      </c>
      <c r="K32" s="80"/>
      <c r="L32" s="35" t="s">
        <v>33</v>
      </c>
      <c r="M32" s="100">
        <f>IF('Table 5.12'!M35&lt;&gt;0,'Table 5.8'!M28/'Table 5.12'!M35,0)</f>
        <v>0.902911241536693</v>
      </c>
      <c r="N32" s="80"/>
      <c r="O32" s="35" t="s">
        <v>33</v>
      </c>
      <c r="P32" s="100">
        <f>IF('Table 5.12'!P35&lt;&gt;0,'Table 5.8'!P28/'Table 5.12'!P35,0)</f>
        <v>1</v>
      </c>
      <c r="Q32" s="79"/>
      <c r="R32" s="105" t="s">
        <v>33</v>
      </c>
      <c r="S32" s="110">
        <f>IF('Table 5.12'!S35&lt;&gt;0,'Table 5.8'!S28/'Table 5.12'!S35,0)</f>
        <v>0.90459560801684036</v>
      </c>
    </row>
    <row r="33" spans="1:19" x14ac:dyDescent="0.6">
      <c r="A33" s="70"/>
      <c r="B33" s="50"/>
      <c r="C33" s="97" t="s">
        <v>74</v>
      </c>
      <c r="D33" s="101">
        <f>IF('Table 5.12'!D36&lt;&gt;0,'Table 5.8'!D29/'Table 5.12'!D36,0)</f>
        <v>0.65550852329224907</v>
      </c>
      <c r="E33" s="7"/>
      <c r="F33" s="97" t="s">
        <v>74</v>
      </c>
      <c r="G33" s="101">
        <f>IF('Table 5.12'!G36&lt;&gt;0,'Table 5.8'!G29/'Table 5.12'!G36,0)</f>
        <v>0.49310245171348954</v>
      </c>
      <c r="H33" s="6"/>
      <c r="I33" s="97" t="s">
        <v>74</v>
      </c>
      <c r="J33" s="101">
        <f>IF('Table 5.12'!J36&lt;&gt;0,'Table 5.8'!J29/'Table 5.12'!J36,0)</f>
        <v>0.94742924855410793</v>
      </c>
      <c r="K33" s="50"/>
      <c r="L33" s="97" t="s">
        <v>74</v>
      </c>
      <c r="M33" s="101">
        <f>IF('Table 5.12'!M36&lt;&gt;0,'Table 5.8'!M29/'Table 5.12'!M36,0)</f>
        <v>0.88342449155503566</v>
      </c>
      <c r="O33" s="97" t="s">
        <v>74</v>
      </c>
      <c r="P33" s="101">
        <f>IF('Table 5.12'!P36&lt;&gt;0,'Table 5.8'!P29/'Table 5.12'!P36,0)</f>
        <v>0.86579488901101642</v>
      </c>
      <c r="R33" s="107" t="s">
        <v>74</v>
      </c>
      <c r="S33" s="111">
        <f>IF('Table 5.12'!S36&lt;&gt;0,'Table 5.8'!S29/'Table 5.12'!S36,0)</f>
        <v>0.56606796316400287</v>
      </c>
    </row>
    <row r="34" spans="1:19" hidden="1" x14ac:dyDescent="0.6">
      <c r="A34" s="72"/>
      <c r="B34" s="79"/>
      <c r="C34" s="80"/>
      <c r="D34" s="80"/>
      <c r="E34" s="80"/>
      <c r="F34" s="73"/>
      <c r="G34" s="80"/>
      <c r="H34" s="6"/>
      <c r="I34" s="7"/>
      <c r="J34" s="6"/>
      <c r="K34" s="50"/>
      <c r="L34" s="7"/>
    </row>
    <row r="35" spans="1:19" hidden="1" x14ac:dyDescent="0.6">
      <c r="A35" s="91" t="s">
        <v>26</v>
      </c>
      <c r="B35" s="90">
        <f>B21-'Table 5.5'!B30</f>
        <v>0</v>
      </c>
      <c r="C35" s="90">
        <f>C21-'Table 5.5'!C30</f>
        <v>0</v>
      </c>
      <c r="D35" s="90">
        <f>D21-'Table 5.5'!D30</f>
        <v>0</v>
      </c>
      <c r="E35" s="90">
        <f>E21-'Table 5.5'!E30</f>
        <v>0</v>
      </c>
      <c r="F35" s="90">
        <f>F21-'Table 5.5'!F30</f>
        <v>0</v>
      </c>
      <c r="G35" s="90">
        <f>G21-'Table 5.5'!G30</f>
        <v>0</v>
      </c>
      <c r="H35" s="90">
        <f>H21-'Table 5.5'!H30</f>
        <v>0</v>
      </c>
      <c r="I35" s="90">
        <f>I21-'Table 5.5'!I30</f>
        <v>0</v>
      </c>
      <c r="J35" s="90">
        <f>J21-'Table 5.5'!J30</f>
        <v>0</v>
      </c>
      <c r="K35" s="90">
        <f>K21-'Table 5.5'!K30</f>
        <v>0</v>
      </c>
      <c r="L35" s="90">
        <f>L21-'Table 5.5'!L30</f>
        <v>0</v>
      </c>
      <c r="M35" s="90">
        <f>M21-'Table 5.5'!M30</f>
        <v>0</v>
      </c>
      <c r="N35" s="90">
        <f>N21-'Table 5.5'!N30</f>
        <v>0</v>
      </c>
      <c r="O35" s="90">
        <f>O21-'Table 5.5'!O30</f>
        <v>0</v>
      </c>
      <c r="P35" s="90">
        <f>P21-'Table 5.5'!P30</f>
        <v>0</v>
      </c>
      <c r="Q35" s="90">
        <f>Q21-'Table 5.5'!Q30</f>
        <v>0</v>
      </c>
      <c r="R35" s="90">
        <f>R21-'Table 5.5'!R30</f>
        <v>0</v>
      </c>
      <c r="S35" s="90">
        <f>S21-'Table 5.5'!S30</f>
        <v>0</v>
      </c>
    </row>
    <row r="36" spans="1:19" hidden="1" x14ac:dyDescent="0.6">
      <c r="A36" s="72"/>
      <c r="B36" s="90">
        <f>B22-'Table 5.6'!B21</f>
        <v>0</v>
      </c>
      <c r="C36" s="90">
        <f>C22-'Table 5.6'!C21</f>
        <v>0</v>
      </c>
      <c r="D36" s="90">
        <f>D22-'Table 5.6'!D21</f>
        <v>0</v>
      </c>
      <c r="E36" s="90">
        <f>E22-'Table 5.6'!E21</f>
        <v>0</v>
      </c>
      <c r="F36" s="90">
        <f>F22-'Table 5.6'!F21</f>
        <v>0</v>
      </c>
      <c r="G36" s="90">
        <f>G22-'Table 5.6'!G21</f>
        <v>0</v>
      </c>
      <c r="H36" s="90">
        <f>H22-'Table 5.6'!H21</f>
        <v>0</v>
      </c>
      <c r="I36" s="90">
        <f>I22-'Table 5.6'!I21</f>
        <v>0</v>
      </c>
      <c r="J36" s="90">
        <f>J22-'Table 5.6'!J21</f>
        <v>0</v>
      </c>
      <c r="K36" s="90">
        <f>K22-'Table 5.6'!K21</f>
        <v>0</v>
      </c>
      <c r="L36" s="90">
        <f>L22-'Table 5.6'!L21</f>
        <v>0</v>
      </c>
      <c r="M36" s="90">
        <f>M22-'Table 5.6'!M21</f>
        <v>0</v>
      </c>
      <c r="N36" s="90">
        <f>N22-'Table 5.6'!N21</f>
        <v>0</v>
      </c>
      <c r="O36" s="90">
        <f>O22-'Table 5.6'!O21</f>
        <v>0</v>
      </c>
      <c r="P36" s="90">
        <f>P22-'Table 5.6'!P21</f>
        <v>0</v>
      </c>
      <c r="Q36" s="90">
        <f>Q22-'Table 5.6'!Q21</f>
        <v>0</v>
      </c>
      <c r="R36" s="90">
        <f>R22-'Table 5.6'!R21</f>
        <v>0</v>
      </c>
      <c r="S36" s="90">
        <f>S22-'Table 5.6'!S21</f>
        <v>0</v>
      </c>
    </row>
    <row r="37" spans="1:19" hidden="1" x14ac:dyDescent="0.6">
      <c r="A37" s="32"/>
      <c r="B37" s="90">
        <f>B23-'Table 5.7'!B21</f>
        <v>0</v>
      </c>
      <c r="C37" s="90">
        <f>C23-'Table 5.7'!C21</f>
        <v>0</v>
      </c>
      <c r="D37" s="90">
        <f>D23-'Table 5.7'!D21</f>
        <v>0</v>
      </c>
      <c r="E37" s="90">
        <f>E23-'Table 5.7'!E21</f>
        <v>0</v>
      </c>
      <c r="F37" s="90">
        <f>F23-'Table 5.7'!F21</f>
        <v>0</v>
      </c>
      <c r="G37" s="90">
        <f>G23-'Table 5.7'!G21</f>
        <v>0</v>
      </c>
      <c r="H37" s="90">
        <f>H23-'Table 5.7'!H21</f>
        <v>0</v>
      </c>
      <c r="I37" s="90">
        <f>I23-'Table 5.7'!I21</f>
        <v>0</v>
      </c>
      <c r="J37" s="90">
        <f>J23-'Table 5.7'!J21</f>
        <v>0</v>
      </c>
      <c r="K37" s="90">
        <f>K23-'Table 5.7'!K21</f>
        <v>0</v>
      </c>
      <c r="L37" s="90">
        <f>L23-'Table 5.7'!L21</f>
        <v>0</v>
      </c>
      <c r="M37" s="90">
        <f>M23-'Table 5.7'!M21</f>
        <v>0</v>
      </c>
      <c r="N37" s="90">
        <f>N23-'Table 5.7'!N21</f>
        <v>0</v>
      </c>
      <c r="O37" s="90">
        <f>O23-'Table 5.7'!O21</f>
        <v>0</v>
      </c>
      <c r="P37" s="90">
        <f>P23-'Table 5.7'!P21</f>
        <v>0</v>
      </c>
      <c r="Q37" s="90">
        <f>Q23-'Table 5.7'!Q21</f>
        <v>0</v>
      </c>
      <c r="R37" s="90">
        <f>R23-'Table 5.7'!R21</f>
        <v>0</v>
      </c>
      <c r="S37" s="90">
        <f>S23-'Table 5.7'!S21</f>
        <v>0</v>
      </c>
    </row>
    <row r="38" spans="1:19" x14ac:dyDescent="0.6">
      <c r="A38" s="15"/>
      <c r="B38" s="15"/>
      <c r="C38" s="15"/>
      <c r="D38" s="15"/>
      <c r="E38" s="32"/>
      <c r="F38" s="32"/>
      <c r="G38" s="32"/>
    </row>
    <row r="39" spans="1:19" x14ac:dyDescent="0.6">
      <c r="A39" s="31" t="s">
        <v>27</v>
      </c>
      <c r="C39" s="24"/>
      <c r="E39" s="32"/>
      <c r="F39" s="32"/>
      <c r="G39" s="32"/>
    </row>
    <row r="40" spans="1:19" x14ac:dyDescent="0.6">
      <c r="A40" s="83" t="s">
        <v>80</v>
      </c>
      <c r="C40" s="24"/>
      <c r="E40" s="32"/>
      <c r="F40" s="32"/>
      <c r="G40" s="32"/>
    </row>
    <row r="41" spans="1:19" x14ac:dyDescent="0.6">
      <c r="A41" s="83" t="s">
        <v>97</v>
      </c>
      <c r="B41" s="32"/>
      <c r="C41" s="32"/>
      <c r="D41" s="32"/>
      <c r="E41" s="32"/>
      <c r="F41" s="32"/>
      <c r="G41" s="32"/>
    </row>
    <row r="42" spans="1:19" x14ac:dyDescent="0.6">
      <c r="A42" s="82"/>
      <c r="B42" s="32"/>
      <c r="C42" s="32"/>
      <c r="D42" s="32"/>
      <c r="E42" s="32"/>
      <c r="F42" s="32"/>
      <c r="G42" s="32"/>
    </row>
    <row r="43" spans="1:19" x14ac:dyDescent="0.6">
      <c r="A43" s="82"/>
      <c r="B43" s="32"/>
      <c r="C43" s="32"/>
      <c r="D43" s="32"/>
      <c r="E43" s="32"/>
      <c r="F43" s="32"/>
      <c r="G43" s="32"/>
    </row>
    <row r="44" spans="1:19" x14ac:dyDescent="0.6">
      <c r="A44" s="32"/>
      <c r="B44" s="32"/>
      <c r="C44" s="32"/>
      <c r="D44" s="32"/>
      <c r="E44" s="32"/>
      <c r="F44" s="32"/>
      <c r="G44" s="32"/>
    </row>
    <row r="45" spans="1:19" x14ac:dyDescent="0.6">
      <c r="A45" s="32"/>
      <c r="B45" s="32"/>
      <c r="C45" s="32"/>
      <c r="D45" s="32"/>
      <c r="E45" s="32"/>
      <c r="F45" s="32"/>
      <c r="G45" s="32"/>
    </row>
    <row r="46" spans="1:19" x14ac:dyDescent="0.6">
      <c r="A46" s="32"/>
      <c r="B46" s="32"/>
      <c r="C46" s="32"/>
      <c r="D46" s="32"/>
      <c r="E46" s="32"/>
      <c r="F46" s="32"/>
      <c r="G46" s="32"/>
    </row>
    <row r="47" spans="1:19" x14ac:dyDescent="0.6">
      <c r="A47" s="32"/>
      <c r="B47" s="32"/>
      <c r="C47" s="32"/>
      <c r="D47" s="32"/>
      <c r="E47" s="32"/>
      <c r="F47" s="32"/>
      <c r="G47" s="32"/>
    </row>
    <row r="48" spans="1:19" x14ac:dyDescent="0.6">
      <c r="A48" s="32"/>
      <c r="B48" s="32"/>
      <c r="C48" s="32"/>
      <c r="D48" s="32"/>
      <c r="E48" s="32"/>
      <c r="F48" s="32"/>
      <c r="G48" s="32"/>
    </row>
    <row r="49" spans="1:7" x14ac:dyDescent="0.6">
      <c r="A49" s="32"/>
      <c r="B49" s="32"/>
      <c r="C49" s="32"/>
      <c r="D49" s="32"/>
      <c r="E49" s="32"/>
      <c r="F49" s="32"/>
      <c r="G49" s="32"/>
    </row>
    <row r="50" spans="1:7" x14ac:dyDescent="0.6">
      <c r="A50" s="32"/>
      <c r="B50" s="32"/>
      <c r="C50" s="32"/>
      <c r="D50" s="32"/>
      <c r="E50" s="32"/>
      <c r="F50" s="32"/>
      <c r="G50" s="32"/>
    </row>
    <row r="51" spans="1:7" x14ac:dyDescent="0.6">
      <c r="A51" s="32"/>
      <c r="B51" s="32"/>
      <c r="C51" s="32"/>
      <c r="D51" s="32"/>
      <c r="E51" s="32"/>
      <c r="F51" s="32"/>
      <c r="G51" s="32"/>
    </row>
    <row r="52" spans="1:7" x14ac:dyDescent="0.6">
      <c r="A52" s="32"/>
      <c r="B52" s="32"/>
      <c r="C52" s="32"/>
      <c r="D52" s="32"/>
      <c r="E52" s="32"/>
      <c r="F52" s="32"/>
      <c r="G52" s="32"/>
    </row>
    <row r="53" spans="1:7" x14ac:dyDescent="0.6">
      <c r="A53" s="32"/>
      <c r="B53" s="32"/>
      <c r="C53" s="32"/>
      <c r="D53" s="32"/>
      <c r="E53" s="32"/>
      <c r="F53" s="32"/>
      <c r="G53" s="32"/>
    </row>
    <row r="54" spans="1:7" x14ac:dyDescent="0.6">
      <c r="A54" s="32"/>
      <c r="B54" s="32"/>
      <c r="C54" s="32"/>
      <c r="D54" s="32"/>
      <c r="E54" s="32"/>
      <c r="F54" s="32"/>
      <c r="G54" s="32"/>
    </row>
    <row r="55" spans="1:7" x14ac:dyDescent="0.6">
      <c r="A55" s="32"/>
      <c r="B55" s="32"/>
      <c r="C55" s="32"/>
      <c r="D55" s="32"/>
      <c r="E55" s="32"/>
      <c r="F55" s="32"/>
      <c r="G55" s="32"/>
    </row>
    <row r="56" spans="1:7" x14ac:dyDescent="0.6">
      <c r="A56" s="32"/>
      <c r="B56" s="32"/>
      <c r="C56" s="32"/>
      <c r="D56" s="32"/>
      <c r="E56" s="32"/>
      <c r="F56" s="32"/>
      <c r="G56" s="32"/>
    </row>
    <row r="57" spans="1:7" x14ac:dyDescent="0.6">
      <c r="A57" s="32"/>
      <c r="B57" s="32"/>
      <c r="C57" s="32"/>
      <c r="D57" s="32"/>
      <c r="E57" s="32"/>
      <c r="F57" s="32"/>
      <c r="G57" s="32"/>
    </row>
    <row r="58" spans="1:7" x14ac:dyDescent="0.6">
      <c r="A58" s="32"/>
      <c r="B58" s="32"/>
      <c r="C58" s="32"/>
      <c r="D58" s="32"/>
      <c r="E58" s="32"/>
      <c r="F58" s="32"/>
      <c r="G58" s="32"/>
    </row>
    <row r="59" spans="1:7" x14ac:dyDescent="0.6">
      <c r="A59" s="32"/>
      <c r="B59" s="32"/>
      <c r="C59" s="32"/>
      <c r="D59" s="32"/>
      <c r="E59" s="32"/>
      <c r="F59" s="32"/>
      <c r="G59" s="32"/>
    </row>
    <row r="60" spans="1:7" x14ac:dyDescent="0.6">
      <c r="A60" s="32"/>
      <c r="B60" s="32"/>
      <c r="C60" s="32"/>
      <c r="D60" s="32"/>
      <c r="E60" s="32"/>
      <c r="F60" s="32"/>
      <c r="G60" s="32"/>
    </row>
    <row r="61" spans="1:7" x14ac:dyDescent="0.6">
      <c r="A61" s="32"/>
      <c r="B61" s="32"/>
      <c r="C61" s="32"/>
      <c r="D61" s="32"/>
      <c r="E61" s="32"/>
      <c r="F61" s="32"/>
      <c r="G61" s="32"/>
    </row>
    <row r="62" spans="1:7" x14ac:dyDescent="0.6">
      <c r="A62" s="32"/>
      <c r="B62" s="32"/>
      <c r="C62" s="32"/>
      <c r="D62" s="32"/>
      <c r="E62" s="32"/>
      <c r="F62" s="32"/>
      <c r="G62" s="32"/>
    </row>
    <row r="63" spans="1:7" x14ac:dyDescent="0.6">
      <c r="A63" s="32"/>
      <c r="B63" s="32"/>
      <c r="C63" s="32"/>
      <c r="D63" s="32"/>
      <c r="E63" s="32"/>
      <c r="F63" s="32"/>
      <c r="G63" s="32"/>
    </row>
    <row r="64" spans="1:7" x14ac:dyDescent="0.6">
      <c r="A64" s="32"/>
      <c r="B64" s="32"/>
      <c r="C64" s="32"/>
      <c r="D64" s="32"/>
      <c r="E64" s="32"/>
      <c r="F64" s="32"/>
      <c r="G64" s="32"/>
    </row>
    <row r="65" spans="1:7" x14ac:dyDescent="0.6">
      <c r="A65" s="32"/>
      <c r="B65" s="32"/>
      <c r="C65" s="32"/>
      <c r="D65" s="32"/>
      <c r="E65" s="32"/>
      <c r="F65" s="32"/>
      <c r="G65" s="32"/>
    </row>
    <row r="66" spans="1:7" x14ac:dyDescent="0.6">
      <c r="A66" s="32"/>
      <c r="B66" s="32"/>
      <c r="C66" s="32"/>
      <c r="D66" s="32"/>
      <c r="E66" s="32"/>
      <c r="F66" s="32"/>
      <c r="G66" s="32"/>
    </row>
    <row r="67" spans="1:7" x14ac:dyDescent="0.6">
      <c r="A67" s="32"/>
      <c r="B67" s="32"/>
      <c r="C67" s="32"/>
      <c r="D67" s="32"/>
      <c r="E67" s="32"/>
      <c r="F67" s="32"/>
      <c r="G67" s="32"/>
    </row>
    <row r="68" spans="1:7" x14ac:dyDescent="0.6">
      <c r="A68" s="32"/>
      <c r="B68" s="32"/>
      <c r="C68" s="32"/>
      <c r="D68" s="32"/>
      <c r="E68" s="32"/>
      <c r="F68" s="32"/>
      <c r="G68" s="32"/>
    </row>
    <row r="69" spans="1:7" x14ac:dyDescent="0.6">
      <c r="A69" s="32"/>
      <c r="B69" s="32"/>
      <c r="C69" s="32"/>
      <c r="D69" s="32"/>
      <c r="E69" s="32"/>
      <c r="F69" s="32"/>
      <c r="G69" s="32"/>
    </row>
    <row r="70" spans="1:7" x14ac:dyDescent="0.6">
      <c r="A70" s="32"/>
      <c r="B70" s="32"/>
      <c r="C70" s="32"/>
      <c r="D70" s="32"/>
      <c r="E70" s="32"/>
      <c r="F70" s="32"/>
      <c r="G70" s="32"/>
    </row>
    <row r="71" spans="1:7" x14ac:dyDescent="0.6">
      <c r="A71" s="32"/>
      <c r="B71" s="32"/>
      <c r="C71" s="32"/>
      <c r="D71" s="32"/>
      <c r="E71" s="32"/>
      <c r="F71" s="32"/>
      <c r="G71" s="32"/>
    </row>
    <row r="72" spans="1:7" x14ac:dyDescent="0.6">
      <c r="A72" s="32"/>
      <c r="B72" s="32"/>
      <c r="C72" s="32"/>
      <c r="D72" s="32"/>
      <c r="E72" s="32"/>
      <c r="F72" s="32"/>
      <c r="G72" s="32"/>
    </row>
    <row r="73" spans="1:7" x14ac:dyDescent="0.6">
      <c r="A73" s="32"/>
      <c r="B73" s="32"/>
      <c r="C73" s="32"/>
      <c r="D73" s="32"/>
      <c r="E73" s="32"/>
      <c r="F73" s="32"/>
      <c r="G73" s="32"/>
    </row>
    <row r="74" spans="1:7" x14ac:dyDescent="0.6">
      <c r="A74" s="32"/>
      <c r="B74" s="32"/>
      <c r="C74" s="32"/>
      <c r="D74" s="32"/>
      <c r="E74" s="32"/>
      <c r="F74" s="32"/>
      <c r="G74" s="32"/>
    </row>
    <row r="75" spans="1:7" x14ac:dyDescent="0.6">
      <c r="A75" s="32"/>
      <c r="B75" s="32"/>
      <c r="C75" s="32"/>
      <c r="D75" s="32"/>
      <c r="E75" s="32"/>
      <c r="F75" s="32"/>
      <c r="G75" s="32"/>
    </row>
    <row r="76" spans="1:7" x14ac:dyDescent="0.6">
      <c r="A76" s="32"/>
      <c r="B76" s="32"/>
      <c r="C76" s="32"/>
      <c r="D76" s="32"/>
      <c r="E76" s="32"/>
      <c r="F76" s="32"/>
      <c r="G76" s="32"/>
    </row>
    <row r="77" spans="1:7" x14ac:dyDescent="0.6">
      <c r="A77" s="32"/>
      <c r="B77" s="32"/>
      <c r="C77" s="32"/>
      <c r="D77" s="32"/>
      <c r="E77" s="32"/>
      <c r="F77" s="32"/>
      <c r="G77" s="32"/>
    </row>
    <row r="78" spans="1:7" x14ac:dyDescent="0.6">
      <c r="A78" s="32"/>
      <c r="B78" s="32"/>
      <c r="C78" s="32"/>
      <c r="D78" s="32"/>
      <c r="E78" s="32"/>
      <c r="F78" s="32"/>
      <c r="G78" s="32"/>
    </row>
    <row r="79" spans="1:7" x14ac:dyDescent="0.6">
      <c r="A79" s="32"/>
      <c r="B79" s="32"/>
      <c r="C79" s="32"/>
      <c r="D79" s="32"/>
      <c r="E79" s="32"/>
      <c r="F79" s="32"/>
      <c r="G79" s="32"/>
    </row>
    <row r="80" spans="1:7" x14ac:dyDescent="0.6">
      <c r="A80" s="32"/>
      <c r="B80" s="32"/>
      <c r="C80" s="32"/>
      <c r="D80" s="32"/>
      <c r="E80" s="32"/>
      <c r="F80" s="32"/>
      <c r="G80" s="32"/>
    </row>
    <row r="81" spans="1:7" x14ac:dyDescent="0.6">
      <c r="A81" s="32"/>
      <c r="B81" s="32"/>
      <c r="C81" s="32"/>
      <c r="D81" s="32"/>
      <c r="E81" s="32"/>
      <c r="F81" s="32"/>
      <c r="G81" s="32"/>
    </row>
    <row r="82" spans="1:7" x14ac:dyDescent="0.6">
      <c r="A82" s="32"/>
      <c r="B82" s="32"/>
      <c r="C82" s="32"/>
      <c r="D82" s="32"/>
      <c r="E82" s="32"/>
      <c r="F82" s="32"/>
      <c r="G82" s="32"/>
    </row>
    <row r="83" spans="1:7" x14ac:dyDescent="0.6">
      <c r="A83" s="32"/>
      <c r="B83" s="32"/>
      <c r="C83" s="32"/>
      <c r="D83" s="32"/>
      <c r="E83" s="32"/>
      <c r="F83" s="32"/>
      <c r="G83" s="32"/>
    </row>
    <row r="84" spans="1:7" x14ac:dyDescent="0.6">
      <c r="A84" s="32"/>
      <c r="B84" s="32"/>
      <c r="C84" s="32"/>
      <c r="D84" s="32"/>
      <c r="E84" s="32"/>
      <c r="F84" s="32"/>
      <c r="G84" s="32"/>
    </row>
    <row r="85" spans="1:7" x14ac:dyDescent="0.6">
      <c r="A85" s="32"/>
      <c r="B85" s="32"/>
      <c r="C85" s="32"/>
      <c r="D85" s="32"/>
      <c r="E85" s="32"/>
      <c r="F85" s="32"/>
      <c r="G85" s="32"/>
    </row>
    <row r="86" spans="1:7" x14ac:dyDescent="0.6">
      <c r="A86" s="32"/>
      <c r="B86" s="32"/>
      <c r="C86" s="32"/>
      <c r="D86" s="32"/>
      <c r="E86" s="32"/>
      <c r="F86" s="32"/>
      <c r="G86" s="32"/>
    </row>
    <row r="87" spans="1:7" x14ac:dyDescent="0.6">
      <c r="A87" s="32"/>
      <c r="B87" s="32"/>
      <c r="C87" s="32"/>
      <c r="D87" s="32"/>
      <c r="E87" s="32"/>
      <c r="F87" s="32"/>
      <c r="G87" s="32"/>
    </row>
    <row r="88" spans="1:7" x14ac:dyDescent="0.6">
      <c r="A88" s="32"/>
      <c r="B88" s="32"/>
      <c r="C88" s="32"/>
      <c r="D88" s="32"/>
      <c r="E88" s="32"/>
      <c r="F88" s="32"/>
      <c r="G88" s="32"/>
    </row>
    <row r="89" spans="1:7" x14ac:dyDescent="0.6">
      <c r="A89" s="32"/>
      <c r="B89" s="32"/>
      <c r="C89" s="32"/>
      <c r="D89" s="32"/>
      <c r="E89" s="32"/>
      <c r="F89" s="32"/>
      <c r="G89" s="32"/>
    </row>
    <row r="90" spans="1:7" x14ac:dyDescent="0.6">
      <c r="A90" s="32"/>
      <c r="B90" s="32"/>
      <c r="C90" s="32"/>
      <c r="D90" s="32"/>
      <c r="E90" s="32"/>
      <c r="F90" s="32"/>
      <c r="G90" s="32"/>
    </row>
    <row r="91" spans="1:7" x14ac:dyDescent="0.6">
      <c r="A91" s="32"/>
      <c r="B91" s="32"/>
      <c r="C91" s="32"/>
      <c r="D91" s="32"/>
      <c r="E91" s="32"/>
      <c r="F91" s="32"/>
      <c r="G91" s="32"/>
    </row>
    <row r="92" spans="1:7" x14ac:dyDescent="0.6">
      <c r="A92" s="32"/>
      <c r="B92" s="32"/>
      <c r="C92" s="32"/>
      <c r="D92" s="32"/>
      <c r="E92" s="32"/>
      <c r="F92" s="32"/>
      <c r="G92" s="32"/>
    </row>
    <row r="93" spans="1:7" x14ac:dyDescent="0.6">
      <c r="A93" s="32"/>
      <c r="B93" s="32"/>
      <c r="C93" s="32"/>
      <c r="D93" s="32"/>
      <c r="E93" s="32"/>
      <c r="F93" s="32"/>
      <c r="G93" s="32"/>
    </row>
    <row r="94" spans="1:7" x14ac:dyDescent="0.6">
      <c r="A94" s="32"/>
      <c r="B94" s="32"/>
      <c r="C94" s="32"/>
      <c r="D94" s="32"/>
      <c r="E94" s="32"/>
      <c r="F94" s="32"/>
      <c r="G94" s="32"/>
    </row>
    <row r="95" spans="1:7" x14ac:dyDescent="0.6">
      <c r="A95" s="32"/>
      <c r="B95" s="32"/>
      <c r="C95" s="32"/>
      <c r="D95" s="32"/>
      <c r="E95" s="32"/>
      <c r="F95" s="32"/>
      <c r="G95" s="32"/>
    </row>
    <row r="96" spans="1:7" x14ac:dyDescent="0.6">
      <c r="A96" s="32"/>
      <c r="B96" s="32"/>
      <c r="C96" s="32"/>
      <c r="D96" s="32"/>
      <c r="E96" s="32"/>
      <c r="F96" s="32"/>
      <c r="G96" s="32"/>
    </row>
    <row r="97" spans="1:7" x14ac:dyDescent="0.6">
      <c r="A97" s="32"/>
      <c r="B97" s="32"/>
      <c r="C97" s="32"/>
      <c r="D97" s="32"/>
      <c r="E97" s="32"/>
      <c r="F97" s="32"/>
      <c r="G97" s="32"/>
    </row>
    <row r="98" spans="1:7" x14ac:dyDescent="0.6">
      <c r="A98" s="32"/>
      <c r="B98" s="32"/>
      <c r="C98" s="32"/>
      <c r="D98" s="32"/>
      <c r="E98" s="32"/>
      <c r="F98" s="32"/>
      <c r="G98" s="32"/>
    </row>
    <row r="99" spans="1:7" x14ac:dyDescent="0.6">
      <c r="A99" s="32"/>
      <c r="B99" s="32"/>
      <c r="C99" s="32"/>
      <c r="D99" s="32"/>
      <c r="E99" s="32"/>
      <c r="F99" s="32"/>
      <c r="G99" s="32"/>
    </row>
    <row r="100" spans="1:7" x14ac:dyDescent="0.6">
      <c r="A100" s="32"/>
      <c r="B100" s="32"/>
      <c r="C100" s="32"/>
      <c r="D100" s="32"/>
      <c r="E100" s="32"/>
      <c r="F100" s="32"/>
      <c r="G100" s="32"/>
    </row>
    <row r="101" spans="1:7" x14ac:dyDescent="0.6">
      <c r="A101" s="32"/>
      <c r="B101" s="32"/>
      <c r="C101" s="32"/>
      <c r="D101" s="32"/>
      <c r="E101" s="32"/>
      <c r="F101" s="32"/>
      <c r="G101" s="32"/>
    </row>
    <row r="102" spans="1:7" x14ac:dyDescent="0.6">
      <c r="A102" s="32"/>
      <c r="B102" s="32"/>
      <c r="C102" s="32"/>
      <c r="D102" s="32"/>
      <c r="E102" s="32"/>
      <c r="F102" s="32"/>
      <c r="G102" s="32"/>
    </row>
    <row r="103" spans="1:7" x14ac:dyDescent="0.6">
      <c r="A103" s="32"/>
      <c r="B103" s="32"/>
      <c r="C103" s="32"/>
      <c r="D103" s="32"/>
      <c r="E103" s="32"/>
      <c r="F103" s="32"/>
      <c r="G103" s="32"/>
    </row>
    <row r="104" spans="1:7" x14ac:dyDescent="0.6">
      <c r="A104" s="32"/>
      <c r="B104" s="32"/>
      <c r="C104" s="32"/>
      <c r="D104" s="32"/>
      <c r="E104" s="32"/>
      <c r="F104" s="32"/>
      <c r="G104" s="32"/>
    </row>
    <row r="105" spans="1:7" x14ac:dyDescent="0.6">
      <c r="A105" s="32"/>
      <c r="B105" s="32"/>
      <c r="C105" s="32"/>
      <c r="D105" s="32"/>
      <c r="E105" s="32"/>
      <c r="F105" s="32"/>
      <c r="G105" s="32"/>
    </row>
    <row r="106" spans="1:7" x14ac:dyDescent="0.6">
      <c r="A106" s="32"/>
      <c r="B106" s="32"/>
      <c r="C106" s="32"/>
      <c r="D106" s="32"/>
      <c r="E106" s="32"/>
      <c r="F106" s="32"/>
      <c r="G106" s="32"/>
    </row>
    <row r="107" spans="1:7" x14ac:dyDescent="0.6">
      <c r="A107" s="32"/>
      <c r="B107" s="32"/>
      <c r="C107" s="32"/>
      <c r="D107" s="32"/>
      <c r="E107" s="32"/>
      <c r="F107" s="32"/>
      <c r="G107" s="32"/>
    </row>
    <row r="108" spans="1:7" x14ac:dyDescent="0.6">
      <c r="A108" s="32"/>
      <c r="B108" s="32"/>
      <c r="C108" s="32"/>
      <c r="D108" s="32"/>
      <c r="E108" s="32"/>
      <c r="F108" s="32"/>
      <c r="G108" s="32"/>
    </row>
    <row r="109" spans="1:7" x14ac:dyDescent="0.6">
      <c r="A109" s="32"/>
      <c r="B109" s="32"/>
      <c r="C109" s="32"/>
      <c r="D109" s="32"/>
      <c r="E109" s="32"/>
      <c r="F109" s="32"/>
      <c r="G109" s="32"/>
    </row>
    <row r="110" spans="1:7" x14ac:dyDescent="0.6">
      <c r="A110" s="32"/>
      <c r="B110" s="32"/>
      <c r="C110" s="32"/>
      <c r="D110" s="32"/>
      <c r="E110" s="32"/>
      <c r="F110" s="32"/>
      <c r="G110" s="32"/>
    </row>
    <row r="111" spans="1:7" x14ac:dyDescent="0.6">
      <c r="A111" s="32"/>
      <c r="B111" s="32"/>
      <c r="C111" s="32"/>
      <c r="D111" s="32"/>
      <c r="E111" s="32"/>
      <c r="F111" s="32"/>
      <c r="G111" s="32"/>
    </row>
    <row r="112" spans="1:7" x14ac:dyDescent="0.6">
      <c r="A112" s="32"/>
      <c r="B112" s="32"/>
      <c r="C112" s="32"/>
      <c r="D112" s="32"/>
      <c r="E112" s="32"/>
      <c r="F112" s="32"/>
      <c r="G112" s="32"/>
    </row>
    <row r="113" spans="1:7" x14ac:dyDescent="0.6">
      <c r="A113" s="32"/>
      <c r="B113" s="32"/>
      <c r="C113" s="32"/>
      <c r="D113" s="32"/>
      <c r="E113" s="32"/>
      <c r="F113" s="32"/>
      <c r="G113" s="32"/>
    </row>
    <row r="114" spans="1:7" x14ac:dyDescent="0.6">
      <c r="A114" s="32"/>
      <c r="B114" s="32"/>
      <c r="C114" s="32"/>
      <c r="D114" s="32"/>
      <c r="E114" s="32"/>
      <c r="F114" s="32"/>
      <c r="G114" s="32"/>
    </row>
    <row r="115" spans="1:7" x14ac:dyDescent="0.6">
      <c r="A115" s="32"/>
      <c r="B115" s="32"/>
      <c r="C115" s="32"/>
      <c r="D115" s="32"/>
      <c r="E115" s="32"/>
      <c r="F115" s="32"/>
      <c r="G115" s="32"/>
    </row>
    <row r="116" spans="1:7" x14ac:dyDescent="0.6">
      <c r="A116" s="32"/>
      <c r="B116" s="32"/>
      <c r="C116" s="32"/>
      <c r="D116" s="32"/>
      <c r="E116" s="32"/>
      <c r="F116" s="32"/>
      <c r="G116" s="32"/>
    </row>
    <row r="117" spans="1:7" x14ac:dyDescent="0.6">
      <c r="A117" s="32"/>
      <c r="B117" s="32"/>
      <c r="C117" s="32"/>
      <c r="D117" s="32"/>
      <c r="E117" s="32"/>
      <c r="F117" s="32"/>
      <c r="G117" s="32"/>
    </row>
    <row r="118" spans="1:7" x14ac:dyDescent="0.6">
      <c r="A118" s="32"/>
      <c r="B118" s="32"/>
      <c r="C118" s="32"/>
      <c r="D118" s="32"/>
      <c r="E118" s="32"/>
      <c r="F118" s="32"/>
      <c r="G118" s="32"/>
    </row>
    <row r="119" spans="1:7" x14ac:dyDescent="0.6">
      <c r="A119" s="32"/>
      <c r="B119" s="32"/>
      <c r="C119" s="32"/>
      <c r="D119" s="32"/>
      <c r="E119" s="32"/>
      <c r="F119" s="32"/>
      <c r="G119" s="32"/>
    </row>
    <row r="120" spans="1:7" x14ac:dyDescent="0.6">
      <c r="A120" s="32"/>
      <c r="B120" s="32"/>
      <c r="C120" s="32"/>
      <c r="D120" s="32"/>
      <c r="E120" s="32"/>
      <c r="F120" s="32"/>
      <c r="G120" s="32"/>
    </row>
    <row r="121" spans="1:7" x14ac:dyDescent="0.6">
      <c r="A121" s="32"/>
      <c r="B121" s="32"/>
      <c r="C121" s="32"/>
      <c r="D121" s="32"/>
      <c r="E121" s="32"/>
      <c r="F121" s="32"/>
      <c r="G121" s="32"/>
    </row>
    <row r="122" spans="1:7" x14ac:dyDescent="0.6">
      <c r="A122" s="32"/>
      <c r="B122" s="32"/>
      <c r="C122" s="32"/>
      <c r="D122" s="32"/>
      <c r="E122" s="32"/>
      <c r="F122" s="32"/>
      <c r="G122" s="32"/>
    </row>
  </sheetData>
  <phoneticPr fontId="5" type="noConversion"/>
  <printOptions horizontalCentered="1"/>
  <pageMargins left="0.75" right="0.75" top="1" bottom="1" header="0.5" footer="0.5"/>
  <pageSetup scale="69" orientation="landscape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Table 5.9</vt:lpstr>
      <vt:lpstr>Table 5.10</vt:lpstr>
      <vt:lpstr>Table 5.11</vt:lpstr>
      <vt:lpstr>Table 5.12</vt:lpstr>
      <vt:lpstr>checksum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stcutting</dc:creator>
  <cp:lastModifiedBy>Sam Cutting</cp:lastModifiedBy>
  <cp:lastPrinted>2006-03-23T16:17:34Z</cp:lastPrinted>
  <dcterms:created xsi:type="dcterms:W3CDTF">2006-02-08T18:35:02Z</dcterms:created>
  <dcterms:modified xsi:type="dcterms:W3CDTF">2021-12-20T16:25:11Z</dcterms:modified>
</cp:coreProperties>
</file>