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50" windowWidth="15324" windowHeight="1155" tabRatio="755" activeTab="13"/>
  </bookViews>
  <sheets>
    <sheet name="Cover" sheetId="1" r:id="rId1"/>
    <sheet name="Table 5.1" sheetId="2" r:id="rId2"/>
    <sheet name="Table 5.2" sheetId="3" r:id="rId3"/>
    <sheet name="Table 5.3" sheetId="4" r:id="rId4"/>
    <sheet name="Table 5.4" sheetId="5" r:id="rId5"/>
    <sheet name="Table 5.5" sheetId="6" r:id="rId6"/>
    <sheet name="Table 5.6" sheetId="7" r:id="rId7"/>
    <sheet name="Table 5.7" sheetId="8" r:id="rId8"/>
    <sheet name="Table 5.8" sheetId="9" r:id="rId9"/>
    <sheet name="Table 5.9" sheetId="10" r:id="rId10"/>
    <sheet name="Table 5.10" sheetId="11" r:id="rId11"/>
    <sheet name="Table 5.11" sheetId="12" r:id="rId12"/>
    <sheet name="Table 5.12" sheetId="13" r:id="rId13"/>
    <sheet name="checksum" sheetId="14" r:id="rId14"/>
  </sheets>
  <externalReferences>
    <externalReference r:id="rId17"/>
  </externalReferences>
  <definedNames/>
  <calcPr fullCalcOnLoad="1"/>
</workbook>
</file>

<file path=xl/comments2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4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5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sharedStrings.xml><?xml version="1.0" encoding="utf-8"?>
<sst xmlns="http://schemas.openxmlformats.org/spreadsheetml/2006/main" count="882" uniqueCount="99">
  <si>
    <t>CIOSS Processing</t>
  </si>
  <si>
    <t>AFR Finalization</t>
  </si>
  <si>
    <t>Carrier Preparation</t>
  </si>
  <si>
    <t>CFS Processing</t>
  </si>
  <si>
    <t>Package Services</t>
  </si>
  <si>
    <t>Periodicals</t>
  </si>
  <si>
    <t>All Other</t>
  </si>
  <si>
    <t>CFS</t>
  </si>
  <si>
    <t>CIOSS</t>
  </si>
  <si>
    <t>First-Class</t>
  </si>
  <si>
    <t>ACS COA Activities</t>
  </si>
  <si>
    <t>ACS Nixie Activities</t>
  </si>
  <si>
    <t>REC Finalization</t>
  </si>
  <si>
    <t>FF/NM Terminal</t>
  </si>
  <si>
    <t>Nixie Clerk Prep</t>
  </si>
  <si>
    <t>Volume</t>
  </si>
  <si>
    <t>Cost</t>
  </si>
  <si>
    <t>Unit</t>
  </si>
  <si>
    <t>($000)</t>
  </si>
  <si>
    <t>(000)</t>
  </si>
  <si>
    <t>All Classes</t>
  </si>
  <si>
    <t>Standard Mail</t>
  </si>
  <si>
    <t>Total - Letters</t>
  </si>
  <si>
    <t>Subtotal - COA Letters</t>
  </si>
  <si>
    <t>Subtotal - Nixie Letters</t>
  </si>
  <si>
    <t>CFS - CIOSS Rejects</t>
  </si>
  <si>
    <t>checks ---&gt;</t>
  </si>
  <si>
    <t>Notes:</t>
  </si>
  <si>
    <t>Letters</t>
  </si>
  <si>
    <t>Flats</t>
  </si>
  <si>
    <t>Subtotal - COA Flats</t>
  </si>
  <si>
    <t>Subtotal - Nixie Flats</t>
  </si>
  <si>
    <t>Total - Flats</t>
  </si>
  <si>
    <t>Parcels</t>
  </si>
  <si>
    <t>Subtotal - COA Parcels</t>
  </si>
  <si>
    <t>Subtotal - Nixie Parcels</t>
  </si>
  <si>
    <t>Total - Parcels</t>
  </si>
  <si>
    <t>Non-Letters</t>
  </si>
  <si>
    <t>Subtotal - COA Nonltrs</t>
  </si>
  <si>
    <t>Subtotal - Nixie Nonltrs</t>
  </si>
  <si>
    <t>Total - Nonltrs</t>
  </si>
  <si>
    <t>All Shapes</t>
  </si>
  <si>
    <t>Subtotal - COA Pieces</t>
  </si>
  <si>
    <t>Subtotal - Nixie Pieces</t>
  </si>
  <si>
    <t>Total - All Pieces</t>
  </si>
  <si>
    <t>Table</t>
  </si>
  <si>
    <t>Checksum</t>
  </si>
  <si>
    <t>Physical Returns Differential ---&gt;</t>
  </si>
  <si>
    <t>Physical Returns Percent Differential ---&gt;</t>
  </si>
  <si>
    <t>COA Mail</t>
  </si>
  <si>
    <t>Nixie Mail</t>
  </si>
  <si>
    <t>Grand Total</t>
  </si>
  <si>
    <t>CFS ACS Keying</t>
  </si>
  <si>
    <t>REC Site Finalization</t>
  </si>
  <si>
    <t>REC Site ACS Keying</t>
  </si>
  <si>
    <t>Subtotal</t>
  </si>
  <si>
    <t>Clerk Handling - CIOSS Prep</t>
  </si>
  <si>
    <t>CIOSS Rejs - CFS Proc</t>
  </si>
  <si>
    <t>CIOSS Rejs - CFS ACS Key</t>
  </si>
  <si>
    <t>Clerk Handling - Sort</t>
  </si>
  <si>
    <t>Delivery Unit Returns</t>
  </si>
  <si>
    <t>CFS Unit Returns</t>
  </si>
  <si>
    <t>Mailstream Proc &amp; Trans</t>
  </si>
  <si>
    <t>CIOSS Rejs - Nixie  Unit Proc</t>
  </si>
  <si>
    <t>Clerk Handling - Prep/Mark Up</t>
  </si>
  <si>
    <t>Originating Postage Due Unit</t>
  </si>
  <si>
    <t>CFS Postage Due Unit</t>
  </si>
  <si>
    <t>PARS Pieces</t>
  </si>
  <si>
    <t>Non-PARS Pieces</t>
  </si>
  <si>
    <t>Downstream Activities</t>
  </si>
  <si>
    <t>Destinating Postage Due</t>
  </si>
  <si>
    <t>Subtotal - PARS</t>
  </si>
  <si>
    <t>Subtotal - Non-PARS</t>
  </si>
  <si>
    <t>All Mail</t>
  </si>
  <si>
    <t>Total</t>
  </si>
  <si>
    <t>Physical Returns Percent Diff ---&gt;</t>
  </si>
  <si>
    <t>(1)  Physical returns are mail pieces that are physically returned to the sender directly from the delivery unit or CFS unit.</t>
  </si>
  <si>
    <t>Totals Excluding Postage Due Activities ---&gt;</t>
  </si>
  <si>
    <t>PARS Environment</t>
  </si>
  <si>
    <t>UAA Address Change Service Tables</t>
  </si>
  <si>
    <t>(1)  Electronic returns are Address Change Service (ACS) mail pieces that are wasted at the CFS unit or CIOSS after an electronic notice is generated.</t>
  </si>
  <si>
    <t>CIOSS Returns</t>
  </si>
  <si>
    <t>CFS Unit/CIOSS Returns</t>
  </si>
  <si>
    <t>Table 5.5 - Cost of UAA Mail Electronic Returns (1), Letters (2)</t>
  </si>
  <si>
    <t>Table 5.6 - Cost of UAA Mail Electronic Returns (1), Flats (2)</t>
  </si>
  <si>
    <t>Table 5.7 - Cost of UAA Mail Electronic Returns (1), Parcels (2)</t>
  </si>
  <si>
    <t>Table 5.8 - Cost of UAA Mail Electronic Returns (1), All Shapes (2)</t>
  </si>
  <si>
    <t>Table 5.9 - Cost of UAA Mail Physical Returns (1), Letters (2)</t>
  </si>
  <si>
    <t>Table 5.10 - Cost of UAA Mail Physical Returns (1), Flats (2)</t>
  </si>
  <si>
    <t>Table 5.11 - Cost of UAA Mail Physical Returns (1), Parcels (2)</t>
  </si>
  <si>
    <t>Table 5.12 - Cost of UAA Mail Physical Returns (1), All Shapes (2)</t>
  </si>
  <si>
    <t>Table 5.3 - Address Change Service (ACS) Electronic Notice Unit Cost Derivation, All Shapes (1)</t>
  </si>
  <si>
    <t>Table 5.2 - Address Change Service (ACS) Electronic Notice Unit Cost Derivation, Flats and Parcels (1)</t>
  </si>
  <si>
    <t>Table 5.4 - Address Change Service (ACS) Electronic Notice Unit Cost Derivation - OneCode ACS System, Letters (1)</t>
  </si>
  <si>
    <t>Table 5.1 - Address Change Service (ACS) Electronic Notice Unit Cost Derivation, Letters (1)</t>
  </si>
  <si>
    <t>PARS Environment, FY 19</t>
  </si>
  <si>
    <t>(1)  Refer to the PARS 19 Rate Category Cost Model.</t>
  </si>
  <si>
    <t>(2)  Refer to the PARS 19 Rate Category Cost Model.</t>
  </si>
  <si>
    <t>FY  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</si>
</sst>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&quot;$&quot;#,##0"/>
    <numFmt numFmtId="169" formatCode="&quot;$&quot;#,##0.0"/>
    <numFmt numFmtId="170" formatCode="&quot;$&quot;#,##0.00"/>
    <numFmt numFmtId="171" formatCode="&quot;$&quot;#,##0.000"/>
    <numFmt numFmtId="172" formatCode="&quot;$&quot;#,##0.0000"/>
    <numFmt numFmtId="173" formatCode="&quot;$&quot;#,##0.00000"/>
    <numFmt numFmtId="174" formatCode="0.0000"/>
    <numFmt numFmtId="175" formatCode="0.00000"/>
    <numFmt numFmtId="176" formatCode="0.000000"/>
    <numFmt numFmtId="177" formatCode="#,##0.000000"/>
    <numFmt numFmtId="178" formatCode="0.0000000"/>
    <numFmt numFmtId="179" formatCode="#,##0.00000000"/>
    <numFmt numFmtId="180" formatCode="#,##0.0000000000"/>
    <numFmt numFmtId="181" formatCode="#,##0.0000000"/>
    <numFmt numFmtId="182" formatCode="#,##0.000000000"/>
    <numFmt numFmtId="183" formatCode="&quot;$&quot;#,##0.0;\(&quot;$&quot;#,##0.0\)"/>
    <numFmt numFmtId="184" formatCode="&quot;$&quot;#,##0.000000"/>
    <numFmt numFmtId="185" formatCode="0.0%"/>
    <numFmt numFmtId="186" formatCode="0.000"/>
    <numFmt numFmtId="187" formatCode="0.0"/>
    <numFmt numFmtId="188" formatCode="&quot;$&quot;#,##0.0000000"/>
    <numFmt numFmtId="189" formatCode="0.000%"/>
    <numFmt numFmtId="190" formatCode="0.0000%"/>
    <numFmt numFmtId="191" formatCode="0.00000%"/>
    <numFmt numFmtId="192" formatCode="0.000000%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1" applyBorder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183" fontId="0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right"/>
    </xf>
    <xf numFmtId="167" fontId="0" fillId="33" borderId="0" xfId="0" applyNumberFormat="1" applyFill="1" applyAlignment="1">
      <alignment/>
    </xf>
    <xf numFmtId="0" fontId="0" fillId="0" borderId="0" xfId="0" applyBorder="1" applyAlignment="1">
      <alignment horizontal="right"/>
    </xf>
    <xf numFmtId="168" fontId="0" fillId="0" borderId="11" xfId="0" applyNumberFormat="1" applyBorder="1" applyAlignment="1">
      <alignment/>
    </xf>
    <xf numFmtId="168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Alignment="1">
      <alignment horizontal="left" indent="4"/>
    </xf>
    <xf numFmtId="0" fontId="0" fillId="0" borderId="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6" fontId="0" fillId="0" borderId="15" xfId="0" applyNumberFormat="1" applyFill="1" applyBorder="1" applyAlignment="1" quotePrefix="1">
      <alignment horizontal="right"/>
    </xf>
    <xf numFmtId="6" fontId="0" fillId="0" borderId="1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19" xfId="0" applyFont="1" applyBorder="1" applyAlignment="1" quotePrefix="1">
      <alignment horizontal="centerContinuous"/>
    </xf>
    <xf numFmtId="17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71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171" fontId="0" fillId="0" borderId="20" xfId="0" applyNumberFormat="1" applyBorder="1" applyAlignment="1">
      <alignment/>
    </xf>
    <xf numFmtId="176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3" fontId="0" fillId="0" borderId="1" xfId="0" applyNumberFormat="1" applyBorder="1" applyAlignment="1">
      <alignment/>
    </xf>
    <xf numFmtId="171" fontId="0" fillId="0" borderId="16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/>
    </xf>
    <xf numFmtId="6" fontId="0" fillId="0" borderId="12" xfId="0" applyNumberFormat="1" applyFill="1" applyBorder="1" applyAlignment="1" quotePrefix="1">
      <alignment horizontal="right"/>
    </xf>
    <xf numFmtId="6" fontId="0" fillId="0" borderId="13" xfId="0" applyNumberFormat="1" applyFill="1" applyBorder="1" applyAlignment="1" quotePrefix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Border="1" applyAlignment="1">
      <alignment/>
    </xf>
    <xf numFmtId="171" fontId="0" fillId="0" borderId="20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0" fontId="0" fillId="34" borderId="0" xfId="0" applyFill="1" applyAlignment="1">
      <alignment horizontal="left" indent="4"/>
    </xf>
    <xf numFmtId="168" fontId="0" fillId="34" borderId="11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171" fontId="0" fillId="34" borderId="2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171" fontId="0" fillId="0" borderId="0" xfId="0" applyNumberFormat="1" applyFont="1" applyBorder="1" applyAlignment="1">
      <alignment horizontal="right" wrapText="1"/>
    </xf>
    <xf numFmtId="168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8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71" fontId="0" fillId="0" borderId="21" xfId="0" applyNumberFormat="1" applyFont="1" applyBorder="1" applyAlignment="1">
      <alignment horizontal="right"/>
    </xf>
    <xf numFmtId="185" fontId="0" fillId="0" borderId="21" xfId="65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 wrapText="1"/>
    </xf>
    <xf numFmtId="171" fontId="2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168" fontId="0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left" indent="6"/>
    </xf>
    <xf numFmtId="0" fontId="2" fillId="0" borderId="0" xfId="0" applyFont="1" applyAlignment="1" quotePrefix="1">
      <alignment horizontal="left" indent="6"/>
    </xf>
    <xf numFmtId="168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85" fontId="0" fillId="0" borderId="0" xfId="65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 quotePrefix="1">
      <alignment horizontal="left"/>
    </xf>
    <xf numFmtId="167" fontId="0" fillId="33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4" xfId="0" applyNumberFormat="1" applyFont="1" applyBorder="1" applyAlignment="1">
      <alignment horizontal="right"/>
    </xf>
    <xf numFmtId="171" fontId="0" fillId="0" borderId="20" xfId="0" applyNumberFormat="1" applyFont="1" applyBorder="1" applyAlignment="1">
      <alignment horizontal="right"/>
    </xf>
    <xf numFmtId="167" fontId="0" fillId="0" borderId="15" xfId="0" applyNumberFormat="1" applyFill="1" applyBorder="1" applyAlignment="1">
      <alignment/>
    </xf>
    <xf numFmtId="171" fontId="0" fillId="0" borderId="16" xfId="0" applyNumberFormat="1" applyFont="1" applyBorder="1" applyAlignment="1">
      <alignment horizontal="right"/>
    </xf>
    <xf numFmtId="185" fontId="0" fillId="0" borderId="14" xfId="65" applyNumberFormat="1" applyFont="1" applyBorder="1" applyAlignment="1">
      <alignment/>
    </xf>
    <xf numFmtId="185" fontId="0" fillId="0" borderId="20" xfId="65" applyNumberFormat="1" applyFont="1" applyBorder="1" applyAlignment="1">
      <alignment/>
    </xf>
    <xf numFmtId="185" fontId="0" fillId="0" borderId="16" xfId="65" applyNumberFormat="1" applyFont="1" applyBorder="1" applyAlignment="1">
      <alignment/>
    </xf>
    <xf numFmtId="0" fontId="0" fillId="0" borderId="0" xfId="0" applyFill="1" applyAlignment="1" quotePrefix="1">
      <alignment horizontal="left"/>
    </xf>
    <xf numFmtId="0" fontId="0" fillId="34" borderId="12" xfId="0" applyFill="1" applyBorder="1" applyAlignment="1">
      <alignment/>
    </xf>
    <xf numFmtId="171" fontId="0" fillId="34" borderId="14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171" fontId="0" fillId="34" borderId="20" xfId="0" applyNumberFormat="1" applyFont="1" applyFill="1" applyBorder="1" applyAlignment="1">
      <alignment horizontal="right"/>
    </xf>
    <xf numFmtId="167" fontId="0" fillId="34" borderId="15" xfId="0" applyNumberFormat="1" applyFill="1" applyBorder="1" applyAlignment="1">
      <alignment/>
    </xf>
    <xf numFmtId="171" fontId="0" fillId="34" borderId="16" xfId="0" applyNumberFormat="1" applyFont="1" applyFill="1" applyBorder="1" applyAlignment="1">
      <alignment horizontal="right"/>
    </xf>
    <xf numFmtId="185" fontId="0" fillId="34" borderId="14" xfId="65" applyNumberFormat="1" applyFont="1" applyFill="1" applyBorder="1" applyAlignment="1">
      <alignment/>
    </xf>
    <xf numFmtId="185" fontId="0" fillId="34" borderId="20" xfId="65" applyNumberFormat="1" applyFont="1" applyFill="1" applyBorder="1" applyAlignment="1">
      <alignment/>
    </xf>
    <xf numFmtId="185" fontId="0" fillId="34" borderId="16" xfId="65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0" borderId="23" xfId="0" applyBorder="1" applyAlignment="1">
      <alignment horizontal="left" indent="4"/>
    </xf>
    <xf numFmtId="0" fontId="0" fillId="0" borderId="23" xfId="0" applyBorder="1" applyAlignment="1">
      <alignment/>
    </xf>
    <xf numFmtId="0" fontId="0" fillId="0" borderId="23" xfId="0" applyBorder="1" applyAlignment="1" quotePrefix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 quotePrefix="1">
      <alignment horizontal="left" indent="2"/>
    </xf>
    <xf numFmtId="0" fontId="0" fillId="0" borderId="11" xfId="0" applyBorder="1" applyAlignment="1">
      <alignment horizontal="left" indent="4"/>
    </xf>
    <xf numFmtId="0" fontId="0" fillId="0" borderId="11" xfId="0" applyBorder="1" applyAlignment="1" quotePrefix="1">
      <alignment horizontal="right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right"/>
    </xf>
    <xf numFmtId="0" fontId="0" fillId="0" borderId="15" xfId="0" applyBorder="1" applyAlignment="1" quotePrefix="1">
      <alignment horizontal="right"/>
    </xf>
    <xf numFmtId="168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1" fontId="0" fillId="0" borderId="14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23" xfId="0" applyFont="1" applyBorder="1" applyAlignment="1" quotePrefix="1">
      <alignment horizontal="left" indent="1"/>
    </xf>
    <xf numFmtId="0" fontId="0" fillId="0" borderId="23" xfId="0" applyBorder="1" applyAlignment="1" quotePrefix="1">
      <alignment horizontal="left" indent="2"/>
    </xf>
    <xf numFmtId="0" fontId="0" fillId="0" borderId="24" xfId="0" applyBorder="1" applyAlignment="1" quotePrefix="1">
      <alignment horizontal="left" indent="6"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 quotePrefix="1">
      <alignment horizontal="left"/>
    </xf>
    <xf numFmtId="171" fontId="0" fillId="0" borderId="14" xfId="0" applyNumberFormat="1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171" fontId="0" fillId="0" borderId="20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 quotePrefix="1">
      <alignment horizontal="left"/>
    </xf>
    <xf numFmtId="168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3" fontId="0" fillId="0" borderId="11" xfId="0" applyNumberFormat="1" applyFont="1" applyBorder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166" fontId="0" fillId="0" borderId="11" xfId="0" applyNumberFormat="1" applyBorder="1" applyAlignment="1">
      <alignment horizontal="right"/>
    </xf>
    <xf numFmtId="167" fontId="0" fillId="0" borderId="14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Fill="1" applyBorder="1" applyAlignment="1" quotePrefix="1">
      <alignment horizontal="left"/>
    </xf>
    <xf numFmtId="0" fontId="0" fillId="0" borderId="23" xfId="0" applyBorder="1" applyAlignment="1" quotePrefix="1">
      <alignment horizontal="left" indent="6"/>
    </xf>
    <xf numFmtId="0" fontId="0" fillId="0" borderId="24" xfId="0" applyBorder="1" applyAlignment="1">
      <alignment horizontal="left" indent="2"/>
    </xf>
    <xf numFmtId="0" fontId="2" fillId="0" borderId="22" xfId="0" applyFont="1" applyBorder="1" applyAlignment="1">
      <alignment horizontal="left" indent="1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left"/>
    </xf>
    <xf numFmtId="0" fontId="2" fillId="0" borderId="23" xfId="0" applyFont="1" applyFill="1" applyBorder="1" applyAlignment="1" quotePrefix="1">
      <alignment horizontal="left"/>
    </xf>
    <xf numFmtId="0" fontId="2" fillId="0" borderId="13" xfId="0" applyFont="1" applyBorder="1" applyAlignment="1" quotePrefix="1">
      <alignment horizontal="left" indent="6"/>
    </xf>
    <xf numFmtId="0" fontId="0" fillId="0" borderId="22" xfId="0" applyBorder="1" applyAlignment="1">
      <alignment horizontal="left" indent="2"/>
    </xf>
    <xf numFmtId="168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168" fontId="0" fillId="0" borderId="19" xfId="0" applyNumberFormat="1" applyFill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20" xfId="0" applyNumberFormat="1" applyBorder="1" applyAlignment="1">
      <alignment/>
    </xf>
    <xf numFmtId="172" fontId="0" fillId="34" borderId="20" xfId="0" applyNumberFormat="1" applyFill="1" applyBorder="1" applyAlignment="1">
      <alignment/>
    </xf>
    <xf numFmtId="172" fontId="0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171" fontId="0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[0]_EDYAN" xfId="57"/>
    <cellStyle name="Milliers_EDYAN" xfId="58"/>
    <cellStyle name="Monétaire [0]_EDYAN" xfId="59"/>
    <cellStyle name="Monétaire_EDYAN" xfId="60"/>
    <cellStyle name="Neutral" xfId="61"/>
    <cellStyle name="Normal - Style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Post\UAA\Update\ACR19\PARS19\Costs\UAA%20PARS19%20Model-RateCat%20P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ACS Cost Summary Prls"/>
      <sheetName val="Non-ACS Cost Summary Flts"/>
      <sheetName val="Non-ACS Cost Summary Ltrs"/>
      <sheetName val="ACS Cost Summary Prls"/>
      <sheetName val="ACS Cost Summary Flts"/>
      <sheetName val="ACS Cost Summary Ltrs"/>
      <sheetName val="Non-ACS Vol Summary Prls"/>
      <sheetName val="Non-ACS Vol Summary Flts"/>
      <sheetName val="Non-ACS Vol Summary Ltrs"/>
      <sheetName val="ACS Vol Summary Prls"/>
      <sheetName val="ACS Vol Summary Flts"/>
      <sheetName val="ACS Vol Summary Ltrs"/>
      <sheetName val="Non-ACS Unit Cost Summary"/>
      <sheetName val="Non-ACS Cost Summary"/>
      <sheetName val="Non-ACS Vol Summary"/>
      <sheetName val="ACS Unit Cost Summary"/>
      <sheetName val="ACS Cost Summary"/>
      <sheetName val="ACS Vol Summary"/>
      <sheetName val="Class Summary"/>
      <sheetName val="Forward Vol Summary"/>
      <sheetName val="Forward Cost Summary"/>
      <sheetName val="RTS Vol Summary"/>
      <sheetName val="RTS Cost Summary"/>
      <sheetName val="Waste Vol Summary"/>
      <sheetName val="Waste Cost Summary"/>
      <sheetName val="DU-NRM Worksheet"/>
      <sheetName val="DU-NRM Worksheet NoPARS"/>
      <sheetName val="DU-NRM Worksheet PARS"/>
      <sheetName val="Mail Processing"/>
      <sheetName val="DU-Route Volume"/>
      <sheetName val="DU-Route Volume NoPARS"/>
      <sheetName val="DU-Route Volume PARS"/>
      <sheetName val="DU-Route Volume2"/>
      <sheetName val="DU-Route Cost"/>
      <sheetName val="DU-Route Cost NoPARS"/>
      <sheetName val="DU-Route Cost PARS"/>
      <sheetName val="DU-Nixie Volume2"/>
      <sheetName val="DU-Nixie Volume"/>
      <sheetName val="DU-Nixie Cost"/>
      <sheetName val="AFR Pieces2"/>
      <sheetName val="AFR Pieces"/>
      <sheetName val="CIOSS Cost"/>
      <sheetName val="CIOSS Reject Vol"/>
      <sheetName val="REC Pieces"/>
      <sheetName val="REC Cost"/>
      <sheetName val="CFS-Volume"/>
      <sheetName val="CFS-Cost"/>
      <sheetName val="DU-PD Volume"/>
      <sheetName val="DU-PD Cost"/>
      <sheetName val="ManNotice CFS Volume"/>
      <sheetName val="ManNotice Nix Volume"/>
      <sheetName val="ManNotice Cost"/>
      <sheetName val="check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9" spans="1:8" ht="18">
      <c r="A9" s="174" t="s">
        <v>79</v>
      </c>
      <c r="B9" s="175"/>
      <c r="C9" s="175"/>
      <c r="D9" s="175"/>
      <c r="E9" s="175"/>
      <c r="F9" s="175"/>
      <c r="G9" s="175"/>
      <c r="H9" s="175"/>
    </row>
    <row r="10" spans="1:8" ht="18">
      <c r="A10" s="174" t="s">
        <v>78</v>
      </c>
      <c r="B10" s="175"/>
      <c r="C10" s="175"/>
      <c r="D10" s="175"/>
      <c r="E10" s="175"/>
      <c r="F10" s="175"/>
      <c r="G10" s="175"/>
      <c r="H10" s="175"/>
    </row>
    <row r="11" spans="1:8" ht="18">
      <c r="A11" s="174" t="s">
        <v>98</v>
      </c>
      <c r="B11" s="175"/>
      <c r="C11" s="175"/>
      <c r="D11" s="175"/>
      <c r="E11" s="175"/>
      <c r="F11" s="175"/>
      <c r="G11" s="175"/>
      <c r="H11" s="17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3" width="9.28125" style="0" customWidth="1"/>
    <col min="4" max="4" width="7.7109375" style="0" customWidth="1"/>
    <col min="5" max="6" width="9.28125" style="0" customWidth="1"/>
    <col min="7" max="7" width="7.7109375" style="0" customWidth="1"/>
    <col min="8" max="9" width="9.28125" style="0" customWidth="1"/>
    <col min="10" max="10" width="7.7109375" style="0" customWidth="1"/>
    <col min="11" max="12" width="9.28125" style="0" customWidth="1"/>
    <col min="13" max="13" width="7.7109375" style="0" customWidth="1"/>
    <col min="14" max="15" width="9.28125" style="0" customWidth="1"/>
    <col min="16" max="16" width="7.7109375" style="0" customWidth="1"/>
    <col min="17" max="18" width="9.28125" style="0" customWidth="1"/>
    <col min="19" max="19" width="7.7109375" style="0" customWidth="1"/>
    <col min="20" max="20" width="0.71875" style="0" customWidth="1"/>
  </cols>
  <sheetData>
    <row r="1" spans="1:10" s="3" customFormat="1" ht="15">
      <c r="A1" s="57" t="s">
        <v>87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28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63" t="s">
        <v>67</v>
      </c>
      <c r="B8" s="139"/>
      <c r="C8" s="58"/>
      <c r="D8" s="140"/>
      <c r="E8" s="144"/>
      <c r="F8" s="145"/>
      <c r="G8" s="36"/>
      <c r="H8" s="148"/>
      <c r="I8" s="32"/>
      <c r="J8" s="140"/>
      <c r="K8" s="35"/>
      <c r="L8" s="25"/>
      <c r="M8" s="150"/>
      <c r="N8" s="155"/>
      <c r="O8" s="80"/>
      <c r="P8" s="156"/>
      <c r="Q8" s="155"/>
      <c r="R8" s="32"/>
      <c r="S8" s="36"/>
    </row>
    <row r="9" spans="1:19" ht="12.75" customHeight="1">
      <c r="A9" s="164" t="s">
        <v>60</v>
      </c>
      <c r="B9" s="139"/>
      <c r="C9" s="58"/>
      <c r="D9" s="140"/>
      <c r="E9" s="144"/>
      <c r="F9" s="145"/>
      <c r="G9" s="36"/>
      <c r="H9" s="148"/>
      <c r="I9" s="32"/>
      <c r="J9" s="140"/>
      <c r="K9" s="35"/>
      <c r="L9" s="25"/>
      <c r="M9" s="150"/>
      <c r="N9" s="155"/>
      <c r="O9" s="80"/>
      <c r="P9" s="156"/>
      <c r="Q9" s="155"/>
      <c r="R9" s="32"/>
      <c r="S9" s="36"/>
    </row>
    <row r="10" spans="1:19" ht="12.75" customHeight="1">
      <c r="A10" s="114" t="s">
        <v>2</v>
      </c>
      <c r="B10" s="11">
        <v>63017.37045208009</v>
      </c>
      <c r="C10" s="25">
        <v>909224.203074233</v>
      </c>
      <c r="D10" s="37">
        <f aca="true" t="shared" si="0" ref="D10:D16">IF(C10&lt;&gt;0,B10/C10,0)</f>
        <v>0.06930894518536598</v>
      </c>
      <c r="E10" s="11">
        <v>27.828080947139675</v>
      </c>
      <c r="F10" s="25">
        <v>439.1137610854428</v>
      </c>
      <c r="G10" s="37">
        <f aca="true" t="shared" si="1" ref="G10:G16">IF(F10&lt;&gt;0,E10/F10,0)</f>
        <v>0.06337328367562793</v>
      </c>
      <c r="H10" s="11">
        <v>250.89136023497258</v>
      </c>
      <c r="I10" s="25">
        <v>3583.7838707772594</v>
      </c>
      <c r="J10" s="37">
        <f aca="true" t="shared" si="2" ref="J10:J16">IF(I10&lt;&gt;0,H10/I10,0)</f>
        <v>0.07000739142803238</v>
      </c>
      <c r="K10" s="11">
        <v>0</v>
      </c>
      <c r="L10" s="25">
        <v>0</v>
      </c>
      <c r="M10" s="37">
        <f aca="true" t="shared" si="3" ref="M10:M16">IF(L10&lt;&gt;0,K10/L10,0)</f>
        <v>0</v>
      </c>
      <c r="N10" s="11">
        <v>1038.9424057333365</v>
      </c>
      <c r="O10" s="25">
        <v>14839.982176400368</v>
      </c>
      <c r="P10" s="37">
        <f aca="true" t="shared" si="4" ref="P10:P16">IF(O10&lt;&gt;0,N10/O10,0)</f>
        <v>0.07000968015888451</v>
      </c>
      <c r="Q10" s="11">
        <f aca="true" t="shared" si="5" ref="Q10:R15">SUM(B10,E10,H10,K10,N10)</f>
        <v>64335.03229899554</v>
      </c>
      <c r="R10" s="25">
        <f t="shared" si="5"/>
        <v>928087.0828824961</v>
      </c>
      <c r="S10" s="37">
        <f aca="true" t="shared" si="6" ref="S10:S16">IF(R10&lt;&gt;0,Q10/R10,0)</f>
        <v>0.06932003848085118</v>
      </c>
    </row>
    <row r="11" spans="1:19" ht="12.75" customHeight="1">
      <c r="A11" s="134" t="s">
        <v>56</v>
      </c>
      <c r="B11" s="11">
        <v>6590.25115525783</v>
      </c>
      <c r="C11" s="25">
        <v>909224.2030742331</v>
      </c>
      <c r="D11" s="37">
        <f t="shared" si="0"/>
        <v>0.0072482135132073385</v>
      </c>
      <c r="E11" s="11">
        <v>5.5352136894510835</v>
      </c>
      <c r="F11" s="25">
        <v>439.1137610854428</v>
      </c>
      <c r="G11" s="37">
        <f t="shared" si="1"/>
        <v>0.012605420690457572</v>
      </c>
      <c r="H11" s="11">
        <v>21.761025085303444</v>
      </c>
      <c r="I11" s="25">
        <v>3583.78387077726</v>
      </c>
      <c r="J11" s="37">
        <f t="shared" si="2"/>
        <v>0.006072080758760673</v>
      </c>
      <c r="K11" s="11">
        <v>0</v>
      </c>
      <c r="L11" s="25">
        <v>0</v>
      </c>
      <c r="M11" s="37">
        <f t="shared" si="3"/>
        <v>0</v>
      </c>
      <c r="N11" s="11">
        <v>120.95845639500597</v>
      </c>
      <c r="O11" s="25">
        <v>14839.982176400372</v>
      </c>
      <c r="P11" s="37">
        <f t="shared" si="4"/>
        <v>0.008150849169304461</v>
      </c>
      <c r="Q11" s="11">
        <f t="shared" si="5"/>
        <v>6738.505850427589</v>
      </c>
      <c r="R11" s="25">
        <f t="shared" si="5"/>
        <v>928087.0828824962</v>
      </c>
      <c r="S11" s="37">
        <f t="shared" si="6"/>
        <v>0.007260639626077785</v>
      </c>
    </row>
    <row r="12" spans="1:19" ht="12.75" customHeight="1">
      <c r="A12" s="114" t="s">
        <v>0</v>
      </c>
      <c r="B12" s="11">
        <v>-25222.937788508178</v>
      </c>
      <c r="C12" s="25">
        <v>928728.6775344566</v>
      </c>
      <c r="D12" s="37">
        <f t="shared" si="0"/>
        <v>-0.02715856460410892</v>
      </c>
      <c r="E12" s="11">
        <v>-12.791977146171153</v>
      </c>
      <c r="F12" s="25">
        <v>439.1137610854428</v>
      </c>
      <c r="G12" s="37">
        <f t="shared" si="1"/>
        <v>-0.029131351098063377</v>
      </c>
      <c r="H12" s="11">
        <v>-71.86125365544088</v>
      </c>
      <c r="I12" s="25">
        <v>4085.8917888650303</v>
      </c>
      <c r="J12" s="37">
        <f t="shared" si="2"/>
        <v>-0.017587654634241386</v>
      </c>
      <c r="K12" s="11">
        <v>0</v>
      </c>
      <c r="L12" s="25">
        <v>0</v>
      </c>
      <c r="M12" s="37">
        <f t="shared" si="3"/>
        <v>0</v>
      </c>
      <c r="N12" s="11">
        <v>-388.0438645047552</v>
      </c>
      <c r="O12" s="25">
        <v>15523.026978590548</v>
      </c>
      <c r="P12" s="37">
        <f t="shared" si="4"/>
        <v>-0.02499795078884728</v>
      </c>
      <c r="Q12" s="11">
        <f t="shared" si="5"/>
        <v>-25695.634883814542</v>
      </c>
      <c r="R12" s="25">
        <f t="shared" si="5"/>
        <v>948776.7100629975</v>
      </c>
      <c r="S12" s="37">
        <f t="shared" si="6"/>
        <v>-0.0270829106693696</v>
      </c>
    </row>
    <row r="13" spans="1:19" ht="12.75" customHeight="1">
      <c r="A13" s="114" t="s">
        <v>1</v>
      </c>
      <c r="B13" s="11">
        <v>0</v>
      </c>
      <c r="C13" s="25">
        <v>352225.44005753414</v>
      </c>
      <c r="D13" s="37">
        <f t="shared" si="0"/>
        <v>0</v>
      </c>
      <c r="E13" s="11">
        <v>0</v>
      </c>
      <c r="F13" s="25">
        <v>166.8632292124683</v>
      </c>
      <c r="G13" s="37">
        <f t="shared" si="1"/>
        <v>0</v>
      </c>
      <c r="H13" s="11">
        <v>0</v>
      </c>
      <c r="I13" s="25">
        <v>1534.8385417457705</v>
      </c>
      <c r="J13" s="37">
        <f t="shared" si="2"/>
        <v>0</v>
      </c>
      <c r="K13" s="11">
        <v>0</v>
      </c>
      <c r="L13" s="25">
        <v>0</v>
      </c>
      <c r="M13" s="37">
        <f t="shared" si="3"/>
        <v>0</v>
      </c>
      <c r="N13" s="11">
        <v>0</v>
      </c>
      <c r="O13" s="25">
        <v>5874.5354806453</v>
      </c>
      <c r="P13" s="37">
        <f t="shared" si="4"/>
        <v>0</v>
      </c>
      <c r="Q13" s="11">
        <f t="shared" si="5"/>
        <v>0</v>
      </c>
      <c r="R13" s="25">
        <f t="shared" si="5"/>
        <v>359801.6773091377</v>
      </c>
      <c r="S13" s="37">
        <f t="shared" si="6"/>
        <v>0</v>
      </c>
    </row>
    <row r="14" spans="1:19" ht="12.75" customHeight="1">
      <c r="A14" s="114" t="s">
        <v>53</v>
      </c>
      <c r="B14" s="11">
        <v>-7997.274402919292</v>
      </c>
      <c r="C14" s="25">
        <v>530066.8036001996</v>
      </c>
      <c r="D14" s="37">
        <f t="shared" si="0"/>
        <v>-0.015087295315613083</v>
      </c>
      <c r="E14" s="11">
        <v>-3.8043700295691307</v>
      </c>
      <c r="F14" s="25">
        <v>250.29484381870236</v>
      </c>
      <c r="G14" s="37">
        <f t="shared" si="1"/>
        <v>-0.015199554139935754</v>
      </c>
      <c r="H14" s="11">
        <v>-34.13784348043275</v>
      </c>
      <c r="I14" s="25">
        <v>2346.7586576760086</v>
      </c>
      <c r="J14" s="37">
        <f t="shared" si="2"/>
        <v>-0.01454680623794498</v>
      </c>
      <c r="K14" s="11">
        <v>0</v>
      </c>
      <c r="L14" s="25">
        <v>0</v>
      </c>
      <c r="M14" s="37">
        <f t="shared" si="3"/>
        <v>0</v>
      </c>
      <c r="N14" s="11">
        <v>-132.77176645935108</v>
      </c>
      <c r="O14" s="25">
        <v>8872.34014901572</v>
      </c>
      <c r="P14" s="37">
        <f t="shared" si="4"/>
        <v>-0.014964683976197704</v>
      </c>
      <c r="Q14" s="11">
        <f t="shared" si="5"/>
        <v>-8167.988382888645</v>
      </c>
      <c r="R14" s="25">
        <f t="shared" si="5"/>
        <v>541536.1972507102</v>
      </c>
      <c r="S14" s="37">
        <f t="shared" si="6"/>
        <v>-0.015082996158624616</v>
      </c>
    </row>
    <row r="15" spans="1:19" ht="12.75" customHeight="1">
      <c r="A15" s="134" t="s">
        <v>63</v>
      </c>
      <c r="B15" s="11">
        <v>5537.459141765106</v>
      </c>
      <c r="C15" s="25">
        <v>46436.43387672284</v>
      </c>
      <c r="D15" s="37">
        <f t="shared" si="0"/>
        <v>0.11924815666219504</v>
      </c>
      <c r="E15" s="11">
        <v>2.7461890517213097</v>
      </c>
      <c r="F15" s="25">
        <v>21.955688054272137</v>
      </c>
      <c r="G15" s="37">
        <f t="shared" si="1"/>
        <v>0.12507870602520044</v>
      </c>
      <c r="H15" s="11">
        <v>24.27263973317116</v>
      </c>
      <c r="I15" s="25">
        <v>204.29458944325154</v>
      </c>
      <c r="J15" s="37">
        <f t="shared" si="2"/>
        <v>0.1188119558100855</v>
      </c>
      <c r="K15" s="11">
        <v>0</v>
      </c>
      <c r="L15" s="25">
        <v>0</v>
      </c>
      <c r="M15" s="37">
        <f t="shared" si="3"/>
        <v>0</v>
      </c>
      <c r="N15" s="11">
        <v>93.37929982156533</v>
      </c>
      <c r="O15" s="25">
        <v>776.1513489295276</v>
      </c>
      <c r="P15" s="37">
        <f t="shared" si="4"/>
        <v>0.12031068418595754</v>
      </c>
      <c r="Q15" s="11">
        <f t="shared" si="5"/>
        <v>5657.857270371564</v>
      </c>
      <c r="R15" s="25">
        <f t="shared" si="5"/>
        <v>47438.83550314989</v>
      </c>
      <c r="S15" s="37">
        <f t="shared" si="6"/>
        <v>0.11926636078568767</v>
      </c>
    </row>
    <row r="16" spans="1:19" ht="12.75" customHeight="1">
      <c r="A16" s="114" t="s">
        <v>55</v>
      </c>
      <c r="B16" s="11">
        <f>SUM(B10:B15)</f>
        <v>41924.86855767555</v>
      </c>
      <c r="C16" s="25">
        <f>C12</f>
        <v>928728.6775344566</v>
      </c>
      <c r="D16" s="37">
        <f t="shared" si="0"/>
        <v>0.04514221383685022</v>
      </c>
      <c r="E16" s="11">
        <f>SUM(E10:E15)</f>
        <v>19.513136512571783</v>
      </c>
      <c r="F16" s="25">
        <f>F12</f>
        <v>439.1137610854428</v>
      </c>
      <c r="G16" s="37">
        <f t="shared" si="1"/>
        <v>0.04443754270951877</v>
      </c>
      <c r="H16" s="11">
        <f>SUM(H10:H15)</f>
        <v>190.92592791757357</v>
      </c>
      <c r="I16" s="25">
        <f>I12</f>
        <v>4085.8917888650303</v>
      </c>
      <c r="J16" s="37">
        <f t="shared" si="2"/>
        <v>0.04672809212370466</v>
      </c>
      <c r="K16" s="11">
        <f>SUM(K10:K15)</f>
        <v>0</v>
      </c>
      <c r="L16" s="25">
        <f>L12</f>
        <v>0</v>
      </c>
      <c r="M16" s="37">
        <f t="shared" si="3"/>
        <v>0</v>
      </c>
      <c r="N16" s="11">
        <f>SUM(N10:N15)</f>
        <v>732.4645309858015</v>
      </c>
      <c r="O16" s="25">
        <f>O12</f>
        <v>15523.026978590548</v>
      </c>
      <c r="P16" s="37">
        <f t="shared" si="4"/>
        <v>0.047185676607791834</v>
      </c>
      <c r="Q16" s="11">
        <f>SUM(Q10:Q15)</f>
        <v>42867.7721530915</v>
      </c>
      <c r="R16" s="25">
        <f>R12</f>
        <v>948776.7100629975</v>
      </c>
      <c r="S16" s="37">
        <f t="shared" si="6"/>
        <v>0.04518215055072878</v>
      </c>
    </row>
    <row r="17" spans="1:19" ht="12.75" customHeight="1">
      <c r="A17" s="114"/>
      <c r="B17" s="11"/>
      <c r="C17" s="25"/>
      <c r="D17" s="36"/>
      <c r="E17" s="11"/>
      <c r="F17" s="25"/>
      <c r="G17" s="36"/>
      <c r="H17" s="11"/>
      <c r="I17" s="25"/>
      <c r="J17" s="36"/>
      <c r="K17" s="11"/>
      <c r="L17" s="25"/>
      <c r="M17" s="36"/>
      <c r="N17" s="11"/>
      <c r="O17" s="25"/>
      <c r="P17" s="36"/>
      <c r="Q17" s="35"/>
      <c r="R17" s="32"/>
      <c r="S17" s="36"/>
    </row>
    <row r="18" spans="1:19" ht="12.75" customHeight="1">
      <c r="A18" s="165" t="s">
        <v>81</v>
      </c>
      <c r="B18" s="11"/>
      <c r="C18" s="25"/>
      <c r="D18" s="36"/>
      <c r="E18" s="11"/>
      <c r="F18" s="25"/>
      <c r="G18" s="36"/>
      <c r="H18" s="11"/>
      <c r="I18" s="25"/>
      <c r="J18" s="36"/>
      <c r="K18" s="11"/>
      <c r="L18" s="25"/>
      <c r="M18" s="36"/>
      <c r="N18" s="11"/>
      <c r="O18" s="25"/>
      <c r="P18" s="36"/>
      <c r="Q18" s="35"/>
      <c r="R18" s="32"/>
      <c r="S18" s="36"/>
    </row>
    <row r="19" spans="1:19" ht="12.75" customHeight="1">
      <c r="A19" s="114" t="s">
        <v>2</v>
      </c>
      <c r="B19" s="11">
        <v>2877.0762286273048</v>
      </c>
      <c r="C19" s="25">
        <v>41350.72172756197</v>
      </c>
      <c r="D19" s="37">
        <f aca="true" t="shared" si="7" ref="D19:D25">IF(C19&lt;&gt;0,B19/C19,0)</f>
        <v>0.06957741264065082</v>
      </c>
      <c r="E19" s="11">
        <v>0.25603817103319076</v>
      </c>
      <c r="F19" s="25">
        <v>3.9119459438535937</v>
      </c>
      <c r="G19" s="37">
        <f aca="true" t="shared" si="8" ref="G19:G25">IF(F19&lt;&gt;0,E19/F19,0)</f>
        <v>0.06545033461811381</v>
      </c>
      <c r="H19" s="11">
        <v>28.78348981061243</v>
      </c>
      <c r="I19" s="25">
        <v>392.2501415470356</v>
      </c>
      <c r="J19" s="37">
        <f aca="true" t="shared" si="9" ref="J19:J25">IF(I19&lt;&gt;0,H19/I19,0)</f>
        <v>0.07338044467515109</v>
      </c>
      <c r="K19" s="11">
        <v>0</v>
      </c>
      <c r="L19" s="25">
        <v>0</v>
      </c>
      <c r="M19" s="37">
        <f aca="true" t="shared" si="10" ref="M19:M25">IF(L19&lt;&gt;0,K19/L19,0)</f>
        <v>0</v>
      </c>
      <c r="N19" s="11">
        <v>7.233170672189181</v>
      </c>
      <c r="O19" s="25">
        <v>87.90207715029739</v>
      </c>
      <c r="P19" s="37">
        <f aca="true" t="shared" si="11" ref="P19:P25">IF(O19&lt;&gt;0,N19/O19,0)</f>
        <v>0.08228668657990536</v>
      </c>
      <c r="Q19" s="11">
        <f aca="true" t="shared" si="12" ref="Q19:R24">SUM(B19,E19,H19,K19,N19)</f>
        <v>2913.34892728114</v>
      </c>
      <c r="R19" s="25">
        <f t="shared" si="12"/>
        <v>41834.78589220315</v>
      </c>
      <c r="S19" s="37">
        <f aca="true" t="shared" si="13" ref="S19:S25">IF(R19&lt;&gt;0,Q19/R19,0)</f>
        <v>0.06963938897137054</v>
      </c>
    </row>
    <row r="20" spans="1:19" ht="12.75" customHeight="1">
      <c r="A20" s="134" t="s">
        <v>56</v>
      </c>
      <c r="B20" s="11">
        <v>251.08492176279606</v>
      </c>
      <c r="C20" s="25">
        <v>41350.72172756197</v>
      </c>
      <c r="D20" s="37">
        <f t="shared" si="7"/>
        <v>0.006072080758760676</v>
      </c>
      <c r="E20" s="11">
        <v>0.02375365169498527</v>
      </c>
      <c r="F20" s="25">
        <v>3.9119459438535937</v>
      </c>
      <c r="G20" s="37">
        <f t="shared" si="8"/>
        <v>0.006072080758760675</v>
      </c>
      <c r="H20" s="11">
        <v>2.3817745371089054</v>
      </c>
      <c r="I20" s="25">
        <v>392.2501415470356</v>
      </c>
      <c r="J20" s="37">
        <f t="shared" si="9"/>
        <v>0.006072080758760674</v>
      </c>
      <c r="K20" s="11">
        <v>0</v>
      </c>
      <c r="L20" s="25">
        <v>0</v>
      </c>
      <c r="M20" s="37">
        <f t="shared" si="10"/>
        <v>0</v>
      </c>
      <c r="N20" s="11">
        <v>0.5337485113194171</v>
      </c>
      <c r="O20" s="25">
        <v>87.90207715029739</v>
      </c>
      <c r="P20" s="37">
        <f t="shared" si="11"/>
        <v>0.006072080758760675</v>
      </c>
      <c r="Q20" s="11">
        <f t="shared" si="12"/>
        <v>254.02419846291937</v>
      </c>
      <c r="R20" s="25">
        <f t="shared" si="12"/>
        <v>41834.78589220315</v>
      </c>
      <c r="S20" s="37">
        <f t="shared" si="13"/>
        <v>0.006072080758760677</v>
      </c>
    </row>
    <row r="21" spans="1:19" ht="12.75" customHeight="1">
      <c r="A21" s="114" t="s">
        <v>0</v>
      </c>
      <c r="B21" s="11">
        <v>13504.428243856328</v>
      </c>
      <c r="C21" s="25">
        <v>229726.23181978866</v>
      </c>
      <c r="D21" s="37">
        <f t="shared" si="7"/>
        <v>0.058784876837443746</v>
      </c>
      <c r="E21" s="11">
        <v>1.2775736694676172</v>
      </c>
      <c r="F21" s="25">
        <v>21.73303302140885</v>
      </c>
      <c r="G21" s="37">
        <f t="shared" si="8"/>
        <v>0.058784876837443746</v>
      </c>
      <c r="H21" s="11">
        <v>128.10209033506865</v>
      </c>
      <c r="I21" s="25">
        <v>2179.1674530390856</v>
      </c>
      <c r="J21" s="37">
        <f t="shared" si="9"/>
        <v>0.05878487683744376</v>
      </c>
      <c r="K21" s="11">
        <v>0</v>
      </c>
      <c r="L21" s="25">
        <v>0</v>
      </c>
      <c r="M21" s="37">
        <f t="shared" si="10"/>
        <v>0</v>
      </c>
      <c r="N21" s="11">
        <v>28.707293216865054</v>
      </c>
      <c r="O21" s="25">
        <v>488.3448730572076</v>
      </c>
      <c r="P21" s="37">
        <f t="shared" si="11"/>
        <v>0.05878487683744375</v>
      </c>
      <c r="Q21" s="11">
        <f t="shared" si="12"/>
        <v>13662.51520107773</v>
      </c>
      <c r="R21" s="25">
        <f t="shared" si="12"/>
        <v>232415.47717890638</v>
      </c>
      <c r="S21" s="37">
        <f t="shared" si="13"/>
        <v>0.058784876837443746</v>
      </c>
    </row>
    <row r="22" spans="1:19" ht="12.75" customHeight="1">
      <c r="A22" s="114" t="s">
        <v>1</v>
      </c>
      <c r="B22" s="11">
        <v>0</v>
      </c>
      <c r="C22" s="25">
        <v>80617.82653251845</v>
      </c>
      <c r="D22" s="37">
        <f t="shared" si="7"/>
        <v>0</v>
      </c>
      <c r="E22" s="11">
        <v>0</v>
      </c>
      <c r="F22" s="25">
        <v>7.626773278203009</v>
      </c>
      <c r="G22" s="37">
        <f t="shared" si="8"/>
        <v>0</v>
      </c>
      <c r="H22" s="11">
        <v>0</v>
      </c>
      <c r="I22" s="25">
        <v>764.7352342950064</v>
      </c>
      <c r="J22" s="37">
        <f t="shared" si="9"/>
        <v>0</v>
      </c>
      <c r="K22" s="11">
        <v>0</v>
      </c>
      <c r="L22" s="25">
        <v>0</v>
      </c>
      <c r="M22" s="37">
        <f t="shared" si="10"/>
        <v>0</v>
      </c>
      <c r="N22" s="11">
        <v>0</v>
      </c>
      <c r="O22" s="25">
        <v>171.3748663019659</v>
      </c>
      <c r="P22" s="37">
        <f t="shared" si="11"/>
        <v>0</v>
      </c>
      <c r="Q22" s="11">
        <f t="shared" si="12"/>
        <v>0</v>
      </c>
      <c r="R22" s="25">
        <f t="shared" si="12"/>
        <v>81561.56340639362</v>
      </c>
      <c r="S22" s="37">
        <f t="shared" si="13"/>
        <v>0</v>
      </c>
    </row>
    <row r="23" spans="1:19" ht="12.75" customHeight="1">
      <c r="A23" s="114" t="s">
        <v>53</v>
      </c>
      <c r="B23" s="11">
        <v>9751.535371526457</v>
      </c>
      <c r="C23" s="25">
        <v>137622.09369628082</v>
      </c>
      <c r="D23" s="37">
        <f t="shared" si="7"/>
        <v>0.07085733917874545</v>
      </c>
      <c r="E23" s="11">
        <v>0.922534786558777</v>
      </c>
      <c r="F23" s="25">
        <v>13.019608092135396</v>
      </c>
      <c r="G23" s="37">
        <f t="shared" si="8"/>
        <v>0.07085733917874547</v>
      </c>
      <c r="H23" s="11">
        <v>92.50240310153106</v>
      </c>
      <c r="I23" s="25">
        <v>1305.4738460921253</v>
      </c>
      <c r="J23" s="37">
        <f t="shared" si="9"/>
        <v>0.07085733917874545</v>
      </c>
      <c r="K23" s="11">
        <v>0</v>
      </c>
      <c r="L23" s="25">
        <v>0</v>
      </c>
      <c r="M23" s="37">
        <f t="shared" si="10"/>
        <v>0</v>
      </c>
      <c r="N23" s="11">
        <v>20.729510362824605</v>
      </c>
      <c r="O23" s="25">
        <v>292.55276310238133</v>
      </c>
      <c r="P23" s="37">
        <f t="shared" si="11"/>
        <v>0.07085733917874547</v>
      </c>
      <c r="Q23" s="11">
        <f t="shared" si="12"/>
        <v>9865.689819777372</v>
      </c>
      <c r="R23" s="25">
        <f t="shared" si="12"/>
        <v>139233.13991356746</v>
      </c>
      <c r="S23" s="37">
        <f t="shared" si="13"/>
        <v>0.07085733917874545</v>
      </c>
    </row>
    <row r="24" spans="1:19" ht="12.75" customHeight="1">
      <c r="A24" s="134" t="s">
        <v>57</v>
      </c>
      <c r="B24" s="11">
        <v>2809.7310820157527</v>
      </c>
      <c r="C24" s="25">
        <v>11486.311590989435</v>
      </c>
      <c r="D24" s="37">
        <f t="shared" si="7"/>
        <v>0.24461560699954174</v>
      </c>
      <c r="E24" s="11">
        <v>0.26581195322365053</v>
      </c>
      <c r="F24" s="25">
        <v>1.0866516510704425</v>
      </c>
      <c r="G24" s="37">
        <f t="shared" si="8"/>
        <v>0.24461560699954174</v>
      </c>
      <c r="H24" s="11">
        <v>26.652918463940065</v>
      </c>
      <c r="I24" s="25">
        <v>108.9583726519543</v>
      </c>
      <c r="J24" s="37">
        <f t="shared" si="9"/>
        <v>0.24461560699954168</v>
      </c>
      <c r="K24" s="11">
        <v>0</v>
      </c>
      <c r="L24" s="25">
        <v>0</v>
      </c>
      <c r="M24" s="37">
        <f t="shared" si="10"/>
        <v>0</v>
      </c>
      <c r="N24" s="11">
        <v>5.97283887740015</v>
      </c>
      <c r="O24" s="25">
        <v>24.417243652860382</v>
      </c>
      <c r="P24" s="37">
        <f t="shared" si="11"/>
        <v>0.24461560699954174</v>
      </c>
      <c r="Q24" s="11">
        <f t="shared" si="12"/>
        <v>2842.6226513103165</v>
      </c>
      <c r="R24" s="25">
        <f t="shared" si="12"/>
        <v>11620.77385894532</v>
      </c>
      <c r="S24" s="37">
        <f t="shared" si="13"/>
        <v>0.24461560699954174</v>
      </c>
    </row>
    <row r="25" spans="1:19" ht="12.75" customHeight="1">
      <c r="A25" s="114" t="s">
        <v>55</v>
      </c>
      <c r="B25" s="11">
        <f>SUM(B19:B24)</f>
        <v>29193.85584778864</v>
      </c>
      <c r="C25" s="25">
        <f>C21</f>
        <v>229726.23181978866</v>
      </c>
      <c r="D25" s="37">
        <f t="shared" si="7"/>
        <v>0.12708107218112596</v>
      </c>
      <c r="E25" s="11">
        <f>SUM(E19:E24)</f>
        <v>2.745712231978221</v>
      </c>
      <c r="F25" s="25">
        <f>F21</f>
        <v>21.73303302140885</v>
      </c>
      <c r="G25" s="37">
        <f t="shared" si="8"/>
        <v>0.12633819813706929</v>
      </c>
      <c r="H25" s="11">
        <f>SUM(H19:H24)</f>
        <v>278.4226762482611</v>
      </c>
      <c r="I25" s="25">
        <f>I21</f>
        <v>2179.1674530390856</v>
      </c>
      <c r="J25" s="37">
        <f t="shared" si="9"/>
        <v>0.127765617947336</v>
      </c>
      <c r="K25" s="11">
        <f>SUM(K19:K24)</f>
        <v>0</v>
      </c>
      <c r="L25" s="25">
        <f>L21</f>
        <v>0</v>
      </c>
      <c r="M25" s="37">
        <f t="shared" si="10"/>
        <v>0</v>
      </c>
      <c r="N25" s="11">
        <f>SUM(N19:N24)</f>
        <v>63.17656164059841</v>
      </c>
      <c r="O25" s="25">
        <f>O21</f>
        <v>488.3448730572076</v>
      </c>
      <c r="P25" s="37">
        <f t="shared" si="11"/>
        <v>0.12936874149019176</v>
      </c>
      <c r="Q25" s="11">
        <f>SUM(Q19:Q24)</f>
        <v>29538.200797909478</v>
      </c>
      <c r="R25" s="25">
        <f>R21</f>
        <v>232415.47717890638</v>
      </c>
      <c r="S25" s="37">
        <f t="shared" si="13"/>
        <v>0.1270922279206555</v>
      </c>
    </row>
    <row r="26" spans="1:19" ht="12.75" customHeight="1">
      <c r="A26" s="114"/>
      <c r="B26" s="11"/>
      <c r="C26" s="25"/>
      <c r="D26" s="36"/>
      <c r="E26" s="11"/>
      <c r="F26" s="25"/>
      <c r="G26" s="36"/>
      <c r="H26" s="11"/>
      <c r="I26" s="25"/>
      <c r="J26" s="36"/>
      <c r="K26" s="11"/>
      <c r="L26" s="25"/>
      <c r="M26" s="36"/>
      <c r="N26" s="11"/>
      <c r="O26" s="25"/>
      <c r="P26" s="36"/>
      <c r="Q26" s="11"/>
      <c r="R26" s="25"/>
      <c r="S26" s="36"/>
    </row>
    <row r="27" spans="1:19" ht="12.75" customHeight="1">
      <c r="A27" s="165" t="s">
        <v>69</v>
      </c>
      <c r="B27" s="11"/>
      <c r="C27" s="25"/>
      <c r="D27" s="36"/>
      <c r="E27" s="11"/>
      <c r="F27" s="25"/>
      <c r="G27" s="36"/>
      <c r="H27" s="11"/>
      <c r="I27" s="25"/>
      <c r="J27" s="36"/>
      <c r="K27" s="11"/>
      <c r="L27" s="25"/>
      <c r="M27" s="36"/>
      <c r="N27" s="11"/>
      <c r="O27" s="25"/>
      <c r="P27" s="36"/>
      <c r="Q27" s="11"/>
      <c r="R27" s="25"/>
      <c r="S27" s="36"/>
    </row>
    <row r="28" spans="1:19" ht="12.75" customHeight="1">
      <c r="A28" s="134" t="s">
        <v>62</v>
      </c>
      <c r="B28" s="11">
        <v>389742.0579817307</v>
      </c>
      <c r="C28" s="25">
        <v>1158454.9093542453</v>
      </c>
      <c r="D28" s="37">
        <f>IF(C28&lt;&gt;0,B28/C28,0)</f>
        <v>0.3364326525224738</v>
      </c>
      <c r="E28" s="11">
        <v>155.04390934784644</v>
      </c>
      <c r="F28" s="25">
        <v>460.84679410685163</v>
      </c>
      <c r="G28" s="37">
        <f>IF(F28&lt;&gt;0,E28/F28,0)</f>
        <v>0.3364326525224738</v>
      </c>
      <c r="H28" s="11">
        <v>2107.7704989642407</v>
      </c>
      <c r="I28" s="25">
        <v>6265.059241904117</v>
      </c>
      <c r="J28" s="37">
        <f>IF(I28&lt;&gt;0,H28/I28,0)</f>
        <v>0.3364326525224738</v>
      </c>
      <c r="K28" s="11">
        <v>0</v>
      </c>
      <c r="L28" s="25">
        <v>0</v>
      </c>
      <c r="M28" s="37">
        <f>IF(L28&lt;&gt;0,K28/L28,0)</f>
        <v>0</v>
      </c>
      <c r="N28" s="11">
        <v>5386.7483025735255</v>
      </c>
      <c r="O28" s="25">
        <v>16011.371851647751</v>
      </c>
      <c r="P28" s="37">
        <f>IF(O28&lt;&gt;0,N28/O28,0)</f>
        <v>0.3364326525224738</v>
      </c>
      <c r="Q28" s="11">
        <f>SUM(B28,E28,H28,K28,N28)</f>
        <v>397391.62069261627</v>
      </c>
      <c r="R28" s="25">
        <f>SUM(C28,F28,I28,L28,O28)</f>
        <v>1181192.187241904</v>
      </c>
      <c r="S28" s="37">
        <f>IF(R28&lt;&gt;0,Q28/R28,0)</f>
        <v>0.3364326525224738</v>
      </c>
    </row>
    <row r="29" spans="1:19" ht="12.75" customHeight="1">
      <c r="A29" s="134" t="s">
        <v>70</v>
      </c>
      <c r="B29" s="11">
        <v>0</v>
      </c>
      <c r="C29" s="25">
        <v>0</v>
      </c>
      <c r="D29" s="37">
        <f>IF(C29&lt;&gt;0,B29/C29,0)</f>
        <v>0</v>
      </c>
      <c r="E29" s="11">
        <v>56.086077544421336</v>
      </c>
      <c r="F29" s="25">
        <v>21.73303302140885</v>
      </c>
      <c r="G29" s="37">
        <f>IF(F29&lt;&gt;0,E29/F29,0)</f>
        <v>2.580683399743233</v>
      </c>
      <c r="H29" s="11">
        <v>10587.604795053541</v>
      </c>
      <c r="I29" s="25">
        <v>4012.743486793807</v>
      </c>
      <c r="J29" s="37">
        <f>IF(I29&lt;&gt;0,H29/I29,0)</f>
        <v>2.6384952912883715</v>
      </c>
      <c r="K29" s="11">
        <v>0</v>
      </c>
      <c r="L29" s="25">
        <v>0</v>
      </c>
      <c r="M29" s="37">
        <f>IF(L29&lt;&gt;0,K29/L29,0)</f>
        <v>0</v>
      </c>
      <c r="N29" s="11">
        <v>0</v>
      </c>
      <c r="O29" s="25">
        <v>0</v>
      </c>
      <c r="P29" s="37">
        <f>IF(O29&lt;&gt;0,N29/O29,0)</f>
        <v>0</v>
      </c>
      <c r="Q29" s="11">
        <f>SUM(B29,E29,H29,K29,N29)</f>
        <v>10643.690872597963</v>
      </c>
      <c r="R29" s="25">
        <f>SUM(C29,F29,I29,L29,O29)</f>
        <v>4034.476519815216</v>
      </c>
      <c r="S29" s="37">
        <f>IF(R29&lt;&gt;0,Q29/R29,0)</f>
        <v>2.6381838685444765</v>
      </c>
    </row>
    <row r="30" spans="1:19" ht="12.75" customHeight="1">
      <c r="A30" s="114" t="s">
        <v>55</v>
      </c>
      <c r="B30" s="11">
        <f>SUM(B28:B29)</f>
        <v>389742.0579817307</v>
      </c>
      <c r="C30" s="25">
        <f>C28</f>
        <v>1158454.9093542453</v>
      </c>
      <c r="D30" s="37">
        <f>IF(C30&lt;&gt;0,B30/C30,0)</f>
        <v>0.3364326525224738</v>
      </c>
      <c r="E30" s="11">
        <f>SUM(E28:E29)</f>
        <v>211.12998689226777</v>
      </c>
      <c r="F30" s="25">
        <f>F28</f>
        <v>460.84679410685163</v>
      </c>
      <c r="G30" s="37">
        <f>IF(F30&lt;&gt;0,E30/F30,0)</f>
        <v>0.4581348717016686</v>
      </c>
      <c r="H30" s="11">
        <f>SUM(H28:H29)</f>
        <v>12695.375294017782</v>
      </c>
      <c r="I30" s="25">
        <f>I28</f>
        <v>6265.059241904117</v>
      </c>
      <c r="J30" s="37">
        <f>IF(I30&lt;&gt;0,H30/I30,0)</f>
        <v>2.02637753352821</v>
      </c>
      <c r="K30" s="11">
        <f>SUM(K28:K29)</f>
        <v>0</v>
      </c>
      <c r="L30" s="25">
        <f>L28</f>
        <v>0</v>
      </c>
      <c r="M30" s="37">
        <f>IF(L30&lt;&gt;0,K30/L30,0)</f>
        <v>0</v>
      </c>
      <c r="N30" s="11">
        <f>SUM(N28:N29)</f>
        <v>5386.7483025735255</v>
      </c>
      <c r="O30" s="25">
        <f>O28</f>
        <v>16011.371851647751</v>
      </c>
      <c r="P30" s="37">
        <f>IF(O30&lt;&gt;0,N30/O30,0)</f>
        <v>0.3364326525224738</v>
      </c>
      <c r="Q30" s="11">
        <f>SUM(Q28:Q29)</f>
        <v>408035.31156521424</v>
      </c>
      <c r="R30" s="25">
        <f>R28</f>
        <v>1181192.187241904</v>
      </c>
      <c r="S30" s="37">
        <f>IF(R30&lt;&gt;0,Q30/R30,0)</f>
        <v>0.34544362549330854</v>
      </c>
    </row>
    <row r="31" spans="1:19" ht="12.75" customHeight="1">
      <c r="A31" s="114"/>
      <c r="B31" s="11"/>
      <c r="C31" s="32"/>
      <c r="D31" s="36"/>
      <c r="E31" s="11"/>
      <c r="F31" s="32"/>
      <c r="G31" s="36"/>
      <c r="H31" s="11"/>
      <c r="I31" s="32"/>
      <c r="J31" s="36"/>
      <c r="K31" s="11"/>
      <c r="L31" s="12"/>
      <c r="M31" s="36"/>
      <c r="N31" s="11"/>
      <c r="O31" s="25"/>
      <c r="P31" s="36"/>
      <c r="Q31" s="11"/>
      <c r="R31" s="25"/>
      <c r="S31" s="36"/>
    </row>
    <row r="32" spans="1:19" ht="12.75" customHeight="1">
      <c r="A32" s="161" t="s">
        <v>71</v>
      </c>
      <c r="B32" s="39">
        <f>SUM(B16,B25,B30)</f>
        <v>460860.78238719486</v>
      </c>
      <c r="C32" s="40">
        <f>C28</f>
        <v>1158454.9093542453</v>
      </c>
      <c r="D32" s="42">
        <f>IF(C32&lt;&gt;0,B32/C32,0)</f>
        <v>0.39782366897999627</v>
      </c>
      <c r="E32" s="39">
        <f>SUM(E16,E25,E30)</f>
        <v>233.38883563681776</v>
      </c>
      <c r="F32" s="40">
        <f>F28</f>
        <v>460.84679410685163</v>
      </c>
      <c r="G32" s="42">
        <f>IF(F32&lt;&gt;0,E32/F32,0)</f>
        <v>0.5064347601443971</v>
      </c>
      <c r="H32" s="39">
        <f>SUM(H16,H25,H30)</f>
        <v>13164.723898183616</v>
      </c>
      <c r="I32" s="40">
        <f>I28</f>
        <v>6265.059241904117</v>
      </c>
      <c r="J32" s="42">
        <f>IF(I32&lt;&gt;0,H32/I32,0)</f>
        <v>2.10129280344722</v>
      </c>
      <c r="K32" s="39">
        <f>SUM(K16,K25,K30)</f>
        <v>0</v>
      </c>
      <c r="L32" s="40">
        <f>L28</f>
        <v>0</v>
      </c>
      <c r="M32" s="42">
        <f>IF(L32&lt;&gt;0,K32/L32,0)</f>
        <v>0</v>
      </c>
      <c r="N32" s="39">
        <f>SUM(N16,N25,N30)</f>
        <v>6182.389395199925</v>
      </c>
      <c r="O32" s="40">
        <f>O28</f>
        <v>16011.371851647751</v>
      </c>
      <c r="P32" s="42">
        <f>IF(O32&lt;&gt;0,N32/O32,0)</f>
        <v>0.38612490250569553</v>
      </c>
      <c r="Q32" s="39">
        <f>SUM(Q16,Q25,Q30)</f>
        <v>480441.2845162152</v>
      </c>
      <c r="R32" s="40">
        <f>R28</f>
        <v>1181192.187241904</v>
      </c>
      <c r="S32" s="42">
        <f>IF(R32&lt;&gt;0,Q32/R32,0)</f>
        <v>0.4067426873505239</v>
      </c>
    </row>
    <row r="33" spans="1:19" ht="12.75" customHeight="1">
      <c r="A33" s="168"/>
      <c r="B33" s="128"/>
      <c r="C33" s="129"/>
      <c r="D33" s="143"/>
      <c r="E33" s="128"/>
      <c r="F33" s="129"/>
      <c r="G33" s="143"/>
      <c r="H33" s="128"/>
      <c r="I33" s="129"/>
      <c r="J33" s="143"/>
      <c r="K33" s="128"/>
      <c r="L33" s="129"/>
      <c r="M33" s="143"/>
      <c r="N33" s="128"/>
      <c r="O33" s="129"/>
      <c r="P33" s="143"/>
      <c r="Q33" s="128"/>
      <c r="R33" s="129"/>
      <c r="S33" s="143"/>
    </row>
    <row r="34" spans="1:19" ht="12.75" customHeight="1">
      <c r="A34" s="166" t="s">
        <v>68</v>
      </c>
      <c r="B34" s="11"/>
      <c r="C34" s="25"/>
      <c r="D34" s="36"/>
      <c r="E34" s="11"/>
      <c r="F34" s="25"/>
      <c r="G34" s="36"/>
      <c r="H34" s="11"/>
      <c r="I34" s="25"/>
      <c r="J34" s="36"/>
      <c r="K34" s="11"/>
      <c r="L34" s="25"/>
      <c r="M34" s="36"/>
      <c r="N34" s="11"/>
      <c r="O34" s="25"/>
      <c r="P34" s="36"/>
      <c r="Q34" s="11"/>
      <c r="R34" s="25"/>
      <c r="S34" s="36"/>
    </row>
    <row r="35" spans="1:19" ht="12.75" customHeight="1">
      <c r="A35" s="164" t="s">
        <v>60</v>
      </c>
      <c r="B35" s="11"/>
      <c r="C35" s="25"/>
      <c r="D35" s="36"/>
      <c r="E35" s="11"/>
      <c r="F35" s="25"/>
      <c r="G35" s="36"/>
      <c r="H35" s="11"/>
      <c r="I35" s="25"/>
      <c r="J35" s="36"/>
      <c r="K35" s="11"/>
      <c r="L35" s="25"/>
      <c r="M35" s="36"/>
      <c r="N35" s="11"/>
      <c r="O35" s="25"/>
      <c r="P35" s="36"/>
      <c r="Q35" s="11"/>
      <c r="R35" s="25"/>
      <c r="S35" s="36"/>
    </row>
    <row r="36" spans="1:19" ht="12.75" customHeight="1">
      <c r="A36" s="114" t="s">
        <v>2</v>
      </c>
      <c r="B36" s="11">
        <v>1265.1125363835174</v>
      </c>
      <c r="C36" s="25">
        <v>17136.98361887467</v>
      </c>
      <c r="D36" s="37">
        <f>IF(C36&lt;&gt;0,B36/C36,0)</f>
        <v>0.07382352486992651</v>
      </c>
      <c r="E36" s="11">
        <v>13.674507545599965</v>
      </c>
      <c r="F36" s="25">
        <v>410.37322531860286</v>
      </c>
      <c r="G36" s="37">
        <f>IF(F36&lt;&gt;0,E36/F36,0)</f>
        <v>0.03332212411027411</v>
      </c>
      <c r="H36" s="11">
        <v>71.66525653003569</v>
      </c>
      <c r="I36" s="25">
        <v>1051.7545763704522</v>
      </c>
      <c r="J36" s="37">
        <f>IF(I36&lt;&gt;0,H36/I36,0)</f>
        <v>0.06813876368130348</v>
      </c>
      <c r="K36" s="11">
        <v>0</v>
      </c>
      <c r="L36" s="25">
        <v>0</v>
      </c>
      <c r="M36" s="37">
        <f>IF(L36&lt;&gt;0,K36/L36,0)</f>
        <v>0</v>
      </c>
      <c r="N36" s="11">
        <v>38.34350896423493</v>
      </c>
      <c r="O36" s="25">
        <v>483.0413614841237</v>
      </c>
      <c r="P36" s="37">
        <f>IF(O36&lt;&gt;0,N36/O36,0)</f>
        <v>0.07937934930960396</v>
      </c>
      <c r="Q36" s="11">
        <f aca="true" t="shared" si="14" ref="Q36:R38">SUM(B36,E36,H36,K36,N36)</f>
        <v>1388.795809423388</v>
      </c>
      <c r="R36" s="25">
        <f t="shared" si="14"/>
        <v>19082.152782047848</v>
      </c>
      <c r="S36" s="37">
        <f>IF(R36&lt;&gt;0,Q36/R36,0)</f>
        <v>0.07277982863285438</v>
      </c>
    </row>
    <row r="37" spans="1:19" ht="12.75" customHeight="1">
      <c r="A37" s="114" t="s">
        <v>64</v>
      </c>
      <c r="B37" s="11">
        <v>2029.732671825212</v>
      </c>
      <c r="C37" s="25">
        <v>17136.983618874663</v>
      </c>
      <c r="D37" s="37">
        <f>IF(C37&lt;&gt;0,B37/C37,0)</f>
        <v>0.11844165326677827</v>
      </c>
      <c r="E37" s="11">
        <v>53.84206522583107</v>
      </c>
      <c r="F37" s="25">
        <v>410.37322531860286</v>
      </c>
      <c r="G37" s="37">
        <f>IF(F37&lt;&gt;0,E37/F37,0)</f>
        <v>0.13120267576918432</v>
      </c>
      <c r="H37" s="11">
        <v>124.96101825078135</v>
      </c>
      <c r="I37" s="25">
        <v>1051.7545763704522</v>
      </c>
      <c r="J37" s="37">
        <f>IF(I37&lt;&gt;0,H37/I37,0)</f>
        <v>0.11881195581008548</v>
      </c>
      <c r="K37" s="11">
        <v>0</v>
      </c>
      <c r="L37" s="25">
        <v>0</v>
      </c>
      <c r="M37" s="37">
        <f>IF(L37&lt;&gt;0,K37/L37,0)</f>
        <v>0</v>
      </c>
      <c r="N37" s="11">
        <v>56.54600560766664</v>
      </c>
      <c r="O37" s="25">
        <v>483.0413614841236</v>
      </c>
      <c r="P37" s="37">
        <f>IF(O37&lt;&gt;0,N37/O37,0)</f>
        <v>0.11706245078875128</v>
      </c>
      <c r="Q37" s="11">
        <f t="shared" si="14"/>
        <v>2265.081760909491</v>
      </c>
      <c r="R37" s="25">
        <f t="shared" si="14"/>
        <v>19082.15278204784</v>
      </c>
      <c r="S37" s="37">
        <f>IF(R37&lt;&gt;0,Q37/R37,0)</f>
        <v>0.11870158397643901</v>
      </c>
    </row>
    <row r="38" spans="1:19" ht="12.75" customHeight="1">
      <c r="A38" s="114" t="s">
        <v>65</v>
      </c>
      <c r="B38" s="11">
        <v>0</v>
      </c>
      <c r="C38" s="25">
        <v>0</v>
      </c>
      <c r="D38" s="37">
        <f>IF(C38&lt;&gt;0,B38/C38,0)</f>
        <v>0</v>
      </c>
      <c r="E38" s="11">
        <v>0</v>
      </c>
      <c r="F38" s="25">
        <v>0</v>
      </c>
      <c r="G38" s="37">
        <f>IF(F38&lt;&gt;0,E38/F38,0)</f>
        <v>0</v>
      </c>
      <c r="H38" s="11">
        <v>63.4277273000072</v>
      </c>
      <c r="I38" s="25">
        <v>340.1831351621476</v>
      </c>
      <c r="J38" s="37">
        <f>IF(I38&lt;&gt;0,H38/I38,0)</f>
        <v>0.18645171010542455</v>
      </c>
      <c r="K38" s="11">
        <v>0</v>
      </c>
      <c r="L38" s="25">
        <v>0</v>
      </c>
      <c r="M38" s="37">
        <f>IF(L38&lt;&gt;0,K38/L38,0)</f>
        <v>0</v>
      </c>
      <c r="N38" s="11">
        <v>0</v>
      </c>
      <c r="O38" s="25">
        <v>0</v>
      </c>
      <c r="P38" s="37">
        <f>IF(O38&lt;&gt;0,N38/O38,0)</f>
        <v>0</v>
      </c>
      <c r="Q38" s="11">
        <f t="shared" si="14"/>
        <v>63.4277273000072</v>
      </c>
      <c r="R38" s="25">
        <f t="shared" si="14"/>
        <v>340.1831351621476</v>
      </c>
      <c r="S38" s="37">
        <f>IF(R38&lt;&gt;0,Q38/R38,0)</f>
        <v>0.18645171010542455</v>
      </c>
    </row>
    <row r="39" spans="1:19" ht="12.75" customHeight="1">
      <c r="A39" s="114" t="s">
        <v>55</v>
      </c>
      <c r="B39" s="11">
        <f>SUM(B36:B38)</f>
        <v>3294.8452082087297</v>
      </c>
      <c r="C39" s="25">
        <f>C36</f>
        <v>17136.98361887467</v>
      </c>
      <c r="D39" s="37">
        <f>IF(C39&lt;&gt;0,B39/C39,0)</f>
        <v>0.19226517813670474</v>
      </c>
      <c r="E39" s="11">
        <f>SUM(E36:E38)</f>
        <v>67.51657277143104</v>
      </c>
      <c r="F39" s="25">
        <f>F36</f>
        <v>410.37322531860286</v>
      </c>
      <c r="G39" s="37">
        <f>IF(F39&lt;&gt;0,E39/F39,0)</f>
        <v>0.16452479987945845</v>
      </c>
      <c r="H39" s="11">
        <f>SUM(H36:H38)</f>
        <v>260.0540020808242</v>
      </c>
      <c r="I39" s="25">
        <f>I36</f>
        <v>1051.7545763704522</v>
      </c>
      <c r="J39" s="37">
        <f>IF(I39&lt;&gt;0,H39/I39,0)</f>
        <v>0.24725730500575183</v>
      </c>
      <c r="K39" s="11">
        <f>SUM(K36:K38)</f>
        <v>0</v>
      </c>
      <c r="L39" s="25">
        <f>L36</f>
        <v>0</v>
      </c>
      <c r="M39" s="37">
        <f>IF(L39&lt;&gt;0,K39/L39,0)</f>
        <v>0</v>
      </c>
      <c r="N39" s="11">
        <f>SUM(N36:N38)</f>
        <v>94.88951457190157</v>
      </c>
      <c r="O39" s="25">
        <f>O36</f>
        <v>483.0413614841237</v>
      </c>
      <c r="P39" s="37">
        <f>IF(O39&lt;&gt;0,N39/O39,0)</f>
        <v>0.19644180009835524</v>
      </c>
      <c r="Q39" s="11">
        <f>SUM(Q36:Q38)</f>
        <v>3717.3052976328863</v>
      </c>
      <c r="R39" s="25">
        <f>R36</f>
        <v>19082.152782047848</v>
      </c>
      <c r="S39" s="37">
        <f>IF(R39&lt;&gt;0,Q39/R39,0)</f>
        <v>0.19480534193867588</v>
      </c>
    </row>
    <row r="40" spans="1:19" ht="12.75" customHeight="1">
      <c r="A40" s="114"/>
      <c r="B40" s="11"/>
      <c r="C40" s="32"/>
      <c r="D40" s="36"/>
      <c r="E40" s="11"/>
      <c r="F40" s="32"/>
      <c r="G40" s="36"/>
      <c r="H40" s="11"/>
      <c r="I40" s="32"/>
      <c r="J40" s="36"/>
      <c r="K40" s="11"/>
      <c r="L40" s="32"/>
      <c r="M40" s="36"/>
      <c r="N40" s="11"/>
      <c r="O40" s="32"/>
      <c r="P40" s="36"/>
      <c r="Q40" s="11"/>
      <c r="R40" s="25"/>
      <c r="S40" s="36"/>
    </row>
    <row r="41" spans="1:19" ht="12.75" customHeight="1">
      <c r="A41" s="164" t="s">
        <v>61</v>
      </c>
      <c r="B41" s="11"/>
      <c r="C41" s="32"/>
      <c r="D41" s="36"/>
      <c r="E41" s="11"/>
      <c r="F41" s="32"/>
      <c r="G41" s="36"/>
      <c r="H41" s="11"/>
      <c r="I41" s="32"/>
      <c r="J41" s="36"/>
      <c r="K41" s="11"/>
      <c r="L41" s="32"/>
      <c r="M41" s="36"/>
      <c r="N41" s="11"/>
      <c r="O41" s="32"/>
      <c r="P41" s="36"/>
      <c r="Q41" s="11"/>
      <c r="R41" s="25"/>
      <c r="S41" s="36"/>
    </row>
    <row r="42" spans="1:19" ht="12.75" customHeight="1">
      <c r="A42" s="114" t="s">
        <v>2</v>
      </c>
      <c r="B42" s="11">
        <v>0</v>
      </c>
      <c r="C42" s="25">
        <v>0</v>
      </c>
      <c r="D42" s="37">
        <f>IF(C42&lt;&gt;0,B42/C42,0)</f>
        <v>0</v>
      </c>
      <c r="E42" s="11">
        <v>0</v>
      </c>
      <c r="F42" s="25">
        <v>0</v>
      </c>
      <c r="G42" s="37">
        <f>IF(F42&lt;&gt;0,E42/F42,0)</f>
        <v>0</v>
      </c>
      <c r="H42" s="11">
        <v>0</v>
      </c>
      <c r="I42" s="25">
        <v>0</v>
      </c>
      <c r="J42" s="37">
        <f>IF(I42&lt;&gt;0,H42/I42,0)</f>
        <v>0</v>
      </c>
      <c r="K42" s="11">
        <v>0</v>
      </c>
      <c r="L42" s="25">
        <v>0</v>
      </c>
      <c r="M42" s="37">
        <f>IF(L42&lt;&gt;0,K42/L42,0)</f>
        <v>0</v>
      </c>
      <c r="N42" s="11">
        <v>0</v>
      </c>
      <c r="O42" s="25">
        <v>0</v>
      </c>
      <c r="P42" s="37">
        <f>IF(O42&lt;&gt;0,N42/O42,0)</f>
        <v>0</v>
      </c>
      <c r="Q42" s="11">
        <f aca="true" t="shared" si="15" ref="Q42:R44">SUM(B42,E42,H42,K42,N42)</f>
        <v>0</v>
      </c>
      <c r="R42" s="25">
        <f t="shared" si="15"/>
        <v>0</v>
      </c>
      <c r="S42" s="37">
        <f>IF(R42&lt;&gt;0,Q42/R42,0)</f>
        <v>0</v>
      </c>
    </row>
    <row r="43" spans="1:19" ht="12.75" customHeight="1">
      <c r="A43" s="114" t="s">
        <v>3</v>
      </c>
      <c r="B43" s="11">
        <v>0</v>
      </c>
      <c r="C43" s="25">
        <v>0</v>
      </c>
      <c r="D43" s="37">
        <f>IF(C43&lt;&gt;0,B43/C43,0)</f>
        <v>0</v>
      </c>
      <c r="E43" s="11">
        <v>0</v>
      </c>
      <c r="F43" s="25">
        <v>0</v>
      </c>
      <c r="G43" s="37">
        <f>IF(F43&lt;&gt;0,E43/F43,0)</f>
        <v>0</v>
      </c>
      <c r="H43" s="11">
        <v>0</v>
      </c>
      <c r="I43" s="25">
        <v>0</v>
      </c>
      <c r="J43" s="37">
        <f>IF(I43&lt;&gt;0,H43/I43,0)</f>
        <v>0</v>
      </c>
      <c r="K43" s="11">
        <v>0</v>
      </c>
      <c r="L43" s="25">
        <v>0</v>
      </c>
      <c r="M43" s="37">
        <f>IF(L43&lt;&gt;0,K43/L43,0)</f>
        <v>0</v>
      </c>
      <c r="N43" s="11">
        <v>0</v>
      </c>
      <c r="O43" s="25">
        <v>0</v>
      </c>
      <c r="P43" s="37">
        <f>IF(O43&lt;&gt;0,N43/O43,0)</f>
        <v>0</v>
      </c>
      <c r="Q43" s="11">
        <f t="shared" si="15"/>
        <v>0</v>
      </c>
      <c r="R43" s="25">
        <f t="shared" si="15"/>
        <v>0</v>
      </c>
      <c r="S43" s="37">
        <f>IF(R43&lt;&gt;0,Q43/R43,0)</f>
        <v>0</v>
      </c>
    </row>
    <row r="44" spans="1:19" ht="12.75" customHeight="1">
      <c r="A44" s="114" t="s">
        <v>66</v>
      </c>
      <c r="B44" s="11">
        <v>0</v>
      </c>
      <c r="C44" s="25">
        <v>0</v>
      </c>
      <c r="D44" s="37">
        <f>IF(C44&lt;&gt;0,B44/C44,0)</f>
        <v>0</v>
      </c>
      <c r="E44" s="11">
        <v>0</v>
      </c>
      <c r="F44" s="25">
        <v>0</v>
      </c>
      <c r="G44" s="37">
        <f>IF(F44&lt;&gt;0,E44/F44,0)</f>
        <v>0</v>
      </c>
      <c r="H44" s="11">
        <v>0</v>
      </c>
      <c r="I44" s="25">
        <v>0</v>
      </c>
      <c r="J44" s="37">
        <f>IF(I44&lt;&gt;0,H44/I44,0)</f>
        <v>0</v>
      </c>
      <c r="K44" s="11">
        <v>0</v>
      </c>
      <c r="L44" s="25">
        <v>0</v>
      </c>
      <c r="M44" s="37">
        <f>IF(L44&lt;&gt;0,K44/L44,0)</f>
        <v>0</v>
      </c>
      <c r="N44" s="11">
        <v>0</v>
      </c>
      <c r="O44" s="25">
        <v>0</v>
      </c>
      <c r="P44" s="37">
        <f>IF(O44&lt;&gt;0,N44/O44,0)</f>
        <v>0</v>
      </c>
      <c r="Q44" s="11">
        <f t="shared" si="15"/>
        <v>0</v>
      </c>
      <c r="R44" s="25">
        <f t="shared" si="15"/>
        <v>0</v>
      </c>
      <c r="S44" s="37">
        <f>IF(R44&lt;&gt;0,Q44/R44,0)</f>
        <v>0</v>
      </c>
    </row>
    <row r="45" spans="1:19" ht="12.75" customHeight="1">
      <c r="A45" s="114" t="s">
        <v>55</v>
      </c>
      <c r="B45" s="11">
        <f>SUM(B42:B44)</f>
        <v>0</v>
      </c>
      <c r="C45" s="25">
        <f>C42</f>
        <v>0</v>
      </c>
      <c r="D45" s="37">
        <f>IF(C45&lt;&gt;0,B45/C45,0)</f>
        <v>0</v>
      </c>
      <c r="E45" s="11">
        <f>SUM(E42:E44)</f>
        <v>0</v>
      </c>
      <c r="F45" s="25">
        <f>F42</f>
        <v>0</v>
      </c>
      <c r="G45" s="37">
        <f>IF(F45&lt;&gt;0,E45/F45,0)</f>
        <v>0</v>
      </c>
      <c r="H45" s="11">
        <f>SUM(H42:H44)</f>
        <v>0</v>
      </c>
      <c r="I45" s="25">
        <f>I42</f>
        <v>0</v>
      </c>
      <c r="J45" s="37">
        <f>IF(I45&lt;&gt;0,H45/I45,0)</f>
        <v>0</v>
      </c>
      <c r="K45" s="11">
        <f>SUM(K42:K44)</f>
        <v>0</v>
      </c>
      <c r="L45" s="25">
        <f>L42</f>
        <v>0</v>
      </c>
      <c r="M45" s="37">
        <f>IF(L45&lt;&gt;0,K45/L45,0)</f>
        <v>0</v>
      </c>
      <c r="N45" s="11">
        <f>SUM(N42:N44)</f>
        <v>0</v>
      </c>
      <c r="O45" s="25">
        <f>O42</f>
        <v>0</v>
      </c>
      <c r="P45" s="37">
        <f>IF(O45&lt;&gt;0,N45/O45,0)</f>
        <v>0</v>
      </c>
      <c r="Q45" s="11">
        <f>SUM(Q42:Q44)</f>
        <v>0</v>
      </c>
      <c r="R45" s="25">
        <f>R42</f>
        <v>0</v>
      </c>
      <c r="S45" s="37">
        <f>IF(R45&lt;&gt;0,Q45/R45,0)</f>
        <v>0</v>
      </c>
    </row>
    <row r="46" spans="1:19" ht="12.75" customHeight="1">
      <c r="A46" s="114"/>
      <c r="B46" s="11"/>
      <c r="C46" s="25"/>
      <c r="D46" s="36"/>
      <c r="E46" s="11"/>
      <c r="F46" s="25"/>
      <c r="G46" s="36"/>
      <c r="H46" s="11"/>
      <c r="I46" s="25"/>
      <c r="J46" s="36"/>
      <c r="K46" s="11"/>
      <c r="L46" s="25"/>
      <c r="M46" s="36"/>
      <c r="N46" s="11"/>
      <c r="O46" s="25"/>
      <c r="P46" s="36"/>
      <c r="Q46" s="11"/>
      <c r="R46" s="25"/>
      <c r="S46" s="36"/>
    </row>
    <row r="47" spans="1:19" ht="12.75" customHeight="1">
      <c r="A47" s="165" t="s">
        <v>69</v>
      </c>
      <c r="B47" s="11"/>
      <c r="C47" s="25"/>
      <c r="D47" s="36"/>
      <c r="E47" s="11"/>
      <c r="F47" s="25"/>
      <c r="G47" s="36"/>
      <c r="H47" s="11"/>
      <c r="I47" s="25"/>
      <c r="J47" s="36"/>
      <c r="K47" s="11"/>
      <c r="L47" s="25"/>
      <c r="M47" s="36"/>
      <c r="N47" s="11"/>
      <c r="O47" s="25"/>
      <c r="P47" s="36"/>
      <c r="Q47" s="11"/>
      <c r="R47" s="25"/>
      <c r="S47" s="36"/>
    </row>
    <row r="48" spans="1:19" ht="12.75" customHeight="1">
      <c r="A48" s="134" t="s">
        <v>62</v>
      </c>
      <c r="B48" s="11">
        <v>16265.574974920863</v>
      </c>
      <c r="C48" s="25">
        <v>17136.98361887467</v>
      </c>
      <c r="D48" s="37">
        <f>IF(C48&lt;&gt;0,B48/C48,0)</f>
        <v>0.949150406901595</v>
      </c>
      <c r="E48" s="11">
        <v>389.505913792672</v>
      </c>
      <c r="F48" s="25">
        <v>410.37322531860286</v>
      </c>
      <c r="G48" s="37">
        <f>IF(F48&lt;&gt;0,E48/F48,0)</f>
        <v>0.9491504069015955</v>
      </c>
      <c r="H48" s="11">
        <v>998.2732841226295</v>
      </c>
      <c r="I48" s="25">
        <v>1051.7545763704522</v>
      </c>
      <c r="J48" s="37">
        <f>IF(I48&lt;&gt;0,H48/I48,0)</f>
        <v>0.9491504069015951</v>
      </c>
      <c r="K48" s="11">
        <v>0</v>
      </c>
      <c r="L48" s="25">
        <v>0</v>
      </c>
      <c r="M48" s="37">
        <f>IF(L48&lt;&gt;0,K48/L48,0)</f>
        <v>0</v>
      </c>
      <c r="N48" s="11">
        <v>458.47890480295655</v>
      </c>
      <c r="O48" s="25">
        <v>483.0413614841237</v>
      </c>
      <c r="P48" s="37">
        <f>IF(O48&lt;&gt;0,N48/O48,0)</f>
        <v>0.9491504069015952</v>
      </c>
      <c r="Q48" s="11">
        <f>SUM(B48,E48,H48,K48,N48)</f>
        <v>18111.83307763912</v>
      </c>
      <c r="R48" s="25">
        <f>SUM(C48,F48,I48,L48,O48)</f>
        <v>19082.152782047848</v>
      </c>
      <c r="S48" s="37">
        <f>IF(R48&lt;&gt;0,Q48/R48,0)</f>
        <v>0.9491504069015951</v>
      </c>
    </row>
    <row r="49" spans="1:19" ht="12.75" customHeight="1">
      <c r="A49" s="134" t="s">
        <v>70</v>
      </c>
      <c r="B49" s="11">
        <v>0</v>
      </c>
      <c r="C49" s="25">
        <v>0</v>
      </c>
      <c r="D49" s="37">
        <f>IF(C49&lt;&gt;0,B49/C49,0)</f>
        <v>0</v>
      </c>
      <c r="E49" s="11">
        <v>0</v>
      </c>
      <c r="F49" s="25">
        <v>0</v>
      </c>
      <c r="G49" s="37">
        <f>IF(F49&lt;&gt;0,E49/F49,0)</f>
        <v>0</v>
      </c>
      <c r="H49" s="11">
        <v>897.5716003010408</v>
      </c>
      <c r="I49" s="25">
        <v>340.1831351621478</v>
      </c>
      <c r="J49" s="37">
        <f>IF(I49&lt;&gt;0,H49/I49,0)</f>
        <v>2.6384952912883666</v>
      </c>
      <c r="K49" s="11">
        <v>0</v>
      </c>
      <c r="L49" s="25">
        <v>0</v>
      </c>
      <c r="M49" s="37">
        <f>IF(L49&lt;&gt;0,K49/L49,0)</f>
        <v>0</v>
      </c>
      <c r="N49" s="11">
        <v>0</v>
      </c>
      <c r="O49" s="25">
        <v>0</v>
      </c>
      <c r="P49" s="37">
        <f>IF(O49&lt;&gt;0,N49/O49,0)</f>
        <v>0</v>
      </c>
      <c r="Q49" s="11">
        <f>SUM(B49,E49,H49,K49,N49)</f>
        <v>897.5716003010408</v>
      </c>
      <c r="R49" s="25">
        <f>SUM(C49,F49,I49,L49,O49)</f>
        <v>340.1831351621478</v>
      </c>
      <c r="S49" s="37">
        <f>IF(R49&lt;&gt;0,Q49/R49,0)</f>
        <v>2.6384952912883666</v>
      </c>
    </row>
    <row r="50" spans="1:19" ht="12.75" customHeight="1">
      <c r="A50" s="114" t="s">
        <v>55</v>
      </c>
      <c r="B50" s="11">
        <f>SUM(B48:B49)</f>
        <v>16265.574974920863</v>
      </c>
      <c r="C50" s="25">
        <f>C48</f>
        <v>17136.98361887467</v>
      </c>
      <c r="D50" s="37">
        <f>IF(C50&lt;&gt;0,B50/C50,0)</f>
        <v>0.949150406901595</v>
      </c>
      <c r="E50" s="11">
        <f>SUM(E48:E49)</f>
        <v>389.505913792672</v>
      </c>
      <c r="F50" s="25">
        <f>F48</f>
        <v>410.37322531860286</v>
      </c>
      <c r="G50" s="37">
        <f>IF(F50&lt;&gt;0,E50/F50,0)</f>
        <v>0.9491504069015955</v>
      </c>
      <c r="H50" s="11">
        <f>SUM(H48:H49)</f>
        <v>1895.8448844236705</v>
      </c>
      <c r="I50" s="25">
        <f>I48</f>
        <v>1051.7545763704522</v>
      </c>
      <c r="J50" s="37">
        <f>IF(I50&lt;&gt;0,H50/I50,0)</f>
        <v>1.802554442849327</v>
      </c>
      <c r="K50" s="11">
        <f>SUM(K48:K49)</f>
        <v>0</v>
      </c>
      <c r="L50" s="25">
        <f>L48</f>
        <v>0</v>
      </c>
      <c r="M50" s="37">
        <f>IF(L50&lt;&gt;0,K50/L50,0)</f>
        <v>0</v>
      </c>
      <c r="N50" s="11">
        <f>SUM(N48:N49)</f>
        <v>458.47890480295655</v>
      </c>
      <c r="O50" s="25">
        <f>O48</f>
        <v>483.0413614841237</v>
      </c>
      <c r="P50" s="37">
        <f>IF(O50&lt;&gt;0,N50/O50,0)</f>
        <v>0.9491504069015952</v>
      </c>
      <c r="Q50" s="11">
        <f>SUM(Q48:Q49)</f>
        <v>19009.40467794016</v>
      </c>
      <c r="R50" s="25">
        <f>R48</f>
        <v>19082.152782047848</v>
      </c>
      <c r="S50" s="37">
        <f>IF(R50&lt;&gt;0,Q50/R50,0)</f>
        <v>0.9961876364297781</v>
      </c>
    </row>
    <row r="51" spans="1:19" ht="12.75" customHeight="1">
      <c r="A51" s="114"/>
      <c r="B51" s="11"/>
      <c r="C51" s="32"/>
      <c r="D51" s="36"/>
      <c r="E51" s="11"/>
      <c r="F51" s="32"/>
      <c r="G51" s="36"/>
      <c r="H51" s="11"/>
      <c r="I51" s="32"/>
      <c r="J51" s="36"/>
      <c r="K51" s="11"/>
      <c r="L51" s="12"/>
      <c r="M51" s="36"/>
      <c r="N51" s="11"/>
      <c r="O51" s="25"/>
      <c r="P51" s="36"/>
      <c r="Q51" s="11"/>
      <c r="R51" s="32"/>
      <c r="S51" s="36"/>
    </row>
    <row r="52" spans="1:19" ht="12.75" customHeight="1">
      <c r="A52" s="134" t="s">
        <v>72</v>
      </c>
      <c r="B52" s="11">
        <f>SUM(B39,B45,B50)</f>
        <v>19560.420183129594</v>
      </c>
      <c r="C52" s="25">
        <f>C48</f>
        <v>17136.98361887467</v>
      </c>
      <c r="D52" s="37">
        <f>IF(C52&lt;&gt;0,B52/C52,0)</f>
        <v>1.1414155850382999</v>
      </c>
      <c r="E52" s="11">
        <f>SUM(E39,E45,E50)</f>
        <v>457.022486564103</v>
      </c>
      <c r="F52" s="25">
        <f>F48</f>
        <v>410.37322531860286</v>
      </c>
      <c r="G52" s="37">
        <f>IF(F52&lt;&gt;0,E52/F52,0)</f>
        <v>1.1136752067810538</v>
      </c>
      <c r="H52" s="11">
        <f>SUM(H39,H45,H50)</f>
        <v>2155.898886504495</v>
      </c>
      <c r="I52" s="25">
        <f>I48</f>
        <v>1051.7545763704522</v>
      </c>
      <c r="J52" s="37">
        <f>IF(I52&lt;&gt;0,H52/I52,0)</f>
        <v>2.049811747855079</v>
      </c>
      <c r="K52" s="11">
        <f>SUM(K39,K45,K50)</f>
        <v>0</v>
      </c>
      <c r="L52" s="25">
        <f>L48</f>
        <v>0</v>
      </c>
      <c r="M52" s="37">
        <f>IF(L52&lt;&gt;0,K52/L52,0)</f>
        <v>0</v>
      </c>
      <c r="N52" s="11">
        <f>SUM(N39,N45,N50)</f>
        <v>553.3684193748581</v>
      </c>
      <c r="O52" s="25">
        <f>O48</f>
        <v>483.0413614841237</v>
      </c>
      <c r="P52" s="37">
        <f>IF(O52&lt;&gt;0,N52/O52,0)</f>
        <v>1.1455922069999505</v>
      </c>
      <c r="Q52" s="11">
        <f>SUM(Q39,Q45,Q50)</f>
        <v>22726.70997557305</v>
      </c>
      <c r="R52" s="25">
        <f>R48</f>
        <v>19082.152782047848</v>
      </c>
      <c r="S52" s="37">
        <f>IF(R52&lt;&gt;0,Q52/R52,0)</f>
        <v>1.190992978368454</v>
      </c>
    </row>
    <row r="53" spans="1:19" ht="12.75" customHeight="1">
      <c r="A53" s="161"/>
      <c r="B53" s="39"/>
      <c r="C53" s="40"/>
      <c r="D53" s="48"/>
      <c r="E53" s="39"/>
      <c r="F53" s="40"/>
      <c r="G53" s="48"/>
      <c r="H53" s="39"/>
      <c r="I53" s="40"/>
      <c r="J53" s="48"/>
      <c r="K53" s="39"/>
      <c r="L53" s="40"/>
      <c r="M53" s="151"/>
      <c r="N53" s="39"/>
      <c r="O53" s="40"/>
      <c r="P53" s="157"/>
      <c r="Q53" s="158"/>
      <c r="R53" s="15"/>
      <c r="S53" s="48"/>
    </row>
    <row r="54" spans="1:19" ht="12.75" customHeight="1">
      <c r="A54" s="167" t="s">
        <v>51</v>
      </c>
      <c r="B54" s="12">
        <f>SUM(B32,B52)</f>
        <v>480421.2025703245</v>
      </c>
      <c r="C54" s="25">
        <f>SUM(C32,C52)</f>
        <v>1175591.8929731199</v>
      </c>
      <c r="D54" s="13">
        <f>IF(C54&lt;&gt;0,B54/C54,0)</f>
        <v>0.4086632490764458</v>
      </c>
      <c r="E54" s="12">
        <f>SUM(E32,E52)</f>
        <v>690.4113222009207</v>
      </c>
      <c r="F54" s="25">
        <f>SUM(F32,F52)</f>
        <v>871.2200194254544</v>
      </c>
      <c r="G54" s="13">
        <f>IF(F54&lt;&gt;0,E54/F54,0)</f>
        <v>0.7924649420432601</v>
      </c>
      <c r="H54" s="12">
        <f>SUM(H32,H52)</f>
        <v>15320.622784688112</v>
      </c>
      <c r="I54" s="25">
        <f>SUM(I32,I52)</f>
        <v>7316.813818274569</v>
      </c>
      <c r="J54" s="13">
        <f>IF(I54&lt;&gt;0,H54/I54,0)</f>
        <v>2.0938926649224183</v>
      </c>
      <c r="K54" s="12">
        <f>SUM(K32,K52)</f>
        <v>0</v>
      </c>
      <c r="L54" s="25">
        <f>SUM(L32,L52)</f>
        <v>0</v>
      </c>
      <c r="M54" s="13">
        <f>IF(L54&lt;&gt;0,K54/L54,0)</f>
        <v>0</v>
      </c>
      <c r="N54" s="12">
        <f>SUM(N32,N52)</f>
        <v>6735.757814574783</v>
      </c>
      <c r="O54" s="25">
        <f>SUM(O32,O52)</f>
        <v>16494.413213131877</v>
      </c>
      <c r="P54" s="13">
        <f>IF(O54&lt;&gt;0,N54/O54,0)</f>
        <v>0.40836601627102265</v>
      </c>
      <c r="Q54" s="12">
        <f>SUM(Q32,Q52)</f>
        <v>503167.99449178827</v>
      </c>
      <c r="R54" s="25">
        <f>SUM(R32,R52)</f>
        <v>1200274.3400239518</v>
      </c>
      <c r="S54" s="13">
        <f>IF(R54&lt;&gt;0,Q54/R54,0)</f>
        <v>0.41921082348702665</v>
      </c>
    </row>
    <row r="55" spans="1:17" ht="12.75" customHeight="1">
      <c r="A55" s="76"/>
      <c r="B55" s="25"/>
      <c r="C55" s="58"/>
      <c r="D55" s="59"/>
      <c r="E55" s="58"/>
      <c r="G55" s="32"/>
      <c r="H55" s="58"/>
      <c r="J55" s="59"/>
      <c r="K55" s="58"/>
      <c r="L55" s="58"/>
      <c r="N55" s="58"/>
      <c r="O55" s="7"/>
      <c r="P55" s="7"/>
      <c r="Q55" s="7"/>
    </row>
    <row r="56" spans="1:19" ht="12.75" customHeight="1">
      <c r="A56" s="76"/>
      <c r="B56" s="25"/>
      <c r="C56" s="58"/>
      <c r="D56" s="59"/>
      <c r="E56" s="58"/>
      <c r="G56" s="32"/>
      <c r="H56" s="58"/>
      <c r="J56" s="59"/>
      <c r="K56" s="58"/>
      <c r="L56" s="58"/>
      <c r="N56" s="58"/>
      <c r="O56" s="7"/>
      <c r="P56" s="70" t="s">
        <v>77</v>
      </c>
      <c r="Q56" s="173">
        <f>Q54-SUM(Q29,Q38,Q44,Q49)</f>
        <v>491563.30429158924</v>
      </c>
      <c r="R56" s="170">
        <f>R54</f>
        <v>1200274.3400239518</v>
      </c>
      <c r="S56" s="171">
        <f>IF(R56&lt;&gt;0,Q56/R56,0)</f>
        <v>0.4095424586697238</v>
      </c>
    </row>
    <row r="57" spans="1:17" ht="12.75" customHeight="1" hidden="1">
      <c r="A57" s="76"/>
      <c r="B57" s="25"/>
      <c r="C57" s="58"/>
      <c r="D57" s="59"/>
      <c r="E57" s="58"/>
      <c r="G57" s="32"/>
      <c r="H57" s="58"/>
      <c r="J57" s="59"/>
      <c r="K57" s="58"/>
      <c r="L57" s="58"/>
      <c r="N57" s="58"/>
      <c r="O57" s="7"/>
      <c r="P57" s="7"/>
      <c r="Q57" s="7"/>
    </row>
    <row r="58" spans="1:19" ht="12.75" customHeight="1" hidden="1">
      <c r="A58" s="84" t="s">
        <v>26</v>
      </c>
      <c r="B58" s="9">
        <v>0</v>
      </c>
      <c r="C58" s="9">
        <v>0</v>
      </c>
      <c r="D58" s="74"/>
      <c r="E58" s="9">
        <v>0</v>
      </c>
      <c r="F58" s="9">
        <v>0</v>
      </c>
      <c r="G58" s="74"/>
      <c r="H58" s="9">
        <v>0</v>
      </c>
      <c r="I58" s="9">
        <v>0</v>
      </c>
      <c r="J58" s="75"/>
      <c r="K58" s="9">
        <v>0</v>
      </c>
      <c r="L58" s="9">
        <v>0</v>
      </c>
      <c r="N58" s="9">
        <v>0</v>
      </c>
      <c r="O58" s="9">
        <v>0</v>
      </c>
      <c r="Q58" s="9">
        <v>0</v>
      </c>
      <c r="R58" s="9">
        <v>0</v>
      </c>
      <c r="S58" s="85"/>
    </row>
    <row r="59" spans="1:19" ht="12.75" customHeight="1" hidden="1">
      <c r="A59" s="64"/>
      <c r="B59" s="9">
        <v>0</v>
      </c>
      <c r="C59" s="9">
        <v>0</v>
      </c>
      <c r="E59" s="9">
        <v>0</v>
      </c>
      <c r="F59" s="9">
        <v>0</v>
      </c>
      <c r="H59" s="9">
        <v>0</v>
      </c>
      <c r="I59" s="9">
        <v>0</v>
      </c>
      <c r="K59" s="9">
        <v>0</v>
      </c>
      <c r="L59" s="9">
        <v>0</v>
      </c>
      <c r="N59" s="9">
        <v>0</v>
      </c>
      <c r="O59" s="9">
        <v>0</v>
      </c>
      <c r="Q59" s="9">
        <v>0</v>
      </c>
      <c r="R59" s="9">
        <v>0</v>
      </c>
      <c r="S59" s="86"/>
    </row>
    <row r="60" spans="1:18" ht="13.5" hidden="1">
      <c r="A60" s="64"/>
      <c r="B60" s="9">
        <v>0</v>
      </c>
      <c r="C60" s="9">
        <v>0</v>
      </c>
      <c r="D60" s="5"/>
      <c r="E60" s="9">
        <v>0</v>
      </c>
      <c r="F60" s="9">
        <v>0</v>
      </c>
      <c r="G60" s="5"/>
      <c r="H60" s="9">
        <v>0</v>
      </c>
      <c r="I60" s="9">
        <v>0</v>
      </c>
      <c r="J60" s="5"/>
      <c r="K60" s="9">
        <v>0</v>
      </c>
      <c r="L60" s="9">
        <v>0</v>
      </c>
      <c r="M60" s="5"/>
      <c r="N60" s="9">
        <v>0</v>
      </c>
      <c r="O60" s="9">
        <v>0</v>
      </c>
      <c r="P60" s="5"/>
      <c r="Q60" s="9">
        <v>0</v>
      </c>
      <c r="R60" s="9">
        <v>0</v>
      </c>
    </row>
    <row r="61" spans="1:18" ht="13.5" hidden="1">
      <c r="A61" s="64"/>
      <c r="B61" s="9"/>
      <c r="C61" s="9">
        <v>0</v>
      </c>
      <c r="D61" s="5"/>
      <c r="E61" s="9"/>
      <c r="F61" s="9">
        <v>0</v>
      </c>
      <c r="G61" s="5"/>
      <c r="H61" s="9"/>
      <c r="I61" s="9">
        <v>0</v>
      </c>
      <c r="J61" s="65"/>
      <c r="K61" s="9"/>
      <c r="L61" s="9">
        <v>0</v>
      </c>
      <c r="M61" s="5"/>
      <c r="N61" s="9"/>
      <c r="O61" s="9">
        <v>0</v>
      </c>
      <c r="P61" s="5"/>
      <c r="Q61" s="9"/>
      <c r="R61" s="9">
        <v>0</v>
      </c>
    </row>
    <row r="62" spans="1:18" ht="12.75" hidden="1">
      <c r="A62" s="70"/>
      <c r="B62" s="6"/>
      <c r="C62" s="9">
        <v>0</v>
      </c>
      <c r="D62" s="6"/>
      <c r="E62" s="6"/>
      <c r="F62" s="9">
        <v>0</v>
      </c>
      <c r="G62" s="6"/>
      <c r="H62" s="6"/>
      <c r="I62" s="9">
        <v>0</v>
      </c>
      <c r="J62" s="6"/>
      <c r="K62" s="6"/>
      <c r="L62" s="9">
        <v>0</v>
      </c>
      <c r="M62" s="5"/>
      <c r="N62" s="5"/>
      <c r="O62" s="9">
        <v>0</v>
      </c>
      <c r="P62" s="5"/>
      <c r="Q62" s="50"/>
      <c r="R62" s="9">
        <v>0</v>
      </c>
    </row>
    <row r="63" spans="1:18" ht="13.5" hidden="1">
      <c r="A63" s="72"/>
      <c r="B63" s="87"/>
      <c r="C63" s="9">
        <f>C16+C25-C30</f>
        <v>0</v>
      </c>
      <c r="D63" s="87"/>
      <c r="E63" s="87"/>
      <c r="F63" s="9">
        <f>F16+F25-F30</f>
        <v>0</v>
      </c>
      <c r="G63" s="6"/>
      <c r="H63" s="6"/>
      <c r="I63" s="9">
        <f>I16+I25-I30</f>
        <v>0</v>
      </c>
      <c r="J63" s="6"/>
      <c r="K63" s="6"/>
      <c r="L63" s="9">
        <f>L16+L25-L30</f>
        <v>0</v>
      </c>
      <c r="M63" s="5"/>
      <c r="N63" s="5"/>
      <c r="O63" s="9">
        <f>O16+O25-O30</f>
        <v>0</v>
      </c>
      <c r="P63" s="5"/>
      <c r="Q63" s="50"/>
      <c r="R63" s="9">
        <f>R16+R25-R30</f>
        <v>0</v>
      </c>
    </row>
    <row r="64" spans="1:18" ht="13.5" hidden="1">
      <c r="A64" s="72"/>
      <c r="B64" s="87"/>
      <c r="C64" s="9">
        <f>C39+C45-C50</f>
        <v>0</v>
      </c>
      <c r="D64" s="87"/>
      <c r="E64" s="87"/>
      <c r="F64" s="9">
        <f>F39+F45-F50</f>
        <v>0</v>
      </c>
      <c r="G64" s="6"/>
      <c r="H64" s="6"/>
      <c r="I64" s="9">
        <f>I39+I45-I50</f>
        <v>0</v>
      </c>
      <c r="J64" s="6"/>
      <c r="K64" s="6"/>
      <c r="L64" s="9">
        <f>L39+L45-L50</f>
        <v>0</v>
      </c>
      <c r="M64" s="5"/>
      <c r="N64" s="5"/>
      <c r="O64" s="9">
        <f>O39+O45-O50</f>
        <v>0</v>
      </c>
      <c r="P64" s="5"/>
      <c r="Q64" s="50"/>
      <c r="R64" s="9">
        <f>R39+R45-R50</f>
        <v>0</v>
      </c>
    </row>
    <row r="65" ht="12.75" hidden="1"/>
    <row r="66" spans="17:18" ht="12.75" hidden="1">
      <c r="Q66" s="9">
        <v>0</v>
      </c>
      <c r="R66" s="9">
        <v>0</v>
      </c>
    </row>
    <row r="67" spans="17:18" ht="12.75" hidden="1">
      <c r="Q67" s="9">
        <v>0</v>
      </c>
      <c r="R67" s="9">
        <v>0</v>
      </c>
    </row>
    <row r="68" spans="1:18" ht="13.5" hidden="1">
      <c r="A68" s="72"/>
      <c r="B68" s="87"/>
      <c r="C68" s="87"/>
      <c r="D68" s="87"/>
      <c r="E68" s="87"/>
      <c r="F68" s="88"/>
      <c r="G68" s="6"/>
      <c r="H68" s="6"/>
      <c r="I68" s="6"/>
      <c r="J68" s="6"/>
      <c r="K68" s="6"/>
      <c r="L68" s="6"/>
      <c r="M68" s="5"/>
      <c r="N68" s="5"/>
      <c r="O68" s="5"/>
      <c r="P68" s="5"/>
      <c r="Q68" s="9">
        <v>0</v>
      </c>
      <c r="R68" s="9">
        <v>0</v>
      </c>
    </row>
    <row r="69" spans="1:18" ht="12.75" hidden="1">
      <c r="A69" s="32"/>
      <c r="B69" s="25"/>
      <c r="C69" s="25"/>
      <c r="D69" s="25"/>
      <c r="E69" s="25"/>
      <c r="F69" s="25"/>
      <c r="G69" s="5"/>
      <c r="H69" s="6"/>
      <c r="I69" s="5"/>
      <c r="J69" s="5"/>
      <c r="K69" s="5"/>
      <c r="L69" s="5"/>
      <c r="M69" s="5"/>
      <c r="N69" s="5"/>
      <c r="O69" s="5"/>
      <c r="P69" s="5"/>
      <c r="Q69" s="9">
        <v>0</v>
      </c>
      <c r="R69" s="9">
        <v>0</v>
      </c>
    </row>
    <row r="70" spans="1:18" ht="12.75" hidden="1">
      <c r="A70" s="81"/>
      <c r="B70" s="25"/>
      <c r="C70" s="25"/>
      <c r="D70" s="25"/>
      <c r="E70" s="25"/>
      <c r="F70" s="25"/>
      <c r="G70" s="5"/>
      <c r="H70" s="5"/>
      <c r="I70" s="5"/>
      <c r="J70" s="5"/>
      <c r="K70" s="5"/>
      <c r="L70" s="5"/>
      <c r="M70" s="5"/>
      <c r="N70" s="5"/>
      <c r="O70" s="5"/>
      <c r="P70" s="5"/>
      <c r="Q70" s="9">
        <v>0</v>
      </c>
      <c r="R70" s="9">
        <v>0</v>
      </c>
    </row>
    <row r="71" spans="1:18" ht="12.75" hidden="1">
      <c r="A71" s="82"/>
      <c r="B71" s="25"/>
      <c r="C71" s="25"/>
      <c r="D71" s="89"/>
      <c r="E71" s="25"/>
      <c r="F71" s="25"/>
      <c r="G71" s="5"/>
      <c r="H71" s="5"/>
      <c r="I71" s="5"/>
      <c r="J71" s="5"/>
      <c r="K71" s="5"/>
      <c r="L71" s="5"/>
      <c r="M71" s="5"/>
      <c r="N71" s="5"/>
      <c r="O71" s="5"/>
      <c r="P71" s="5"/>
      <c r="Q71" s="9">
        <v>0</v>
      </c>
      <c r="R71" s="9">
        <v>0</v>
      </c>
    </row>
    <row r="72" spans="1:18" ht="12.75" hidden="1">
      <c r="A72" s="82"/>
      <c r="B72" s="25"/>
      <c r="C72" s="25"/>
      <c r="D72" s="89"/>
      <c r="E72" s="25"/>
      <c r="F72" s="25"/>
      <c r="G72" s="5"/>
      <c r="H72" s="5"/>
      <c r="I72" s="5"/>
      <c r="J72" s="5"/>
      <c r="K72" s="5"/>
      <c r="L72" s="5"/>
      <c r="M72" s="5"/>
      <c r="N72" s="5"/>
      <c r="O72" s="5"/>
      <c r="P72" s="5"/>
      <c r="Q72" s="9">
        <v>0</v>
      </c>
      <c r="R72" s="9">
        <v>0</v>
      </c>
    </row>
    <row r="73" spans="1:18" ht="12.75" hidden="1">
      <c r="A73" s="81"/>
      <c r="B73" s="25"/>
      <c r="C73" s="25"/>
      <c r="D73" s="89"/>
      <c r="E73" s="25"/>
      <c r="F73" s="25"/>
      <c r="G73" s="5"/>
      <c r="H73" s="5"/>
      <c r="I73" s="5"/>
      <c r="J73" s="5"/>
      <c r="K73" s="5"/>
      <c r="L73" s="5"/>
      <c r="M73" s="5"/>
      <c r="N73" s="5"/>
      <c r="O73" s="5"/>
      <c r="P73" s="5"/>
      <c r="Q73" s="9">
        <v>0</v>
      </c>
      <c r="R73" s="9">
        <v>0</v>
      </c>
    </row>
    <row r="74" spans="1:18" ht="12.75" hidden="1">
      <c r="A74" s="82"/>
      <c r="B74" s="25"/>
      <c r="C74" s="25"/>
      <c r="D74" s="25"/>
      <c r="E74" s="25"/>
      <c r="F74" s="25"/>
      <c r="G74" s="5"/>
      <c r="H74" s="5"/>
      <c r="I74" s="5"/>
      <c r="J74" s="5"/>
      <c r="K74" s="5"/>
      <c r="L74" s="5"/>
      <c r="M74" s="5"/>
      <c r="N74" s="5"/>
      <c r="O74" s="5"/>
      <c r="P74" s="5"/>
      <c r="Q74" s="9">
        <v>0</v>
      </c>
      <c r="R74" s="9">
        <v>0</v>
      </c>
    </row>
    <row r="75" spans="1:18" ht="12.75" hidden="1">
      <c r="A75" s="82"/>
      <c r="B75" s="25"/>
      <c r="C75" s="25"/>
      <c r="D75" s="25"/>
      <c r="E75" s="25"/>
      <c r="F75" s="25"/>
      <c r="G75" s="5"/>
      <c r="H75" s="5"/>
      <c r="I75" s="5"/>
      <c r="J75" s="5"/>
      <c r="K75" s="5"/>
      <c r="L75" s="5"/>
      <c r="M75" s="5"/>
      <c r="N75" s="5"/>
      <c r="O75" s="5"/>
      <c r="P75" s="5"/>
      <c r="Q75" s="9">
        <v>0</v>
      </c>
      <c r="R75" s="9">
        <v>0</v>
      </c>
    </row>
    <row r="76" spans="1:18" ht="12.75" hidden="1">
      <c r="A76" s="32"/>
      <c r="B76" s="25"/>
      <c r="C76" s="25"/>
      <c r="D76" s="25"/>
      <c r="E76" s="25"/>
      <c r="F76" s="25"/>
      <c r="G76" s="5"/>
      <c r="H76" s="5"/>
      <c r="I76" s="5"/>
      <c r="J76" s="5"/>
      <c r="K76" s="5"/>
      <c r="L76" s="5"/>
      <c r="M76" s="5"/>
      <c r="N76" s="5"/>
      <c r="O76" s="5"/>
      <c r="P76" s="5"/>
      <c r="Q76" s="9">
        <v>0</v>
      </c>
      <c r="R76" s="9">
        <v>0</v>
      </c>
    </row>
    <row r="77" spans="2:18" ht="12.75" hidden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9">
        <v>0</v>
      </c>
      <c r="R77" s="9">
        <v>0</v>
      </c>
    </row>
    <row r="78" spans="2:18" ht="12.75" hidden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9">
        <v>0</v>
      </c>
      <c r="R78" s="9">
        <v>0</v>
      </c>
    </row>
    <row r="79" spans="2:18" ht="12.75" hidden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9">
        <v>0</v>
      </c>
      <c r="R79" s="9">
        <v>0</v>
      </c>
    </row>
    <row r="80" spans="2:18" ht="12.75" hidden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9">
        <v>0</v>
      </c>
      <c r="R80" s="9">
        <v>0</v>
      </c>
    </row>
    <row r="81" spans="1:16" ht="12.75">
      <c r="A81" s="15"/>
      <c r="B81" s="15"/>
      <c r="C81" s="15"/>
      <c r="D81" s="15"/>
      <c r="E81" s="1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28" ht="12.75">
      <c r="A82" s="31" t="s">
        <v>27</v>
      </c>
      <c r="C82" s="2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0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16" ht="12.75">
      <c r="A83" s="83" t="s">
        <v>76</v>
      </c>
      <c r="C83" s="2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83" t="s">
        <v>97</v>
      </c>
      <c r="B84" s="7"/>
      <c r="C84" s="7"/>
      <c r="D84" s="7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3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">
      <c r="A1" s="57" t="s">
        <v>88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29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172"/>
      <c r="N8" s="11"/>
      <c r="O8" s="25"/>
      <c r="P8" s="37"/>
      <c r="Q8" s="11"/>
      <c r="R8" s="25"/>
      <c r="S8" s="37"/>
    </row>
    <row r="9" spans="1:19" ht="12.75" customHeight="1">
      <c r="A9" s="114" t="s">
        <v>2</v>
      </c>
      <c r="B9" s="11">
        <v>2521.998567107852</v>
      </c>
      <c r="C9" s="25">
        <v>20338.697671624526</v>
      </c>
      <c r="D9" s="37">
        <f>IF(C9&lt;&gt;0,B9/C9,0)</f>
        <v>0.12400000274483705</v>
      </c>
      <c r="E9" s="11">
        <v>501.7958785716817</v>
      </c>
      <c r="F9" s="25">
        <v>5460.3997988450465</v>
      </c>
      <c r="G9" s="37">
        <f>IF(F9&lt;&gt;0,E9/F9,0)</f>
        <v>0.091897278048728</v>
      </c>
      <c r="H9" s="11">
        <v>620.2007079797258</v>
      </c>
      <c r="I9" s="25">
        <v>4964.791334172051</v>
      </c>
      <c r="J9" s="37">
        <f>IF(I9&lt;&gt;0,H9/I9,0)</f>
        <v>0.12491979344851016</v>
      </c>
      <c r="K9" s="11">
        <v>57.2875636918536</v>
      </c>
      <c r="L9" s="25">
        <v>418.9286692836155</v>
      </c>
      <c r="M9" s="37">
        <f>IF(L9&lt;&gt;0,K9/L9,0)</f>
        <v>0.1367477756769848</v>
      </c>
      <c r="N9" s="11">
        <v>119.83205536214173</v>
      </c>
      <c r="O9" s="25">
        <v>1218.8478806743506</v>
      </c>
      <c r="P9" s="37">
        <f>IF(O9&lt;&gt;0,N9/O9,0)</f>
        <v>0.09831584175692408</v>
      </c>
      <c r="Q9" s="11">
        <f aca="true" t="shared" si="0" ref="Q9:R11">SUM(B9,E9,H9,K9,N9)</f>
        <v>3821.1147727132548</v>
      </c>
      <c r="R9" s="25">
        <f t="shared" si="0"/>
        <v>32401.66535459959</v>
      </c>
      <c r="S9" s="37">
        <f>IF(R9&lt;&gt;0,Q9/R9,0)</f>
        <v>0.11792957957239154</v>
      </c>
    </row>
    <row r="10" spans="1:19" ht="12.75" customHeight="1">
      <c r="A10" s="114" t="s">
        <v>64</v>
      </c>
      <c r="B10" s="11">
        <v>7988.0545250579125</v>
      </c>
      <c r="C10" s="25">
        <v>20338.697671624523</v>
      </c>
      <c r="D10" s="37">
        <f>IF(C10&lt;&gt;0,B10/C10,0)</f>
        <v>0.39275152490232573</v>
      </c>
      <c r="E10" s="11">
        <v>2285.7260862315425</v>
      </c>
      <c r="F10" s="25">
        <v>5460.3997988450465</v>
      </c>
      <c r="G10" s="37">
        <f>IF(F10&lt;&gt;0,E10/F10,0)</f>
        <v>0.41860050004305666</v>
      </c>
      <c r="H10" s="11">
        <v>1951.7559291480638</v>
      </c>
      <c r="I10" s="25">
        <v>4964.79133417205</v>
      </c>
      <c r="J10" s="37">
        <f>IF(I10&lt;&gt;0,H10/I10,0)</f>
        <v>0.3931194279433996</v>
      </c>
      <c r="K10" s="11">
        <v>158.61085586676222</v>
      </c>
      <c r="L10" s="25">
        <v>418.9286692836155</v>
      </c>
      <c r="M10" s="37">
        <f>IF(L10&lt;&gt;0,K10/L10,0)</f>
        <v>0.37861065020446805</v>
      </c>
      <c r="N10" s="11">
        <v>500.9472815116634</v>
      </c>
      <c r="O10" s="25">
        <v>1218.8478806743506</v>
      </c>
      <c r="P10" s="37">
        <f>IF(O10&lt;&gt;0,N10/O10,0)</f>
        <v>0.41100065845337885</v>
      </c>
      <c r="Q10" s="11">
        <f t="shared" si="0"/>
        <v>12885.094677815945</v>
      </c>
      <c r="R10" s="25">
        <f t="shared" si="0"/>
        <v>32401.665354599583</v>
      </c>
      <c r="S10" s="37">
        <f>IF(R10&lt;&gt;0,Q10/R10,0)</f>
        <v>0.39766766728818276</v>
      </c>
    </row>
    <row r="11" spans="1:19" ht="12.75" customHeight="1">
      <c r="A11" s="114" t="s">
        <v>65</v>
      </c>
      <c r="B11" s="11">
        <v>0</v>
      </c>
      <c r="C11" s="25">
        <v>0</v>
      </c>
      <c r="D11" s="37">
        <f>IF(C11&lt;&gt;0,B11/C11,0)</f>
        <v>0</v>
      </c>
      <c r="E11" s="11">
        <v>0.9371842521287892</v>
      </c>
      <c r="F11" s="25">
        <v>2.4840669913122633</v>
      </c>
      <c r="G11" s="37">
        <f>IF(F11&lt;&gt;0,E11/F11,0)</f>
        <v>0.37727817140458875</v>
      </c>
      <c r="H11" s="11">
        <v>367.37026488651463</v>
      </c>
      <c r="I11" s="25">
        <v>973.7384580687839</v>
      </c>
      <c r="J11" s="37">
        <f>IF(I11&lt;&gt;0,H11/I11,0)</f>
        <v>0.3772781714045888</v>
      </c>
      <c r="K11" s="11">
        <v>147.13106396304016</v>
      </c>
      <c r="L11" s="25">
        <v>389.980325167709</v>
      </c>
      <c r="M11" s="37">
        <f>IF(L11&lt;&gt;0,K11/L11,0)</f>
        <v>0.37727817140458875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515.4385131016836</v>
      </c>
      <c r="R11" s="25">
        <f t="shared" si="0"/>
        <v>1366.2028502278051</v>
      </c>
      <c r="S11" s="37">
        <f>IF(R11&lt;&gt;0,Q11/R11,0)</f>
        <v>0.3772781714045888</v>
      </c>
    </row>
    <row r="12" spans="1:19" ht="12.75" customHeight="1">
      <c r="A12" s="114" t="s">
        <v>55</v>
      </c>
      <c r="B12" s="11">
        <f>SUM(B9:B11)</f>
        <v>10510.053092165765</v>
      </c>
      <c r="C12" s="25">
        <f>C9</f>
        <v>20338.697671624526</v>
      </c>
      <c r="D12" s="37">
        <f>IF(C12&lt;&gt;0,B12/C12,0)</f>
        <v>0.5167515276471627</v>
      </c>
      <c r="E12" s="11">
        <f>SUM(E9:E11)</f>
        <v>2788.459149055353</v>
      </c>
      <c r="F12" s="25">
        <f>F9</f>
        <v>5460.3997988450465</v>
      </c>
      <c r="G12" s="37">
        <f>IF(F12&lt;&gt;0,E12/F12,0)</f>
        <v>0.5106694109916919</v>
      </c>
      <c r="H12" s="11">
        <f>SUM(H9:H11)</f>
        <v>2939.3269020143043</v>
      </c>
      <c r="I12" s="25">
        <f>I9</f>
        <v>4964.791334172051</v>
      </c>
      <c r="J12" s="37">
        <f>IF(I12&lt;&gt;0,H12/I12,0)</f>
        <v>0.5920343281666798</v>
      </c>
      <c r="K12" s="11">
        <f>SUM(K9:K11)</f>
        <v>363.02948352165595</v>
      </c>
      <c r="L12" s="25">
        <f>L9</f>
        <v>418.9286692836155</v>
      </c>
      <c r="M12" s="37">
        <f>IF(L12&lt;&gt;0,K12/L12,0)</f>
        <v>0.8665663396645799</v>
      </c>
      <c r="N12" s="11">
        <f>SUM(N9:N11)</f>
        <v>620.7793368738052</v>
      </c>
      <c r="O12" s="25">
        <f>O9</f>
        <v>1218.8478806743506</v>
      </c>
      <c r="P12" s="37">
        <f>IF(O12&lt;&gt;0,N12/O12,0)</f>
        <v>0.509316500210303</v>
      </c>
      <c r="Q12" s="11">
        <f>SUM(Q9:Q11)</f>
        <v>17221.647963630883</v>
      </c>
      <c r="R12" s="25">
        <f>R9</f>
        <v>32401.66535459959</v>
      </c>
      <c r="S12" s="37">
        <f>IF(R12&lt;&gt;0,Q12/R12,0)</f>
        <v>0.5315050252867999</v>
      </c>
    </row>
    <row r="13" spans="1:19" ht="12.75" customHeight="1">
      <c r="A13" s="114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11"/>
      <c r="R13" s="25"/>
      <c r="S13" s="37"/>
    </row>
    <row r="14" spans="1:19" ht="12.75" customHeight="1">
      <c r="A14" s="164" t="s">
        <v>61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11"/>
      <c r="R14" s="25"/>
      <c r="S14" s="37"/>
    </row>
    <row r="15" spans="1:19" ht="12.75" customHeight="1">
      <c r="A15" s="114" t="s">
        <v>2</v>
      </c>
      <c r="B15" s="11">
        <v>1482.5152220584232</v>
      </c>
      <c r="C15" s="25">
        <v>22192.77063131362</v>
      </c>
      <c r="D15" s="37">
        <f>IF(C15&lt;&gt;0,B15/C15,0)</f>
        <v>0.0668017187528005</v>
      </c>
      <c r="E15" s="11">
        <v>15.790411107710051</v>
      </c>
      <c r="F15" s="25">
        <v>233.03978981081647</v>
      </c>
      <c r="G15" s="37">
        <f>IF(F15&lt;&gt;0,E15/F15,0)</f>
        <v>0.06775843352986557</v>
      </c>
      <c r="H15" s="11">
        <v>190.80088321026116</v>
      </c>
      <c r="I15" s="25">
        <v>2772.9254684887255</v>
      </c>
      <c r="J15" s="37">
        <f>IF(I15&lt;&gt;0,H15/I15,0)</f>
        <v>0.06880851482613044</v>
      </c>
      <c r="K15" s="11">
        <v>74.35347307213425</v>
      </c>
      <c r="L15" s="25">
        <v>1092.0912477687275</v>
      </c>
      <c r="M15" s="37">
        <f>IF(L15&lt;&gt;0,K15/L15,0)</f>
        <v>0.06808357197628609</v>
      </c>
      <c r="N15" s="11">
        <v>92.2244575290445</v>
      </c>
      <c r="O15" s="25">
        <v>1323.74208325067</v>
      </c>
      <c r="P15" s="37">
        <f>IF(O15&lt;&gt;0,N15/O15,0)</f>
        <v>0.06966950639098209</v>
      </c>
      <c r="Q15" s="11">
        <f aca="true" t="shared" si="1" ref="Q15:R17">SUM(B15,E15,H15,K15,N15)</f>
        <v>1855.684446977573</v>
      </c>
      <c r="R15" s="25">
        <f t="shared" si="1"/>
        <v>27614.56922063256</v>
      </c>
      <c r="S15" s="37">
        <f>IF(R15&lt;&gt;0,Q15/R15,0)</f>
        <v>0.06719947112523038</v>
      </c>
    </row>
    <row r="16" spans="1:19" ht="12.75" customHeight="1">
      <c r="A16" s="114" t="s">
        <v>3</v>
      </c>
      <c r="B16" s="11">
        <v>5453.2741350754095</v>
      </c>
      <c r="C16" s="25">
        <v>22192.770631313615</v>
      </c>
      <c r="D16" s="37">
        <f>IF(C16&lt;&gt;0,B16/C16,0)</f>
        <v>0.2457229980731173</v>
      </c>
      <c r="E16" s="11">
        <v>57.00516963961848</v>
      </c>
      <c r="F16" s="25">
        <v>233.03978981081642</v>
      </c>
      <c r="G16" s="37">
        <f>IF(F16&lt;&gt;0,E16/F16,0)</f>
        <v>0.24461560699954174</v>
      </c>
      <c r="H16" s="11">
        <v>678.3008466388584</v>
      </c>
      <c r="I16" s="25">
        <v>2772.925468488726</v>
      </c>
      <c r="J16" s="37">
        <f>IF(I16&lt;&gt;0,H16/I16,0)</f>
        <v>0.24461560699954174</v>
      </c>
      <c r="K16" s="11">
        <v>267.1425634718342</v>
      </c>
      <c r="L16" s="25">
        <v>1092.0912477687275</v>
      </c>
      <c r="M16" s="37">
        <f>IF(L16&lt;&gt;0,K16/L16,0)</f>
        <v>0.2446156069995417</v>
      </c>
      <c r="N16" s="11">
        <v>325.27387337190856</v>
      </c>
      <c r="O16" s="25">
        <v>1323.7420832506698</v>
      </c>
      <c r="P16" s="37">
        <f>IF(O16&lt;&gt;0,N16/O16,0)</f>
        <v>0.24572299807311726</v>
      </c>
      <c r="Q16" s="11">
        <f t="shared" si="1"/>
        <v>6780.9965881976295</v>
      </c>
      <c r="R16" s="25">
        <f t="shared" si="1"/>
        <v>27614.569220632555</v>
      </c>
      <c r="S16" s="37">
        <f>IF(R16&lt;&gt;0,Q16/R16,0)</f>
        <v>0.24555865905491392</v>
      </c>
    </row>
    <row r="17" spans="1:19" ht="12.75" customHeight="1">
      <c r="A17" s="114" t="s">
        <v>66</v>
      </c>
      <c r="B17" s="11">
        <v>0</v>
      </c>
      <c r="C17" s="25">
        <v>0</v>
      </c>
      <c r="D17" s="37">
        <f>IF(C17&lt;&gt;0,B17/C17,0)</f>
        <v>0</v>
      </c>
      <c r="E17" s="11">
        <v>75.41433702303365</v>
      </c>
      <c r="F17" s="25">
        <v>233.03978981081642</v>
      </c>
      <c r="G17" s="37">
        <f>IF(F17&lt;&gt;0,E17/F17,0)</f>
        <v>0.32361141882360783</v>
      </c>
      <c r="H17" s="11">
        <v>897.350345149754</v>
      </c>
      <c r="I17" s="25">
        <v>2772.925468488726</v>
      </c>
      <c r="J17" s="37">
        <f>IF(I17&lt;&gt;0,H17/I17,0)</f>
        <v>0.32361141882360783</v>
      </c>
      <c r="K17" s="11">
        <v>353.4131981752821</v>
      </c>
      <c r="L17" s="25">
        <v>1092.0912477687275</v>
      </c>
      <c r="M17" s="37">
        <f>IF(L17&lt;&gt;0,K17/L17,0)</f>
        <v>0.3236114188236078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1326.1778803480697</v>
      </c>
      <c r="R17" s="25">
        <f t="shared" si="1"/>
        <v>4098.056506068269</v>
      </c>
      <c r="S17" s="37">
        <f>IF(R17&lt;&gt;0,Q17/R17,0)</f>
        <v>0.32361141882360783</v>
      </c>
    </row>
    <row r="18" spans="1:19" ht="12.75" customHeight="1">
      <c r="A18" s="114" t="s">
        <v>55</v>
      </c>
      <c r="B18" s="11">
        <f>SUM(B15:B17)</f>
        <v>6935.789357133833</v>
      </c>
      <c r="C18" s="25">
        <f>C15</f>
        <v>22192.77063131362</v>
      </c>
      <c r="D18" s="37">
        <f>IF(C18&lt;&gt;0,B18/C18,0)</f>
        <v>0.31252471682591776</v>
      </c>
      <c r="E18" s="11">
        <f>SUM(E15:E17)</f>
        <v>148.20991777036218</v>
      </c>
      <c r="F18" s="25">
        <f>F15</f>
        <v>233.03978981081647</v>
      </c>
      <c r="G18" s="37">
        <f>IF(F18&lt;&gt;0,E18/F18,0)</f>
        <v>0.635985459353015</v>
      </c>
      <c r="H18" s="11">
        <f>SUM(H15:H17)</f>
        <v>1766.4520749988737</v>
      </c>
      <c r="I18" s="25">
        <f>I15</f>
        <v>2772.9254684887255</v>
      </c>
      <c r="J18" s="37">
        <f>IF(I18&lt;&gt;0,H18/I18,0)</f>
        <v>0.6370355406492801</v>
      </c>
      <c r="K18" s="11">
        <f>SUM(K15:K17)</f>
        <v>694.9092347192505</v>
      </c>
      <c r="L18" s="25">
        <f>L15</f>
        <v>1092.0912477687275</v>
      </c>
      <c r="M18" s="37">
        <f>IF(L18&lt;&gt;0,K18/L18,0)</f>
        <v>0.6363105977994357</v>
      </c>
      <c r="N18" s="11">
        <f>SUM(N15:N17)</f>
        <v>417.4983309009531</v>
      </c>
      <c r="O18" s="25">
        <f>O15</f>
        <v>1323.74208325067</v>
      </c>
      <c r="P18" s="37">
        <f>IF(O18&lt;&gt;0,N18/O18,0)</f>
        <v>0.31539250446409933</v>
      </c>
      <c r="Q18" s="11">
        <f>SUM(Q15:Q17)</f>
        <v>9962.858915523273</v>
      </c>
      <c r="R18" s="25">
        <f>R15</f>
        <v>27614.56922063256</v>
      </c>
      <c r="S18" s="37">
        <f>IF(R18&lt;&gt;0,Q18/R18,0)</f>
        <v>0.36078270263507867</v>
      </c>
    </row>
    <row r="19" spans="1:19" ht="12.75" customHeight="1">
      <c r="A19" s="114"/>
      <c r="B19" s="11"/>
      <c r="C19" s="25"/>
      <c r="D19" s="36"/>
      <c r="E19" s="11"/>
      <c r="F19" s="25"/>
      <c r="G19" s="36"/>
      <c r="H19" s="11"/>
      <c r="I19" s="25"/>
      <c r="J19" s="36"/>
      <c r="K19" s="11"/>
      <c r="L19" s="25"/>
      <c r="M19" s="36"/>
      <c r="N19" s="11"/>
      <c r="O19" s="25"/>
      <c r="P19" s="36"/>
      <c r="Q19" s="11"/>
      <c r="R19" s="25"/>
      <c r="S19" s="36"/>
    </row>
    <row r="20" spans="1:19" ht="12.75" customHeight="1">
      <c r="A20" s="165" t="s">
        <v>69</v>
      </c>
      <c r="B20" s="11"/>
      <c r="C20" s="25"/>
      <c r="D20" s="36"/>
      <c r="E20" s="11"/>
      <c r="F20" s="25"/>
      <c r="G20" s="36"/>
      <c r="H20" s="11"/>
      <c r="I20" s="25"/>
      <c r="J20" s="36"/>
      <c r="K20" s="11"/>
      <c r="L20" s="25"/>
      <c r="M20" s="36"/>
      <c r="N20" s="11"/>
      <c r="O20" s="25"/>
      <c r="P20" s="36"/>
      <c r="Q20" s="11"/>
      <c r="R20" s="25"/>
      <c r="S20" s="36"/>
    </row>
    <row r="21" spans="1:19" ht="12.75" customHeight="1">
      <c r="A21" s="134" t="s">
        <v>62</v>
      </c>
      <c r="B21" s="11">
        <v>41473.62164790734</v>
      </c>
      <c r="C21" s="25">
        <v>42531.46830293814</v>
      </c>
      <c r="D21" s="37">
        <f>IF(C21&lt;&gt;0,B21/C21,0)</f>
        <v>0.9751279065303814</v>
      </c>
      <c r="E21" s="11">
        <v>5551.831827043186</v>
      </c>
      <c r="F21" s="25">
        <v>5693.439588655862</v>
      </c>
      <c r="G21" s="37">
        <f>IF(F21&lt;&gt;0,E21/F21,0)</f>
        <v>0.9751279065303813</v>
      </c>
      <c r="H21" s="11">
        <v>7545.26358710356</v>
      </c>
      <c r="I21" s="25">
        <v>7737.716802660777</v>
      </c>
      <c r="J21" s="37">
        <f>IF(I21&lt;&gt;0,H21/I21,0)</f>
        <v>0.9751279065303814</v>
      </c>
      <c r="K21" s="11">
        <v>1473.437688440962</v>
      </c>
      <c r="L21" s="25">
        <v>1511.0199170523433</v>
      </c>
      <c r="M21" s="37">
        <f>IF(L21&lt;&gt;0,K21/L21,0)</f>
        <v>0.9751279065303813</v>
      </c>
      <c r="N21" s="11">
        <v>2479.350428687363</v>
      </c>
      <c r="O21" s="25">
        <v>2542.58996392502</v>
      </c>
      <c r="P21" s="37">
        <f>IF(O21&lt;&gt;0,N21/O21,0)</f>
        <v>0.9751279065303815</v>
      </c>
      <c r="Q21" s="11">
        <f>SUM(B21,E21,H21,K21,N21)</f>
        <v>58523.505179182415</v>
      </c>
      <c r="R21" s="25">
        <f>SUM(C21,F21,I21,L21,O21)</f>
        <v>60016.23457523214</v>
      </c>
      <c r="S21" s="37">
        <f>IF(R21&lt;&gt;0,Q21/R21,0)</f>
        <v>0.9751279065303815</v>
      </c>
    </row>
    <row r="22" spans="1:19" ht="12.75" customHeight="1">
      <c r="A22" s="134" t="s">
        <v>70</v>
      </c>
      <c r="B22" s="11">
        <v>0</v>
      </c>
      <c r="C22" s="25">
        <v>0</v>
      </c>
      <c r="D22" s="37">
        <f>IF(C22&lt;&gt;0,B22/C22,0)</f>
        <v>0</v>
      </c>
      <c r="E22" s="11">
        <v>607.8125074927556</v>
      </c>
      <c r="F22" s="25">
        <v>235.52385680212862</v>
      </c>
      <c r="G22" s="37">
        <f>IF(F22&lt;&gt;0,E22/F22,0)</f>
        <v>2.580683399743233</v>
      </c>
      <c r="H22" s="11">
        <v>9885.555128261989</v>
      </c>
      <c r="I22" s="25">
        <v>3746.6639265575095</v>
      </c>
      <c r="J22" s="37">
        <f>IF(I22&lt;&gt;0,H22/I22,0)</f>
        <v>2.6384952912883715</v>
      </c>
      <c r="K22" s="11">
        <v>3539.6051317749225</v>
      </c>
      <c r="L22" s="25">
        <v>1482.0715729364365</v>
      </c>
      <c r="M22" s="37">
        <f>IF(L22&lt;&gt;0,K22/L22,0)</f>
        <v>2.3882821831349776</v>
      </c>
      <c r="N22" s="11">
        <v>0</v>
      </c>
      <c r="O22" s="25">
        <v>0</v>
      </c>
      <c r="P22" s="37">
        <f>IF(O22&lt;&gt;0,N22/O22,0)</f>
        <v>0</v>
      </c>
      <c r="Q22" s="11">
        <f>SUM(B22,E22,H22,K22,N22)</f>
        <v>14032.972767529667</v>
      </c>
      <c r="R22" s="25">
        <f>SUM(C22,F22,I22,L22,O22)</f>
        <v>5464.259356296075</v>
      </c>
      <c r="S22" s="37">
        <f>IF(R22&lt;&gt;0,Q22/R22,0)</f>
        <v>2.568138123121934</v>
      </c>
    </row>
    <row r="23" spans="1:19" ht="12.75" customHeight="1">
      <c r="A23" s="114" t="s">
        <v>55</v>
      </c>
      <c r="B23" s="11">
        <f>SUM(B21:B22)</f>
        <v>41473.62164790734</v>
      </c>
      <c r="C23" s="25">
        <f>C21</f>
        <v>42531.46830293814</v>
      </c>
      <c r="D23" s="37">
        <f>IF(C23&lt;&gt;0,B23/C23,0)</f>
        <v>0.9751279065303814</v>
      </c>
      <c r="E23" s="11">
        <f>SUM(E21:E22)</f>
        <v>6159.644334535942</v>
      </c>
      <c r="F23" s="25">
        <f>F21</f>
        <v>5693.439588655862</v>
      </c>
      <c r="G23" s="37">
        <f>IF(F23&lt;&gt;0,E23/F23,0)</f>
        <v>1.081884551266512</v>
      </c>
      <c r="H23" s="11">
        <f>SUM(H21:H22)</f>
        <v>17430.81871536555</v>
      </c>
      <c r="I23" s="25">
        <f>I21</f>
        <v>7737.716802660777</v>
      </c>
      <c r="J23" s="37">
        <f>IF(I23&lt;&gt;0,H23/I23,0)</f>
        <v>2.2527082807387826</v>
      </c>
      <c r="K23" s="11">
        <f>SUM(K21:K22)</f>
        <v>5013.042820215885</v>
      </c>
      <c r="L23" s="25">
        <f>L21</f>
        <v>1511.0199170523433</v>
      </c>
      <c r="M23" s="37">
        <f>IF(L23&lt;&gt;0,K23/L23,0)</f>
        <v>3.317655024690338</v>
      </c>
      <c r="N23" s="11">
        <f>SUM(N21:N22)</f>
        <v>2479.350428687363</v>
      </c>
      <c r="O23" s="25">
        <f>O21</f>
        <v>2542.58996392502</v>
      </c>
      <c r="P23" s="37">
        <f>IF(O23&lt;&gt;0,N23/O23,0)</f>
        <v>0.9751279065303815</v>
      </c>
      <c r="Q23" s="11">
        <f>SUM(Q21:Q22)</f>
        <v>72556.47794671208</v>
      </c>
      <c r="R23" s="25">
        <f>R21</f>
        <v>60016.23457523214</v>
      </c>
      <c r="S23" s="37">
        <f>IF(R23&lt;&gt;0,Q23/R23,0)</f>
        <v>1.208947519954128</v>
      </c>
    </row>
    <row r="24" spans="1:19" ht="12.75" customHeight="1">
      <c r="A24" s="161"/>
      <c r="B24" s="39"/>
      <c r="C24" s="40"/>
      <c r="D24" s="48"/>
      <c r="E24" s="39"/>
      <c r="F24" s="40"/>
      <c r="G24" s="48"/>
      <c r="H24" s="39"/>
      <c r="I24" s="40"/>
      <c r="J24" s="48"/>
      <c r="K24" s="39"/>
      <c r="L24" s="40"/>
      <c r="M24" s="151"/>
      <c r="N24" s="39"/>
      <c r="O24" s="40"/>
      <c r="P24" s="157"/>
      <c r="Q24" s="158"/>
      <c r="R24" s="15"/>
      <c r="S24" s="48"/>
    </row>
    <row r="25" spans="1:19" ht="12.75" customHeight="1">
      <c r="A25" s="77" t="s">
        <v>51</v>
      </c>
      <c r="B25" s="12">
        <f>SUM(B12,B18,B23)</f>
        <v>58919.46409720694</v>
      </c>
      <c r="C25" s="25">
        <f>C21</f>
        <v>42531.46830293814</v>
      </c>
      <c r="D25" s="13">
        <f>IF(C25&lt;&gt;0,B25/C25,0)</f>
        <v>1.3853146022973462</v>
      </c>
      <c r="E25" s="12">
        <f>SUM(E12,E18,E23)</f>
        <v>9096.313401361658</v>
      </c>
      <c r="F25" s="25">
        <f>F21</f>
        <v>5693.439588655862</v>
      </c>
      <c r="G25" s="13">
        <f>IF(F25&lt;&gt;0,E25/F25,0)</f>
        <v>1.5976833089589635</v>
      </c>
      <c r="H25" s="12">
        <f>SUM(H12,H18,H23)</f>
        <v>22136.597692378728</v>
      </c>
      <c r="I25" s="25">
        <f>I21</f>
        <v>7737.716802660777</v>
      </c>
      <c r="J25" s="13">
        <f>IF(I25&lt;&gt;0,H25/I25,0)</f>
        <v>2.8608694601961386</v>
      </c>
      <c r="K25" s="12">
        <f>SUM(K12,K18,K23)</f>
        <v>6070.981538456791</v>
      </c>
      <c r="L25" s="25">
        <f>L21</f>
        <v>1511.0199170523433</v>
      </c>
      <c r="M25" s="13">
        <f>IF(L25&lt;&gt;0,K25/L25,0)</f>
        <v>4.017803782692618</v>
      </c>
      <c r="N25" s="12">
        <f>SUM(N12,N18,N23)</f>
        <v>3517.6280964621214</v>
      </c>
      <c r="O25" s="25">
        <f>O21</f>
        <v>2542.58996392502</v>
      </c>
      <c r="P25" s="13">
        <f>IF(O25&lt;&gt;0,N25/O25,0)</f>
        <v>1.3834822548547803</v>
      </c>
      <c r="Q25" s="12">
        <f>SUM(Q12,Q18,Q23)</f>
        <v>99740.98482586624</v>
      </c>
      <c r="R25" s="25">
        <f>R21</f>
        <v>60016.23457523214</v>
      </c>
      <c r="S25" s="13">
        <f>IF(R25&lt;&gt;0,Q25/R25,0)</f>
        <v>1.6619000764007934</v>
      </c>
    </row>
    <row r="26" spans="1:17" ht="12.75" customHeight="1">
      <c r="A26" s="76"/>
      <c r="B26" s="25"/>
      <c r="C26" s="58"/>
      <c r="D26" s="59"/>
      <c r="E26" s="58"/>
      <c r="G26" s="32"/>
      <c r="H26" s="58"/>
      <c r="J26" s="59"/>
      <c r="K26" s="58"/>
      <c r="L26" s="58"/>
      <c r="N26" s="58"/>
      <c r="O26" s="7"/>
      <c r="P26" s="7"/>
      <c r="Q26" s="7"/>
    </row>
    <row r="27" spans="1:19" ht="12.75" customHeight="1">
      <c r="A27" s="76"/>
      <c r="B27" s="25"/>
      <c r="C27" s="58"/>
      <c r="D27" s="59"/>
      <c r="E27" s="58"/>
      <c r="G27" s="32"/>
      <c r="H27" s="58"/>
      <c r="J27" s="59"/>
      <c r="K27" s="58"/>
      <c r="L27" s="58"/>
      <c r="N27" s="58"/>
      <c r="O27" s="7"/>
      <c r="P27" s="70" t="s">
        <v>77</v>
      </c>
      <c r="Q27" s="169">
        <f>Q25-SUM(Q11,Q17,Q22)</f>
        <v>83866.39566488682</v>
      </c>
      <c r="R27" s="170">
        <f>R25</f>
        <v>60016.23457523214</v>
      </c>
      <c r="S27" s="171">
        <f>IF(R27&lt;&gt;0,Q27/R27,0)</f>
        <v>1.3973951591341138</v>
      </c>
    </row>
    <row r="28" spans="1:19" ht="12.75" customHeight="1" hidden="1">
      <c r="A28" s="76"/>
      <c r="B28" s="25"/>
      <c r="C28" s="58"/>
      <c r="D28" s="59"/>
      <c r="E28" s="58"/>
      <c r="G28" s="32"/>
      <c r="H28" s="58"/>
      <c r="J28" s="59"/>
      <c r="K28" s="58"/>
      <c r="L28" s="58"/>
      <c r="N28" s="58"/>
      <c r="O28" s="7"/>
      <c r="P28" s="7"/>
      <c r="Q28" s="78"/>
      <c r="R28" s="5"/>
      <c r="S28" s="13"/>
    </row>
    <row r="29" spans="1:19" ht="12.75" customHeight="1" hidden="1">
      <c r="A29" s="84" t="s">
        <v>26</v>
      </c>
      <c r="B29" s="9">
        <v>0</v>
      </c>
      <c r="C29" s="9">
        <v>0</v>
      </c>
      <c r="D29" s="74"/>
      <c r="E29" s="9">
        <v>0</v>
      </c>
      <c r="F29" s="9">
        <v>0</v>
      </c>
      <c r="G29" s="74"/>
      <c r="H29" s="9">
        <v>0</v>
      </c>
      <c r="I29" s="9">
        <v>0</v>
      </c>
      <c r="J29" s="75"/>
      <c r="K29" s="9">
        <v>0</v>
      </c>
      <c r="L29" s="9">
        <v>0</v>
      </c>
      <c r="N29" s="9">
        <v>0</v>
      </c>
      <c r="O29" s="9">
        <v>0</v>
      </c>
      <c r="Q29" s="9">
        <v>0</v>
      </c>
      <c r="R29" s="9">
        <v>0</v>
      </c>
      <c r="S29" s="85"/>
    </row>
    <row r="30" spans="1:19" ht="12.75" customHeight="1" hidden="1">
      <c r="A30" s="84"/>
      <c r="B30" s="9">
        <v>0</v>
      </c>
      <c r="C30" s="9">
        <v>0</v>
      </c>
      <c r="E30" s="9">
        <v>0</v>
      </c>
      <c r="F30" s="9">
        <v>0</v>
      </c>
      <c r="H30" s="9">
        <v>0</v>
      </c>
      <c r="I30" s="9">
        <v>0</v>
      </c>
      <c r="K30" s="9">
        <v>0</v>
      </c>
      <c r="L30" s="9">
        <v>0</v>
      </c>
      <c r="N30" s="9">
        <v>0</v>
      </c>
      <c r="O30" s="9">
        <v>0</v>
      </c>
      <c r="Q30" s="9">
        <v>0</v>
      </c>
      <c r="R30" s="9">
        <v>0</v>
      </c>
      <c r="S30" s="86"/>
    </row>
    <row r="31" spans="1:18" ht="13.5" hidden="1">
      <c r="A31" s="64"/>
      <c r="C31" s="9">
        <v>0</v>
      </c>
      <c r="D31" s="5"/>
      <c r="F31" s="9">
        <v>0</v>
      </c>
      <c r="G31" s="6"/>
      <c r="H31" s="6"/>
      <c r="I31" s="9">
        <v>0</v>
      </c>
      <c r="J31" s="6"/>
      <c r="K31" s="6"/>
      <c r="L31" s="9">
        <v>0</v>
      </c>
      <c r="M31" s="5"/>
      <c r="N31" s="5"/>
      <c r="O31" s="9">
        <v>0</v>
      </c>
      <c r="P31" s="5"/>
      <c r="Q31" s="50"/>
      <c r="R31" s="9">
        <v>0</v>
      </c>
    </row>
    <row r="32" spans="1:18" ht="13.5" hidden="1">
      <c r="A32" s="64"/>
      <c r="B32" s="50"/>
      <c r="C32" s="9">
        <f>C12+C18-C23</f>
        <v>0</v>
      </c>
      <c r="D32" s="5"/>
      <c r="E32" s="50"/>
      <c r="F32" s="9">
        <f>F12+F18-F23</f>
        <v>0</v>
      </c>
      <c r="G32" s="6"/>
      <c r="H32" s="6"/>
      <c r="I32" s="9">
        <f>I12+I18-I23</f>
        <v>0</v>
      </c>
      <c r="J32" s="6"/>
      <c r="K32" s="6"/>
      <c r="L32" s="9">
        <f>L12+L18-L23</f>
        <v>0</v>
      </c>
      <c r="M32" s="5"/>
      <c r="N32" s="5"/>
      <c r="O32" s="9">
        <f>O12+O18-O23</f>
        <v>0</v>
      </c>
      <c r="P32" s="5"/>
      <c r="Q32" s="50"/>
      <c r="R32" s="9">
        <f>R12+R18-R23</f>
        <v>0</v>
      </c>
    </row>
    <row r="33" spans="1:5" ht="12.75">
      <c r="A33" s="15"/>
      <c r="B33" s="15"/>
      <c r="C33" s="15"/>
      <c r="D33" s="15"/>
      <c r="E33" s="15"/>
    </row>
    <row r="34" spans="1:3" ht="12.75">
      <c r="A34" s="31" t="s">
        <v>27</v>
      </c>
      <c r="C34" s="24"/>
    </row>
    <row r="35" spans="1:3" ht="12.75">
      <c r="A35" s="83" t="s">
        <v>76</v>
      </c>
      <c r="C35" s="24"/>
    </row>
    <row r="36" spans="1:5" ht="12.75">
      <c r="A36" s="83" t="s">
        <v>97</v>
      </c>
      <c r="B36" s="7"/>
      <c r="C36" s="7"/>
      <c r="D36" s="7"/>
      <c r="E36" s="7"/>
    </row>
    <row r="37" spans="1:18" ht="13.5">
      <c r="A37" s="72"/>
      <c r="B37" s="87"/>
      <c r="C37" s="87"/>
      <c r="D37" s="87"/>
      <c r="E37" s="87"/>
      <c r="F37" s="88"/>
      <c r="G37" s="6"/>
      <c r="H37" s="6"/>
      <c r="I37" s="6"/>
      <c r="J37" s="6"/>
      <c r="K37" s="6"/>
      <c r="L37" s="6"/>
      <c r="M37" s="5"/>
      <c r="N37" s="5"/>
      <c r="O37" s="5"/>
      <c r="P37" s="5"/>
      <c r="Q37" s="50"/>
      <c r="R37" s="50"/>
    </row>
    <row r="38" spans="1:18" ht="13.5">
      <c r="A38" s="72"/>
      <c r="B38" s="87"/>
      <c r="C38" s="87"/>
      <c r="D38" s="87"/>
      <c r="E38" s="87"/>
      <c r="F38" s="88"/>
      <c r="G38" s="6"/>
      <c r="H38" s="6"/>
      <c r="I38" s="6"/>
      <c r="J38" s="6"/>
      <c r="K38" s="6"/>
      <c r="L38" s="6"/>
      <c r="M38" s="5"/>
      <c r="N38" s="5"/>
      <c r="O38" s="5"/>
      <c r="P38" s="5"/>
      <c r="Q38" s="50"/>
      <c r="R38" s="50"/>
    </row>
    <row r="39" spans="1:18" ht="12.75">
      <c r="A39" s="32"/>
      <c r="B39" s="25"/>
      <c r="C39" s="25"/>
      <c r="D39" s="25"/>
      <c r="E39" s="25"/>
      <c r="F39" s="25"/>
      <c r="G39" s="5"/>
      <c r="H39" s="6"/>
      <c r="I39" s="5"/>
      <c r="J39" s="5"/>
      <c r="K39" s="5"/>
      <c r="L39" s="5"/>
      <c r="M39" s="5"/>
      <c r="N39" s="5"/>
      <c r="O39" s="5"/>
      <c r="P39" s="5"/>
      <c r="Q39" s="50"/>
      <c r="R39" s="50"/>
    </row>
    <row r="40" spans="1:18" ht="12.75">
      <c r="A40" s="81"/>
      <c r="B40" s="25"/>
      <c r="C40" s="25"/>
      <c r="D40" s="25"/>
      <c r="E40" s="25"/>
      <c r="F40" s="25"/>
      <c r="G40" s="5"/>
      <c r="H40" s="5"/>
      <c r="I40" s="5"/>
      <c r="J40" s="5"/>
      <c r="K40" s="5"/>
      <c r="L40" s="5"/>
      <c r="M40" s="5"/>
      <c r="N40" s="5"/>
      <c r="O40" s="5"/>
      <c r="P40" s="5"/>
      <c r="Q40" s="50"/>
      <c r="R40" s="50"/>
    </row>
    <row r="41" spans="1:18" ht="12.75">
      <c r="A41" s="82"/>
      <c r="B41" s="25"/>
      <c r="C41" s="25"/>
      <c r="D41" s="89"/>
      <c r="E41" s="25"/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50"/>
      <c r="R41" s="50"/>
    </row>
    <row r="42" spans="1:18" ht="12.75">
      <c r="A42" s="82"/>
      <c r="B42" s="25"/>
      <c r="C42" s="25"/>
      <c r="D42" s="89"/>
      <c r="E42" s="25"/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50"/>
      <c r="R42" s="50"/>
    </row>
    <row r="43" spans="1:16" ht="12.75">
      <c r="A43" s="81"/>
      <c r="B43" s="25"/>
      <c r="C43" s="25"/>
      <c r="D43" s="89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82"/>
      <c r="B44" s="25"/>
      <c r="C44" s="25"/>
      <c r="D44" s="25"/>
      <c r="E44" s="25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82"/>
      <c r="B45" s="25"/>
      <c r="C45" s="25"/>
      <c r="D45" s="25"/>
      <c r="E45" s="25"/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2"/>
      <c r="B46" s="25"/>
      <c r="C46" s="25"/>
      <c r="D46" s="25"/>
      <c r="E46" s="25"/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">
      <c r="A1" s="57" t="s">
        <v>89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33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172"/>
      <c r="N8" s="11"/>
      <c r="O8" s="25"/>
      <c r="P8" s="37"/>
      <c r="Q8" s="11"/>
      <c r="R8" s="25"/>
      <c r="S8" s="37"/>
    </row>
    <row r="9" spans="1:19" ht="12.75" customHeight="1">
      <c r="A9" s="114" t="s">
        <v>2</v>
      </c>
      <c r="B9" s="11">
        <v>90.75882316305731</v>
      </c>
      <c r="C9" s="25">
        <v>412.9470739710332</v>
      </c>
      <c r="D9" s="37">
        <f>IF(C9&lt;&gt;0,B9/C9,0)</f>
        <v>0.21978318502245575</v>
      </c>
      <c r="E9" s="11">
        <v>0</v>
      </c>
      <c r="F9" s="25">
        <v>0</v>
      </c>
      <c r="G9" s="37">
        <f>IF(F9&lt;&gt;0,E9/F9,0)</f>
        <v>0</v>
      </c>
      <c r="H9" s="11">
        <v>16.050100137278722</v>
      </c>
      <c r="I9" s="25">
        <v>130.75701091889545</v>
      </c>
      <c r="J9" s="37">
        <f>IF(I9&lt;&gt;0,H9/I9,0)</f>
        <v>0.12274753012849235</v>
      </c>
      <c r="K9" s="11">
        <v>711.1550021661128</v>
      </c>
      <c r="L9" s="25">
        <v>3313.1015520313877</v>
      </c>
      <c r="M9" s="37">
        <f>IF(L9&lt;&gt;0,K9/L9,0)</f>
        <v>0.21464932209218784</v>
      </c>
      <c r="N9" s="11">
        <v>116.52587689661537</v>
      </c>
      <c r="O9" s="25">
        <v>722.2794668890001</v>
      </c>
      <c r="P9" s="37">
        <f>IF(O9&lt;&gt;0,N9/O9,0)</f>
        <v>0.16133073448497057</v>
      </c>
      <c r="Q9" s="11">
        <f aca="true" t="shared" si="0" ref="Q9:R11">SUM(B9,E9,H9,K9,N9)</f>
        <v>934.4898023630642</v>
      </c>
      <c r="R9" s="25">
        <f t="shared" si="0"/>
        <v>4579.0851038103165</v>
      </c>
      <c r="S9" s="37">
        <f>IF(R9&lt;&gt;0,Q9/R9,0)</f>
        <v>0.20407784113587735</v>
      </c>
    </row>
    <row r="10" spans="1:19" ht="12.75" customHeight="1">
      <c r="A10" s="114" t="s">
        <v>64</v>
      </c>
      <c r="B10" s="11">
        <v>306.2421458736399</v>
      </c>
      <c r="C10" s="25">
        <v>412.9470739710332</v>
      </c>
      <c r="D10" s="37">
        <f>IF(C10&lt;&gt;0,B10/C10,0)</f>
        <v>0.7416014428404007</v>
      </c>
      <c r="E10" s="11">
        <v>0</v>
      </c>
      <c r="F10" s="25">
        <v>0</v>
      </c>
      <c r="G10" s="37">
        <f>IF(F10&lt;&gt;0,E10/F10,0)</f>
        <v>0</v>
      </c>
      <c r="H10" s="11">
        <v>104.90311971138642</v>
      </c>
      <c r="I10" s="25">
        <v>130.7570109188955</v>
      </c>
      <c r="J10" s="37">
        <f>IF(I10&lt;&gt;0,H10/I10,0)</f>
        <v>0.8022752965533493</v>
      </c>
      <c r="K10" s="11">
        <v>2729.150102962318</v>
      </c>
      <c r="L10" s="25">
        <v>3313.1015520313886</v>
      </c>
      <c r="M10" s="37">
        <f>IF(L10&lt;&gt;0,K10/L10,0)</f>
        <v>0.8237447781487327</v>
      </c>
      <c r="N10" s="11">
        <v>535.6434947788778</v>
      </c>
      <c r="O10" s="25">
        <v>722.2794668889999</v>
      </c>
      <c r="P10" s="37">
        <f>IF(O10&lt;&gt;0,N10/O10,0)</f>
        <v>0.7416014428404007</v>
      </c>
      <c r="Q10" s="11">
        <f t="shared" si="0"/>
        <v>3675.9388633262224</v>
      </c>
      <c r="R10" s="25">
        <f t="shared" si="0"/>
        <v>4579.085103810317</v>
      </c>
      <c r="S10" s="37">
        <f>IF(R10&lt;&gt;0,Q10/R10,0)</f>
        <v>0.8027670986650641</v>
      </c>
    </row>
    <row r="11" spans="1:19" ht="12.75" customHeight="1">
      <c r="A11" s="114" t="s">
        <v>65</v>
      </c>
      <c r="B11" s="11">
        <v>0</v>
      </c>
      <c r="C11" s="25">
        <v>0</v>
      </c>
      <c r="D11" s="37">
        <f>IF(C11&lt;&gt;0,B11/C11,0)</f>
        <v>0</v>
      </c>
      <c r="E11" s="11">
        <v>0</v>
      </c>
      <c r="F11" s="25">
        <v>0</v>
      </c>
      <c r="G11" s="37">
        <f>IF(F11&lt;&gt;0,E11/F11,0)</f>
        <v>0</v>
      </c>
      <c r="H11" s="11">
        <v>11.164972393576623</v>
      </c>
      <c r="I11" s="25">
        <v>62.52678903872411</v>
      </c>
      <c r="J11" s="37">
        <f>IF(I11&lt;&gt;0,H11/I11,0)</f>
        <v>0.17856302178993916</v>
      </c>
      <c r="K11" s="11">
        <v>525.2761793126567</v>
      </c>
      <c r="L11" s="25">
        <v>2941.6850927320756</v>
      </c>
      <c r="M11" s="37">
        <f>IF(L11&lt;&gt;0,K11/L11,0)</f>
        <v>0.17856302178993913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536.4411517062333</v>
      </c>
      <c r="R11" s="25">
        <f t="shared" si="0"/>
        <v>3004.2118817707997</v>
      </c>
      <c r="S11" s="37">
        <f>IF(R11&lt;&gt;0,Q11/R11,0)</f>
        <v>0.17856302178993913</v>
      </c>
    </row>
    <row r="12" spans="1:19" ht="12.75" customHeight="1">
      <c r="A12" s="114" t="s">
        <v>55</v>
      </c>
      <c r="B12" s="11">
        <f>SUM(B9:B11)</f>
        <v>397.00096903669726</v>
      </c>
      <c r="C12" s="25">
        <f>C9</f>
        <v>412.9470739710332</v>
      </c>
      <c r="D12" s="37">
        <f>IF(C12&lt;&gt;0,B12/C12,0)</f>
        <v>0.9613846278628565</v>
      </c>
      <c r="E12" s="11">
        <f>SUM(E9:E11)</f>
        <v>0</v>
      </c>
      <c r="F12" s="25">
        <f>F9</f>
        <v>0</v>
      </c>
      <c r="G12" s="37">
        <f>IF(F12&lt;&gt;0,E12/F12,0)</f>
        <v>0</v>
      </c>
      <c r="H12" s="11">
        <f>SUM(H9:H11)</f>
        <v>132.11819224224178</v>
      </c>
      <c r="I12" s="25">
        <f>I9</f>
        <v>130.75701091889545</v>
      </c>
      <c r="J12" s="37">
        <f>IF(I12&lt;&gt;0,H12/I12,0)</f>
        <v>1.0104100064216872</v>
      </c>
      <c r="K12" s="11">
        <f>SUM(K9:K11)</f>
        <v>3965.5812844410875</v>
      </c>
      <c r="L12" s="25">
        <f>L9</f>
        <v>3313.1015520313877</v>
      </c>
      <c r="M12" s="37">
        <f>IF(L12&lt;&gt;0,K12/L12,0)</f>
        <v>1.196939249269205</v>
      </c>
      <c r="N12" s="11">
        <f>SUM(N9:N11)</f>
        <v>652.1693716754932</v>
      </c>
      <c r="O12" s="25">
        <f>O9</f>
        <v>722.2794668890001</v>
      </c>
      <c r="P12" s="37">
        <f>IF(O12&lt;&gt;0,N12/O12,0)</f>
        <v>0.9029321773253711</v>
      </c>
      <c r="Q12" s="11">
        <f>SUM(Q9:Q11)</f>
        <v>5146.86981739552</v>
      </c>
      <c r="R12" s="25">
        <f>R9</f>
        <v>4579.0851038103165</v>
      </c>
      <c r="S12" s="37">
        <f>IF(R12&lt;&gt;0,Q12/R12,0)</f>
        <v>1.123995230643943</v>
      </c>
    </row>
    <row r="13" spans="1:19" ht="12.75" customHeight="1">
      <c r="A13" s="114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11"/>
      <c r="R13" s="25"/>
      <c r="S13" s="36"/>
    </row>
    <row r="14" spans="1:19" ht="12.75" customHeight="1">
      <c r="A14" s="164" t="s">
        <v>61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11"/>
      <c r="R14" s="25"/>
      <c r="S14" s="36"/>
    </row>
    <row r="15" spans="1:19" ht="12.75" customHeight="1">
      <c r="A15" s="114" t="s">
        <v>2</v>
      </c>
      <c r="B15" s="11">
        <v>27.64547410981453</v>
      </c>
      <c r="C15" s="25">
        <v>255.68112842741715</v>
      </c>
      <c r="D15" s="37">
        <f>IF(C15&lt;&gt;0,B15/C15,0)</f>
        <v>0.108124812651797</v>
      </c>
      <c r="E15" s="11">
        <v>0</v>
      </c>
      <c r="F15" s="25">
        <v>0</v>
      </c>
      <c r="G15" s="37">
        <f>IF(F15&lt;&gt;0,E15/F15,0)</f>
        <v>0</v>
      </c>
      <c r="H15" s="11">
        <v>51.82598370202616</v>
      </c>
      <c r="I15" s="25">
        <v>203.40629588035839</v>
      </c>
      <c r="J15" s="37">
        <f>IF(I15&lt;&gt;0,H15/I15,0)</f>
        <v>0.2547904600382168</v>
      </c>
      <c r="K15" s="11">
        <v>0</v>
      </c>
      <c r="L15" s="25">
        <v>0</v>
      </c>
      <c r="M15" s="37">
        <f>IF(L15&lt;&gt;0,K15/L15,0)</f>
        <v>0</v>
      </c>
      <c r="N15" s="11">
        <v>22.36694465758692</v>
      </c>
      <c r="O15" s="25">
        <v>242.84088257714802</v>
      </c>
      <c r="P15" s="37">
        <f>IF(O15&lt;&gt;0,N15/O15,0)</f>
        <v>0.09210535071449995</v>
      </c>
      <c r="Q15" s="11">
        <f aca="true" t="shared" si="1" ref="Q15:R17">SUM(B15,E15,H15,K15,N15)</f>
        <v>101.83840246942759</v>
      </c>
      <c r="R15" s="25">
        <f t="shared" si="1"/>
        <v>701.9283068849236</v>
      </c>
      <c r="S15" s="37">
        <f>IF(R15&lt;&gt;0,Q15/R15,0)</f>
        <v>0.14508376634841044</v>
      </c>
    </row>
    <row r="16" spans="1:19" ht="12.75" customHeight="1">
      <c r="A16" s="114" t="s">
        <v>3</v>
      </c>
      <c r="B16" s="11">
        <v>93.3899834625725</v>
      </c>
      <c r="C16" s="25">
        <v>255.68112842741715</v>
      </c>
      <c r="D16" s="37">
        <f>IF(C16&lt;&gt;0,B16/C16,0)</f>
        <v>0.3652595873499678</v>
      </c>
      <c r="E16" s="11">
        <v>0</v>
      </c>
      <c r="F16" s="25">
        <v>0</v>
      </c>
      <c r="G16" s="37">
        <f>IF(F16&lt;&gt;0,E16/F16,0)</f>
        <v>0</v>
      </c>
      <c r="H16" s="11">
        <v>49.75635453430223</v>
      </c>
      <c r="I16" s="25">
        <v>203.40629588035833</v>
      </c>
      <c r="J16" s="37">
        <f>IF(I16&lt;&gt;0,H16/I16,0)</f>
        <v>0.2446156069995417</v>
      </c>
      <c r="K16" s="11">
        <v>0</v>
      </c>
      <c r="L16" s="25">
        <v>0</v>
      </c>
      <c r="M16" s="37">
        <f>IF(L16&lt;&gt;0,K16/L16,0)</f>
        <v>0</v>
      </c>
      <c r="N16" s="11">
        <v>88.69996056183109</v>
      </c>
      <c r="O16" s="25">
        <v>242.84088257714805</v>
      </c>
      <c r="P16" s="37">
        <f>IF(O16&lt;&gt;0,N16/O16,0)</f>
        <v>0.36525958734996783</v>
      </c>
      <c r="Q16" s="11">
        <f t="shared" si="1"/>
        <v>231.84629855870583</v>
      </c>
      <c r="R16" s="25">
        <f t="shared" si="1"/>
        <v>701.9283068849235</v>
      </c>
      <c r="S16" s="37">
        <f>IF(R16&lt;&gt;0,Q16/R16,0)</f>
        <v>0.33029911500166287</v>
      </c>
    </row>
    <row r="17" spans="1:19" ht="12.75" customHeight="1">
      <c r="A17" s="114" t="s">
        <v>66</v>
      </c>
      <c r="B17" s="11">
        <v>0</v>
      </c>
      <c r="C17" s="25">
        <v>0</v>
      </c>
      <c r="D17" s="37">
        <f>IF(C17&lt;&gt;0,B17/C17,0)</f>
        <v>0</v>
      </c>
      <c r="E17" s="11">
        <v>0</v>
      </c>
      <c r="F17" s="25">
        <v>0</v>
      </c>
      <c r="G17" s="37">
        <f>IF(F17&lt;&gt;0,E17/F17,0)</f>
        <v>0</v>
      </c>
      <c r="H17" s="11">
        <v>65.82460000749732</v>
      </c>
      <c r="I17" s="25">
        <v>203.40629588035833</v>
      </c>
      <c r="J17" s="37">
        <f>IF(I17&lt;&gt;0,H17/I17,0)</f>
        <v>0.3236114188236078</v>
      </c>
      <c r="K17" s="11">
        <v>0</v>
      </c>
      <c r="L17" s="25">
        <v>0</v>
      </c>
      <c r="M17" s="37">
        <f>IF(L17&lt;&gt;0,K17/L17,0)</f>
        <v>0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65.82460000749732</v>
      </c>
      <c r="R17" s="25">
        <f t="shared" si="1"/>
        <v>203.40629588035833</v>
      </c>
      <c r="S17" s="37">
        <f>IF(R17&lt;&gt;0,Q17/R17,0)</f>
        <v>0.3236114188236078</v>
      </c>
    </row>
    <row r="18" spans="1:19" ht="12.75" customHeight="1">
      <c r="A18" s="114" t="s">
        <v>55</v>
      </c>
      <c r="B18" s="11">
        <f>SUM(B15:B17)</f>
        <v>121.03545757238703</v>
      </c>
      <c r="C18" s="25">
        <f>C15</f>
        <v>255.68112842741715</v>
      </c>
      <c r="D18" s="37">
        <f>IF(C18&lt;&gt;0,B18/C18,0)</f>
        <v>0.4733844000017648</v>
      </c>
      <c r="E18" s="11">
        <f>SUM(E15:E17)</f>
        <v>0</v>
      </c>
      <c r="F18" s="25">
        <f>F15</f>
        <v>0</v>
      </c>
      <c r="G18" s="37">
        <f>IF(F18&lt;&gt;0,E18/F18,0)</f>
        <v>0</v>
      </c>
      <c r="H18" s="11">
        <f>SUM(H15:H17)</f>
        <v>167.40693824382572</v>
      </c>
      <c r="I18" s="25">
        <f>I15</f>
        <v>203.40629588035839</v>
      </c>
      <c r="J18" s="37">
        <f>IF(I18&lt;&gt;0,H18/I18,0)</f>
        <v>0.8230174858613661</v>
      </c>
      <c r="K18" s="11">
        <f>SUM(K15:K17)</f>
        <v>0</v>
      </c>
      <c r="L18" s="25">
        <f>L15</f>
        <v>0</v>
      </c>
      <c r="M18" s="37">
        <f>IF(L18&lt;&gt;0,K18/L18,0)</f>
        <v>0</v>
      </c>
      <c r="N18" s="11">
        <f>SUM(N15:N17)</f>
        <v>111.066905219418</v>
      </c>
      <c r="O18" s="25">
        <f>O15</f>
        <v>242.84088257714802</v>
      </c>
      <c r="P18" s="37">
        <f>IF(O18&lt;&gt;0,N18/O18,0)</f>
        <v>0.4573649380644678</v>
      </c>
      <c r="Q18" s="11">
        <f>SUM(Q15:Q17)</f>
        <v>399.50930103563076</v>
      </c>
      <c r="R18" s="25">
        <f>R15</f>
        <v>701.9283068849236</v>
      </c>
      <c r="S18" s="37">
        <f>IF(R18&lt;&gt;0,Q18/R18,0)</f>
        <v>0.5691596949674343</v>
      </c>
    </row>
    <row r="19" spans="1:19" ht="12.75" customHeight="1">
      <c r="A19" s="114"/>
      <c r="B19" s="11"/>
      <c r="C19" s="25"/>
      <c r="D19" s="36"/>
      <c r="E19" s="11"/>
      <c r="F19" s="25"/>
      <c r="G19" s="36"/>
      <c r="H19" s="11"/>
      <c r="I19" s="25"/>
      <c r="J19" s="36"/>
      <c r="K19" s="11"/>
      <c r="L19" s="25"/>
      <c r="M19" s="36"/>
      <c r="N19" s="11"/>
      <c r="O19" s="25"/>
      <c r="P19" s="36"/>
      <c r="Q19" s="11"/>
      <c r="R19" s="25"/>
      <c r="S19" s="36"/>
    </row>
    <row r="20" spans="1:19" ht="12.75" customHeight="1">
      <c r="A20" s="165" t="s">
        <v>69</v>
      </c>
      <c r="B20" s="11"/>
      <c r="C20" s="25"/>
      <c r="D20" s="36"/>
      <c r="E20" s="11"/>
      <c r="F20" s="25"/>
      <c r="G20" s="36"/>
      <c r="H20" s="11"/>
      <c r="I20" s="25"/>
      <c r="J20" s="36"/>
      <c r="K20" s="11"/>
      <c r="L20" s="25"/>
      <c r="M20" s="36"/>
      <c r="N20" s="11"/>
      <c r="O20" s="25"/>
      <c r="P20" s="36"/>
      <c r="Q20" s="11"/>
      <c r="R20" s="25"/>
      <c r="S20" s="36"/>
    </row>
    <row r="21" spans="1:19" ht="12.75" customHeight="1">
      <c r="A21" s="134" t="s">
        <v>62</v>
      </c>
      <c r="B21" s="11">
        <v>8753.629232819581</v>
      </c>
      <c r="C21" s="25">
        <v>668.6282023984504</v>
      </c>
      <c r="D21" s="37">
        <f>IF(C21&lt;&gt;0,B21/C21,0)</f>
        <v>13.091923435803713</v>
      </c>
      <c r="E21" s="11">
        <v>0</v>
      </c>
      <c r="F21" s="25">
        <v>0</v>
      </c>
      <c r="G21" s="37">
        <f>IF(F21&lt;&gt;0,E21/F21,0)</f>
        <v>0</v>
      </c>
      <c r="H21" s="11">
        <v>4374.840427670818</v>
      </c>
      <c r="I21" s="25">
        <v>334.16330679925386</v>
      </c>
      <c r="J21" s="37">
        <f>IF(I21&lt;&gt;0,H21/I21,0)</f>
        <v>13.091923435803713</v>
      </c>
      <c r="K21" s="11">
        <v>43374.871854237375</v>
      </c>
      <c r="L21" s="25">
        <v>3313.101552031387</v>
      </c>
      <c r="M21" s="37">
        <f>IF(L21&lt;&gt;0,K21/L21,0)</f>
        <v>13.091923435803714</v>
      </c>
      <c r="N21" s="11">
        <v>12635.281721546935</v>
      </c>
      <c r="O21" s="25">
        <v>965.1203494661482</v>
      </c>
      <c r="P21" s="37">
        <f>IF(O21&lt;&gt;0,N21/O21,0)</f>
        <v>13.091923435803713</v>
      </c>
      <c r="Q21" s="11">
        <f>SUM(B21,E21,H21,K21,N21)</f>
        <v>69138.62323627471</v>
      </c>
      <c r="R21" s="25">
        <f>SUM(C21,F21,I21,L21,O21)</f>
        <v>5281.01341069524</v>
      </c>
      <c r="S21" s="37">
        <f>IF(R21&lt;&gt;0,Q21/R21,0)</f>
        <v>13.091923435803713</v>
      </c>
    </row>
    <row r="22" spans="1:19" ht="12.75" customHeight="1">
      <c r="A22" s="134" t="s">
        <v>70</v>
      </c>
      <c r="B22" s="11">
        <v>0</v>
      </c>
      <c r="C22" s="25">
        <v>0</v>
      </c>
      <c r="D22" s="37">
        <f>IF(C22&lt;&gt;0,B22/C22,0)</f>
        <v>0</v>
      </c>
      <c r="E22" s="11">
        <v>0</v>
      </c>
      <c r="F22" s="25">
        <v>0</v>
      </c>
      <c r="G22" s="37">
        <f>IF(F22&lt;&gt;0,E22/F22,0)</f>
        <v>0</v>
      </c>
      <c r="H22" s="11">
        <v>708.1519739645976</v>
      </c>
      <c r="I22" s="25">
        <v>265.9330849190825</v>
      </c>
      <c r="J22" s="37">
        <f>IF(I22&lt;&gt;0,H22/I22,0)</f>
        <v>2.6628953451958504</v>
      </c>
      <c r="K22" s="11">
        <v>7383.576930346959</v>
      </c>
      <c r="L22" s="25">
        <v>2941.685092732075</v>
      </c>
      <c r="M22" s="37">
        <f>IF(L22&lt;&gt;0,K22/L22,0)</f>
        <v>2.509982101275667</v>
      </c>
      <c r="N22" s="11">
        <v>0</v>
      </c>
      <c r="O22" s="25">
        <v>0</v>
      </c>
      <c r="P22" s="37">
        <f>IF(O22&lt;&gt;0,N22/O22,0)</f>
        <v>0</v>
      </c>
      <c r="Q22" s="11">
        <f>SUM(B22,E22,H22,K22,N22)</f>
        <v>8091.728904311556</v>
      </c>
      <c r="R22" s="25">
        <f>SUM(C22,F22,I22,L22,O22)</f>
        <v>3207.6181776511576</v>
      </c>
      <c r="S22" s="37">
        <f>IF(R22&lt;&gt;0,Q22/R22,0)</f>
        <v>2.5226596359535804</v>
      </c>
    </row>
    <row r="23" spans="1:19" ht="12.75" customHeight="1">
      <c r="A23" s="114" t="s">
        <v>55</v>
      </c>
      <c r="B23" s="11">
        <f>SUM(B21:B22)</f>
        <v>8753.629232819581</v>
      </c>
      <c r="C23" s="25">
        <f>C21</f>
        <v>668.6282023984504</v>
      </c>
      <c r="D23" s="37">
        <f>IF(C23&lt;&gt;0,B23/C23,0)</f>
        <v>13.091923435803713</v>
      </c>
      <c r="E23" s="11">
        <f>SUM(E21:E22)</f>
        <v>0</v>
      </c>
      <c r="F23" s="25">
        <f>F21</f>
        <v>0</v>
      </c>
      <c r="G23" s="37">
        <f>IF(F23&lt;&gt;0,E23/F23,0)</f>
        <v>0</v>
      </c>
      <c r="H23" s="11">
        <f>SUM(H21:H22)</f>
        <v>5082.992401635415</v>
      </c>
      <c r="I23" s="25">
        <f>I21</f>
        <v>334.16330679925386</v>
      </c>
      <c r="J23" s="37">
        <f>IF(I23&lt;&gt;0,H23/I23,0)</f>
        <v>15.211102769847155</v>
      </c>
      <c r="K23" s="11">
        <f>SUM(K21:K22)</f>
        <v>50758.44878458433</v>
      </c>
      <c r="L23" s="25">
        <f>L21</f>
        <v>3313.101552031387</v>
      </c>
      <c r="M23" s="37">
        <f>IF(L23&lt;&gt;0,K23/L23,0)</f>
        <v>15.32052307707333</v>
      </c>
      <c r="N23" s="11">
        <f>SUM(N21:N22)</f>
        <v>12635.281721546935</v>
      </c>
      <c r="O23" s="25">
        <f>O21</f>
        <v>965.1203494661482</v>
      </c>
      <c r="P23" s="37">
        <f>IF(O23&lt;&gt;0,N23/O23,0)</f>
        <v>13.091923435803713</v>
      </c>
      <c r="Q23" s="11">
        <f>SUM(Q21:Q22)</f>
        <v>77230.35214058627</v>
      </c>
      <c r="R23" s="25">
        <f>R21</f>
        <v>5281.01341069524</v>
      </c>
      <c r="S23" s="37">
        <f>IF(R23&lt;&gt;0,Q23/R23,0)</f>
        <v>14.624153762642873</v>
      </c>
    </row>
    <row r="24" spans="1:19" ht="12.75" customHeight="1">
      <c r="A24" s="161"/>
      <c r="B24" s="39"/>
      <c r="C24" s="40"/>
      <c r="D24" s="48"/>
      <c r="E24" s="39"/>
      <c r="F24" s="40"/>
      <c r="G24" s="48"/>
      <c r="H24" s="39"/>
      <c r="I24" s="40"/>
      <c r="J24" s="48"/>
      <c r="K24" s="39"/>
      <c r="L24" s="40"/>
      <c r="M24" s="48"/>
      <c r="N24" s="39"/>
      <c r="O24" s="40"/>
      <c r="P24" s="48"/>
      <c r="Q24" s="158"/>
      <c r="R24" s="15"/>
      <c r="S24" s="48"/>
    </row>
    <row r="25" spans="1:19" ht="12.75" customHeight="1">
      <c r="A25" s="77" t="s">
        <v>51</v>
      </c>
      <c r="B25" s="12">
        <f>SUM(B12,B18,B23)</f>
        <v>9271.665659428665</v>
      </c>
      <c r="C25" s="25">
        <f>C21</f>
        <v>668.6282023984504</v>
      </c>
      <c r="D25" s="13">
        <f>IF(C25&lt;&gt;0,B25/C25,0)</f>
        <v>13.866698452398623</v>
      </c>
      <c r="E25" s="12">
        <f>SUM(E12,E18,E23)</f>
        <v>0</v>
      </c>
      <c r="F25" s="25">
        <f>F21</f>
        <v>0</v>
      </c>
      <c r="G25" s="13">
        <f>IF(F25&lt;&gt;0,E25/F25,0)</f>
        <v>0</v>
      </c>
      <c r="H25" s="12">
        <f>SUM(H12,H18,H23)</f>
        <v>5382.517532121483</v>
      </c>
      <c r="I25" s="25">
        <f>I21</f>
        <v>334.16330679925386</v>
      </c>
      <c r="J25" s="13">
        <f>IF(I25&lt;&gt;0,H25/I25,0)</f>
        <v>16.10744633717367</v>
      </c>
      <c r="K25" s="12">
        <f>SUM(K12,K18,K23)</f>
        <v>54724.03006902542</v>
      </c>
      <c r="L25" s="25">
        <f>L21</f>
        <v>3313.101552031387</v>
      </c>
      <c r="M25" s="13">
        <f>IF(L25&lt;&gt;0,K25/L25,0)</f>
        <v>16.517462326342535</v>
      </c>
      <c r="N25" s="12">
        <f>SUM(N12,N18,N23)</f>
        <v>13398.517998441846</v>
      </c>
      <c r="O25" s="25">
        <f>O21</f>
        <v>965.1203494661482</v>
      </c>
      <c r="P25" s="13">
        <f>IF(O25&lt;&gt;0,N25/O25,0)</f>
        <v>13.882743230782745</v>
      </c>
      <c r="Q25" s="12">
        <f>SUM(Q12,Q18,Q23)</f>
        <v>82776.73125901743</v>
      </c>
      <c r="R25" s="25">
        <f>R21</f>
        <v>5281.01341069524</v>
      </c>
      <c r="S25" s="13">
        <f>IF(R25&lt;&gt;0,Q25/R25,0)</f>
        <v>15.674402774924966</v>
      </c>
    </row>
    <row r="26" spans="1:17" ht="12.75" customHeight="1">
      <c r="A26" s="76"/>
      <c r="B26" s="25"/>
      <c r="C26" s="58"/>
      <c r="D26" s="59"/>
      <c r="E26" s="58"/>
      <c r="G26" s="32"/>
      <c r="H26" s="58"/>
      <c r="J26" s="59"/>
      <c r="K26" s="58"/>
      <c r="L26" s="58"/>
      <c r="N26" s="58"/>
      <c r="O26" s="7"/>
      <c r="P26" s="7"/>
      <c r="Q26" s="7"/>
    </row>
    <row r="27" spans="1:19" ht="12.75" customHeight="1">
      <c r="A27" s="76"/>
      <c r="B27" s="25"/>
      <c r="C27" s="58"/>
      <c r="D27" s="59"/>
      <c r="E27" s="58"/>
      <c r="G27" s="32"/>
      <c r="H27" s="58"/>
      <c r="J27" s="59"/>
      <c r="K27" s="58"/>
      <c r="L27" s="58"/>
      <c r="N27" s="58"/>
      <c r="O27" s="7"/>
      <c r="P27" s="70" t="s">
        <v>77</v>
      </c>
      <c r="Q27" s="169">
        <f>Q25-SUM(Q11,Q17,Q22)</f>
        <v>74082.73660299214</v>
      </c>
      <c r="R27" s="170">
        <f>R25</f>
        <v>5281.01341069524</v>
      </c>
      <c r="S27" s="171">
        <f>IF(R27&lt;&gt;0,Q27/R27,0)</f>
        <v>14.028128853632133</v>
      </c>
    </row>
    <row r="28" spans="1:17" ht="12.75" customHeight="1" hidden="1">
      <c r="A28" s="76"/>
      <c r="B28" s="25"/>
      <c r="C28" s="58"/>
      <c r="D28" s="59"/>
      <c r="E28" s="58"/>
      <c r="G28" s="32"/>
      <c r="H28" s="58"/>
      <c r="J28" s="59"/>
      <c r="K28" s="58"/>
      <c r="L28" s="58"/>
      <c r="N28" s="58"/>
      <c r="O28" s="7"/>
      <c r="P28" s="7"/>
      <c r="Q28" s="7"/>
    </row>
    <row r="29" spans="1:19" ht="12.75" customHeight="1" hidden="1">
      <c r="A29" s="84" t="s">
        <v>26</v>
      </c>
      <c r="B29" s="9">
        <v>0</v>
      </c>
      <c r="C29" s="9">
        <v>0</v>
      </c>
      <c r="D29" s="74"/>
      <c r="E29" s="9">
        <v>0</v>
      </c>
      <c r="F29" s="9">
        <v>0</v>
      </c>
      <c r="G29" s="74"/>
      <c r="H29" s="9">
        <v>0</v>
      </c>
      <c r="I29" s="9">
        <v>0</v>
      </c>
      <c r="J29" s="75"/>
      <c r="K29" s="9">
        <v>0</v>
      </c>
      <c r="L29" s="9">
        <v>0</v>
      </c>
      <c r="N29" s="9">
        <v>0</v>
      </c>
      <c r="O29" s="9">
        <v>0</v>
      </c>
      <c r="Q29" s="9">
        <v>0</v>
      </c>
      <c r="R29" s="9">
        <v>0</v>
      </c>
      <c r="S29" s="85"/>
    </row>
    <row r="30" spans="1:19" ht="12.75" customHeight="1" hidden="1">
      <c r="A30" s="84"/>
      <c r="B30" s="9">
        <v>0</v>
      </c>
      <c r="C30" s="9">
        <v>0</v>
      </c>
      <c r="E30" s="9">
        <v>0</v>
      </c>
      <c r="F30" s="9">
        <v>0</v>
      </c>
      <c r="H30" s="9">
        <v>0</v>
      </c>
      <c r="I30" s="9">
        <v>0</v>
      </c>
      <c r="K30" s="9">
        <v>0</v>
      </c>
      <c r="L30" s="9">
        <v>0</v>
      </c>
      <c r="N30" s="9">
        <v>0</v>
      </c>
      <c r="O30" s="9">
        <v>0</v>
      </c>
      <c r="Q30" s="9">
        <v>0</v>
      </c>
      <c r="R30" s="9">
        <v>0</v>
      </c>
      <c r="S30" s="86"/>
    </row>
    <row r="31" spans="1:18" ht="13.5" hidden="1">
      <c r="A31" s="64"/>
      <c r="C31" s="9">
        <v>0</v>
      </c>
      <c r="D31" s="5"/>
      <c r="F31" s="9">
        <v>0</v>
      </c>
      <c r="G31" s="6"/>
      <c r="H31" s="6"/>
      <c r="I31" s="9">
        <v>0</v>
      </c>
      <c r="J31" s="6"/>
      <c r="K31" s="6"/>
      <c r="L31" s="9">
        <v>0</v>
      </c>
      <c r="M31" s="5"/>
      <c r="N31" s="5"/>
      <c r="O31" s="9">
        <v>0</v>
      </c>
      <c r="P31" s="5"/>
      <c r="Q31" s="50"/>
      <c r="R31" s="9">
        <v>0</v>
      </c>
    </row>
    <row r="32" spans="1:18" ht="13.5" hidden="1">
      <c r="A32" s="64"/>
      <c r="B32" s="50"/>
      <c r="C32" s="9">
        <f>C12+C18-C23</f>
        <v>0</v>
      </c>
      <c r="D32" s="5"/>
      <c r="E32" s="50"/>
      <c r="F32" s="9">
        <f>F12+F18-F23</f>
        <v>0</v>
      </c>
      <c r="G32" s="6"/>
      <c r="H32" s="6"/>
      <c r="I32" s="9">
        <f>I12+I18-I23</f>
        <v>0</v>
      </c>
      <c r="J32" s="6"/>
      <c r="K32" s="6"/>
      <c r="L32" s="9">
        <f>L12+L18-L23</f>
        <v>0</v>
      </c>
      <c r="M32" s="5"/>
      <c r="N32" s="5"/>
      <c r="O32" s="9">
        <f>O12+O18-O23</f>
        <v>0</v>
      </c>
      <c r="P32" s="5"/>
      <c r="Q32" s="50"/>
      <c r="R32" s="9">
        <f>R12+R18-R23</f>
        <v>0</v>
      </c>
    </row>
    <row r="33" ht="12.75" hidden="1"/>
    <row r="34" spans="17:18" ht="12.75" hidden="1">
      <c r="Q34" s="9">
        <v>0</v>
      </c>
      <c r="R34" s="9">
        <v>0</v>
      </c>
    </row>
    <row r="35" spans="17:18" ht="12.75" hidden="1">
      <c r="Q35" s="9">
        <v>0</v>
      </c>
      <c r="R35" s="9">
        <v>0</v>
      </c>
    </row>
    <row r="36" spans="1:18" ht="12.75" hidden="1">
      <c r="A36" s="70"/>
      <c r="B36" s="6"/>
      <c r="D36" s="6"/>
      <c r="E36" s="6"/>
      <c r="Q36" s="9">
        <v>0</v>
      </c>
      <c r="R36" s="9">
        <v>0</v>
      </c>
    </row>
    <row r="37" spans="1:18" ht="13.5" hidden="1">
      <c r="A37" s="72"/>
      <c r="B37" s="87"/>
      <c r="D37" s="87"/>
      <c r="E37" s="87"/>
      <c r="Q37" s="9">
        <v>0</v>
      </c>
      <c r="R37" s="9">
        <v>0</v>
      </c>
    </row>
    <row r="38" spans="1:18" ht="13.5" hidden="1">
      <c r="A38" s="72"/>
      <c r="B38" s="87"/>
      <c r="C38" s="87"/>
      <c r="D38" s="87"/>
      <c r="E38" s="87"/>
      <c r="F38" s="88"/>
      <c r="G38" s="6"/>
      <c r="H38" s="6"/>
      <c r="I38" s="6"/>
      <c r="J38" s="6"/>
      <c r="K38" s="6"/>
      <c r="L38" s="6"/>
      <c r="M38" s="5"/>
      <c r="N38" s="5"/>
      <c r="O38" s="5"/>
      <c r="P38" s="5"/>
      <c r="Q38" s="9">
        <v>0</v>
      </c>
      <c r="R38" s="9">
        <v>0</v>
      </c>
    </row>
    <row r="39" spans="1:18" ht="13.5" hidden="1">
      <c r="A39" s="72"/>
      <c r="B39" s="87"/>
      <c r="C39" s="87"/>
      <c r="D39" s="87"/>
      <c r="E39" s="87"/>
      <c r="F39" s="88"/>
      <c r="G39" s="6"/>
      <c r="H39" s="6"/>
      <c r="I39" s="6"/>
      <c r="J39" s="6"/>
      <c r="K39" s="6"/>
      <c r="L39" s="6"/>
      <c r="M39" s="5"/>
      <c r="N39" s="5"/>
      <c r="O39" s="5"/>
      <c r="P39" s="5"/>
      <c r="Q39" s="9">
        <v>0</v>
      </c>
      <c r="R39" s="9">
        <v>0</v>
      </c>
    </row>
    <row r="40" spans="1:18" ht="12.75" hidden="1">
      <c r="A40" s="32"/>
      <c r="B40" s="25"/>
      <c r="C40" s="25"/>
      <c r="D40" s="25"/>
      <c r="E40" s="25"/>
      <c r="F40" s="25"/>
      <c r="G40" s="5"/>
      <c r="H40" s="6"/>
      <c r="I40" s="5"/>
      <c r="J40" s="5"/>
      <c r="K40" s="5"/>
      <c r="L40" s="5"/>
      <c r="M40" s="5"/>
      <c r="N40" s="5"/>
      <c r="O40" s="5"/>
      <c r="P40" s="5"/>
      <c r="Q40" s="9">
        <v>0</v>
      </c>
      <c r="R40" s="9">
        <v>0</v>
      </c>
    </row>
    <row r="41" spans="1:18" ht="12.75" hidden="1">
      <c r="A41" s="81"/>
      <c r="B41" s="25"/>
      <c r="C41" s="25"/>
      <c r="D41" s="25"/>
      <c r="E41" s="25"/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9">
        <v>0</v>
      </c>
      <c r="R41" s="9">
        <v>0</v>
      </c>
    </row>
    <row r="42" spans="1:18" ht="12.75" hidden="1">
      <c r="A42" s="82"/>
      <c r="B42" s="25"/>
      <c r="C42" s="25"/>
      <c r="D42" s="89"/>
      <c r="E42" s="25"/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9">
        <v>0</v>
      </c>
      <c r="R42" s="9">
        <v>0</v>
      </c>
    </row>
    <row r="43" spans="1:18" ht="12.75" hidden="1">
      <c r="A43" s="82"/>
      <c r="B43" s="25"/>
      <c r="C43" s="25"/>
      <c r="D43" s="89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  <c r="Q43" s="9">
        <v>0</v>
      </c>
      <c r="R43" s="9">
        <v>0</v>
      </c>
    </row>
    <row r="44" spans="1:16" ht="12.75">
      <c r="A44" s="15"/>
      <c r="B44" s="15"/>
      <c r="C44" s="15"/>
      <c r="D44" s="15"/>
      <c r="E44" s="15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1" t="s">
        <v>27</v>
      </c>
      <c r="C45" s="24"/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83" t="s">
        <v>76</v>
      </c>
      <c r="C46" s="24"/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83" t="s">
        <v>97</v>
      </c>
      <c r="B47" s="87"/>
      <c r="C47" s="87"/>
      <c r="D47" s="87"/>
      <c r="E47" s="87"/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3" width="8.7109375" style="0" customWidth="1"/>
    <col min="4" max="4" width="7.7109375" style="0" customWidth="1"/>
    <col min="5" max="6" width="8.7109375" style="0" customWidth="1"/>
    <col min="7" max="7" width="7.7109375" style="0" customWidth="1"/>
    <col min="8" max="9" width="8.7109375" style="0" customWidth="1"/>
    <col min="10" max="10" width="7.7109375" style="0" customWidth="1"/>
    <col min="11" max="12" width="8.7109375" style="0" customWidth="1"/>
    <col min="13" max="13" width="7.7109375" style="0" customWidth="1"/>
    <col min="14" max="15" width="8.710937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">
      <c r="A1" s="57" t="s">
        <v>90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41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>
      <c r="A9" s="114" t="s">
        <v>28</v>
      </c>
      <c r="B9" s="11">
        <f>SUM('Table 5.9'!B16,'Table 5.9'!B39)</f>
        <v>45219.713765884284</v>
      </c>
      <c r="C9" s="25">
        <f>SUM('Table 5.9'!C16,'Table 5.9'!C39)</f>
        <v>945865.6611533313</v>
      </c>
      <c r="D9" s="37">
        <f>IF(C9&lt;&gt;0,B9/C9,0)</f>
        <v>0.047807754973096396</v>
      </c>
      <c r="E9" s="11">
        <f>SUM('Table 5.9'!E16,'Table 5.9'!E39)</f>
        <v>87.02970928400282</v>
      </c>
      <c r="F9" s="25">
        <f>SUM('Table 5.9'!F16,'Table 5.9'!F39)</f>
        <v>849.4869864040456</v>
      </c>
      <c r="G9" s="37">
        <f>IF(F9&lt;&gt;0,E9/F9,0)</f>
        <v>0.10244972633707711</v>
      </c>
      <c r="H9" s="11">
        <f>SUM('Table 5.9'!H16,'Table 5.9'!H39)</f>
        <v>450.9799299983978</v>
      </c>
      <c r="I9" s="25">
        <f>SUM('Table 5.9'!I16,'Table 5.9'!I39)</f>
        <v>5137.646365235482</v>
      </c>
      <c r="J9" s="37">
        <f>IF(I9&lt;&gt;0,H9/I9,0)</f>
        <v>0.08777948070735446</v>
      </c>
      <c r="K9" s="11">
        <f>SUM('Table 5.9'!K16,'Table 5.9'!K39)</f>
        <v>0</v>
      </c>
      <c r="L9" s="25">
        <f>SUM('Table 5.9'!L16,'Table 5.9'!L39)</f>
        <v>0</v>
      </c>
      <c r="M9" s="37">
        <f>IF(L9&lt;&gt;0,K9/L9,0)</f>
        <v>0</v>
      </c>
      <c r="N9" s="11">
        <f>SUM('Table 5.9'!N16,'Table 5.9'!N39)</f>
        <v>827.3540455577031</v>
      </c>
      <c r="O9" s="25">
        <f>SUM('Table 5.9'!O16,'Table 5.9'!O39)</f>
        <v>16006.068340074671</v>
      </c>
      <c r="P9" s="37">
        <f>IF(O9&lt;&gt;0,N9/O9,0)</f>
        <v>0.051690023307362894</v>
      </c>
      <c r="Q9" s="11">
        <f aca="true" t="shared" si="0" ref="Q9:R12">SUM(B9,E9,H9,K9,N9)</f>
        <v>46585.07745072439</v>
      </c>
      <c r="R9" s="25">
        <f t="shared" si="0"/>
        <v>967858.8628450454</v>
      </c>
      <c r="S9" s="37">
        <f>IF(R9&lt;&gt;0,Q9/R9,0)</f>
        <v>0.04813209780792459</v>
      </c>
    </row>
    <row r="10" spans="1:19" ht="12.75" customHeight="1">
      <c r="A10" s="114" t="s">
        <v>29</v>
      </c>
      <c r="B10" s="11">
        <f>'Table 5.10'!B12</f>
        <v>10510.053092165765</v>
      </c>
      <c r="C10" s="25">
        <f>'Table 5.10'!C12</f>
        <v>20338.697671624526</v>
      </c>
      <c r="D10" s="37">
        <f>IF(C10&lt;&gt;0,B10/C10,0)</f>
        <v>0.5167515276471627</v>
      </c>
      <c r="E10" s="11">
        <f>'Table 5.10'!E12</f>
        <v>2788.459149055353</v>
      </c>
      <c r="F10" s="25">
        <f>'Table 5.10'!F12</f>
        <v>5460.3997988450465</v>
      </c>
      <c r="G10" s="37">
        <f>IF(F10&lt;&gt;0,E10/F10,0)</f>
        <v>0.5106694109916919</v>
      </c>
      <c r="H10" s="11">
        <f>'Table 5.10'!H12</f>
        <v>2939.3269020143043</v>
      </c>
      <c r="I10" s="25">
        <f>'Table 5.10'!I12</f>
        <v>4964.791334172051</v>
      </c>
      <c r="J10" s="37">
        <f>IF(I10&lt;&gt;0,H10/I10,0)</f>
        <v>0.5920343281666798</v>
      </c>
      <c r="K10" s="11">
        <f>'Table 5.10'!K12</f>
        <v>363.02948352165595</v>
      </c>
      <c r="L10" s="25">
        <f>'Table 5.10'!L12</f>
        <v>418.9286692836155</v>
      </c>
      <c r="M10" s="37">
        <f>IF(L10&lt;&gt;0,K10/L10,0)</f>
        <v>0.8665663396645799</v>
      </c>
      <c r="N10" s="11">
        <f>'Table 5.10'!N12</f>
        <v>620.7793368738052</v>
      </c>
      <c r="O10" s="25">
        <f>'Table 5.10'!O12</f>
        <v>1218.8478806743506</v>
      </c>
      <c r="P10" s="37">
        <f>IF(O10&lt;&gt;0,N10/O10,0)</f>
        <v>0.509316500210303</v>
      </c>
      <c r="Q10" s="11">
        <f t="shared" si="0"/>
        <v>17221.647963630883</v>
      </c>
      <c r="R10" s="25">
        <f t="shared" si="0"/>
        <v>32401.66535459959</v>
      </c>
      <c r="S10" s="37">
        <f>IF(R10&lt;&gt;0,Q10/R10,0)</f>
        <v>0.5315050252867999</v>
      </c>
    </row>
    <row r="11" spans="1:19" ht="12.75" customHeight="1">
      <c r="A11" s="114" t="s">
        <v>33</v>
      </c>
      <c r="B11" s="11">
        <f>'Table 5.11'!B12</f>
        <v>397.00096903669726</v>
      </c>
      <c r="C11" s="25">
        <f>'Table 5.11'!C12</f>
        <v>412.9470739710332</v>
      </c>
      <c r="D11" s="37">
        <f>IF(C11&lt;&gt;0,B11/C11,0)</f>
        <v>0.9613846278628565</v>
      </c>
      <c r="E11" s="11">
        <f>'Table 5.11'!E12</f>
        <v>0</v>
      </c>
      <c r="F11" s="25">
        <f>'Table 5.11'!F12</f>
        <v>0</v>
      </c>
      <c r="G11" s="37">
        <f>IF(F11&lt;&gt;0,E11/F11,0)</f>
        <v>0</v>
      </c>
      <c r="H11" s="11">
        <f>'Table 5.11'!H12</f>
        <v>132.11819224224178</v>
      </c>
      <c r="I11" s="25">
        <f>'Table 5.11'!I12</f>
        <v>130.75701091889545</v>
      </c>
      <c r="J11" s="37">
        <f>IF(I11&lt;&gt;0,H11/I11,0)</f>
        <v>1.0104100064216872</v>
      </c>
      <c r="K11" s="11">
        <f>'Table 5.11'!K12</f>
        <v>3965.5812844410875</v>
      </c>
      <c r="L11" s="25">
        <f>'Table 5.11'!L12</f>
        <v>3313.1015520313877</v>
      </c>
      <c r="M11" s="37">
        <f>IF(L11&lt;&gt;0,K11/L11,0)</f>
        <v>1.196939249269205</v>
      </c>
      <c r="N11" s="11">
        <f>'Table 5.11'!N12</f>
        <v>652.1693716754932</v>
      </c>
      <c r="O11" s="25">
        <f>'Table 5.11'!O12</f>
        <v>722.2794668890001</v>
      </c>
      <c r="P11" s="37">
        <f>IF(O11&lt;&gt;0,N11/O11,0)</f>
        <v>0.9029321773253711</v>
      </c>
      <c r="Q11" s="11">
        <f t="shared" si="0"/>
        <v>5146.86981739552</v>
      </c>
      <c r="R11" s="25">
        <f t="shared" si="0"/>
        <v>4579.0851038103165</v>
      </c>
      <c r="S11" s="37">
        <f>IF(R11&lt;&gt;0,Q11/R11,0)</f>
        <v>1.123995230643943</v>
      </c>
    </row>
    <row r="12" spans="1:19" ht="12.75" customHeight="1">
      <c r="A12" s="114" t="s">
        <v>55</v>
      </c>
      <c r="B12" s="11">
        <f>SUM(B9:B11)</f>
        <v>56126.76782708675</v>
      </c>
      <c r="C12" s="25">
        <f>SUM(C9:C11)</f>
        <v>966617.3058989268</v>
      </c>
      <c r="D12" s="37">
        <f>IF(C12&lt;&gt;0,B12/C12,0)</f>
        <v>0.05806513858645479</v>
      </c>
      <c r="E12" s="11">
        <f>SUM(E9:E11)</f>
        <v>2875.488858339356</v>
      </c>
      <c r="F12" s="25">
        <f>SUM(F9:F11)</f>
        <v>6309.886785249092</v>
      </c>
      <c r="G12" s="37">
        <f>IF(F12&lt;&gt;0,E12/F12,0)</f>
        <v>0.4557116405101778</v>
      </c>
      <c r="H12" s="11">
        <f>SUM(H9:H11)</f>
        <v>3522.425024254944</v>
      </c>
      <c r="I12" s="25">
        <f>SUM(I9:I11)</f>
        <v>10233.194710326428</v>
      </c>
      <c r="J12" s="37">
        <f>IF(I12&lt;&gt;0,H12/I12,0)</f>
        <v>0.344215577242992</v>
      </c>
      <c r="K12" s="11">
        <f>SUM(K9:K11)</f>
        <v>4328.610767962744</v>
      </c>
      <c r="L12" s="25">
        <f>SUM(L9:L11)</f>
        <v>3732.030221315003</v>
      </c>
      <c r="M12" s="37">
        <f>IF(L12&lt;&gt;0,K12/L12,0)</f>
        <v>1.1598541574611183</v>
      </c>
      <c r="N12" s="11">
        <f>SUM(N9:N11)</f>
        <v>2100.3027541070014</v>
      </c>
      <c r="O12" s="25">
        <f>SUM(O9:O11)</f>
        <v>17947.19568763802</v>
      </c>
      <c r="P12" s="37">
        <f>IF(O12&lt;&gt;0,N12/O12,0)</f>
        <v>0.11702679296875802</v>
      </c>
      <c r="Q12" s="11">
        <f t="shared" si="0"/>
        <v>68953.59523175079</v>
      </c>
      <c r="R12" s="25">
        <f t="shared" si="0"/>
        <v>1004839.6133034553</v>
      </c>
      <c r="S12" s="37">
        <f>IF(R12&lt;&gt;0,Q12/R12,0)</f>
        <v>0.06862149373775459</v>
      </c>
    </row>
    <row r="13" spans="1:19" ht="12.75" customHeight="1">
      <c r="A13" s="160"/>
      <c r="B13" s="11"/>
      <c r="C13" s="25"/>
      <c r="D13" s="36"/>
      <c r="E13" s="11"/>
      <c r="F13" s="25"/>
      <c r="G13" s="36"/>
      <c r="H13" s="11"/>
      <c r="I13" s="25"/>
      <c r="J13" s="36"/>
      <c r="K13" s="11"/>
      <c r="L13" s="25"/>
      <c r="M13" s="36"/>
      <c r="N13" s="11"/>
      <c r="O13" s="25"/>
      <c r="P13" s="36"/>
      <c r="Q13" s="11"/>
      <c r="R13" s="25"/>
      <c r="S13" s="36"/>
    </row>
    <row r="14" spans="1:19" ht="12.75" customHeight="1">
      <c r="A14" s="165" t="s">
        <v>82</v>
      </c>
      <c r="B14" s="11"/>
      <c r="C14" s="25"/>
      <c r="D14" s="36"/>
      <c r="E14" s="11"/>
      <c r="F14" s="25"/>
      <c r="G14" s="36"/>
      <c r="H14" s="11"/>
      <c r="I14" s="25"/>
      <c r="J14" s="36"/>
      <c r="K14" s="11"/>
      <c r="L14" s="25"/>
      <c r="M14" s="36"/>
      <c r="N14" s="11"/>
      <c r="O14" s="25"/>
      <c r="P14" s="36"/>
      <c r="Q14" s="11"/>
      <c r="R14" s="25"/>
      <c r="S14" s="36"/>
    </row>
    <row r="15" spans="1:19" ht="12.75" customHeight="1">
      <c r="A15" s="114" t="s">
        <v>28</v>
      </c>
      <c r="B15" s="11">
        <f>SUM('Table 5.9'!B25,'Table 5.9'!B45)</f>
        <v>29193.85584778864</v>
      </c>
      <c r="C15" s="25">
        <f>SUM('Table 5.9'!C25,'Table 5.9'!C45)</f>
        <v>229726.23181978866</v>
      </c>
      <c r="D15" s="37">
        <f>IF(C15&lt;&gt;0,B15/C15,0)</f>
        <v>0.12708107218112596</v>
      </c>
      <c r="E15" s="11">
        <f>SUM('Table 5.9'!E25,'Table 5.9'!E45)</f>
        <v>2.745712231978221</v>
      </c>
      <c r="F15" s="25">
        <f>SUM('Table 5.9'!F25,'Table 5.9'!F45)</f>
        <v>21.73303302140885</v>
      </c>
      <c r="G15" s="37">
        <f>IF(F15&lt;&gt;0,E15/F15,0)</f>
        <v>0.12633819813706929</v>
      </c>
      <c r="H15" s="11">
        <f>SUM('Table 5.9'!H25,'Table 5.9'!H45)</f>
        <v>278.4226762482611</v>
      </c>
      <c r="I15" s="25">
        <f>SUM('Table 5.9'!I25,'Table 5.9'!I45)</f>
        <v>2179.1674530390856</v>
      </c>
      <c r="J15" s="37">
        <f>IF(I15&lt;&gt;0,H15/I15,0)</f>
        <v>0.127765617947336</v>
      </c>
      <c r="K15" s="11">
        <f>SUM('Table 5.9'!K25,'Table 5.9'!K45)</f>
        <v>0</v>
      </c>
      <c r="L15" s="25">
        <f>SUM('Table 5.9'!L25,'Table 5.9'!L45)</f>
        <v>0</v>
      </c>
      <c r="M15" s="37">
        <f>IF(L15&lt;&gt;0,K15/L15,0)</f>
        <v>0</v>
      </c>
      <c r="N15" s="11">
        <f>SUM('Table 5.9'!N25,'Table 5.9'!N45)</f>
        <v>63.17656164059841</v>
      </c>
      <c r="O15" s="25">
        <f>SUM('Table 5.9'!O25,'Table 5.9'!O45)</f>
        <v>488.3448730572076</v>
      </c>
      <c r="P15" s="37">
        <f>IF(O15&lt;&gt;0,N15/O15,0)</f>
        <v>0.12936874149019176</v>
      </c>
      <c r="Q15" s="11">
        <f aca="true" t="shared" si="1" ref="Q15:R18">SUM(B15,E15,H15,K15,N15)</f>
        <v>29538.200797909478</v>
      </c>
      <c r="R15" s="25">
        <f t="shared" si="1"/>
        <v>232415.47717890638</v>
      </c>
      <c r="S15" s="37">
        <f>IF(R15&lt;&gt;0,Q15/R15,0)</f>
        <v>0.1270922279206555</v>
      </c>
    </row>
    <row r="16" spans="1:19" ht="12.75" customHeight="1">
      <c r="A16" s="114" t="s">
        <v>29</v>
      </c>
      <c r="B16" s="11">
        <f>'Table 5.10'!B18</f>
        <v>6935.789357133833</v>
      </c>
      <c r="C16" s="25">
        <f>'Table 5.10'!C18</f>
        <v>22192.77063131362</v>
      </c>
      <c r="D16" s="37">
        <f>IF(C16&lt;&gt;0,B16/C16,0)</f>
        <v>0.31252471682591776</v>
      </c>
      <c r="E16" s="11">
        <f>'Table 5.10'!E18</f>
        <v>148.20991777036218</v>
      </c>
      <c r="F16" s="25">
        <f>'Table 5.10'!F18</f>
        <v>233.03978981081647</v>
      </c>
      <c r="G16" s="37">
        <f>IF(F16&lt;&gt;0,E16/F16,0)</f>
        <v>0.635985459353015</v>
      </c>
      <c r="H16" s="11">
        <f>'Table 5.10'!H18</f>
        <v>1766.4520749988737</v>
      </c>
      <c r="I16" s="25">
        <f>'Table 5.10'!I18</f>
        <v>2772.9254684887255</v>
      </c>
      <c r="J16" s="37">
        <f>IF(I16&lt;&gt;0,H16/I16,0)</f>
        <v>0.6370355406492801</v>
      </c>
      <c r="K16" s="11">
        <f>'Table 5.10'!K18</f>
        <v>694.9092347192505</v>
      </c>
      <c r="L16" s="25">
        <f>'Table 5.10'!L18</f>
        <v>1092.0912477687275</v>
      </c>
      <c r="M16" s="37">
        <f>IF(L16&lt;&gt;0,K16/L16,0)</f>
        <v>0.6363105977994357</v>
      </c>
      <c r="N16" s="11">
        <f>'Table 5.10'!N18</f>
        <v>417.4983309009531</v>
      </c>
      <c r="O16" s="25">
        <f>'Table 5.10'!O18</f>
        <v>1323.74208325067</v>
      </c>
      <c r="P16" s="37">
        <f>IF(O16&lt;&gt;0,N16/O16,0)</f>
        <v>0.31539250446409933</v>
      </c>
      <c r="Q16" s="11">
        <f t="shared" si="1"/>
        <v>9962.858915523273</v>
      </c>
      <c r="R16" s="25">
        <f t="shared" si="1"/>
        <v>27614.56922063256</v>
      </c>
      <c r="S16" s="37">
        <f>IF(R16&lt;&gt;0,Q16/R16,0)</f>
        <v>0.36078270263507867</v>
      </c>
    </row>
    <row r="17" spans="1:19" ht="12.75" customHeight="1">
      <c r="A17" s="114" t="s">
        <v>33</v>
      </c>
      <c r="B17" s="11">
        <f>'Table 5.11'!B18</f>
        <v>121.03545757238703</v>
      </c>
      <c r="C17" s="25">
        <f>'Table 5.11'!C18</f>
        <v>255.68112842741715</v>
      </c>
      <c r="D17" s="37">
        <f>IF(C17&lt;&gt;0,B17/C17,0)</f>
        <v>0.4733844000017648</v>
      </c>
      <c r="E17" s="11">
        <f>'Table 5.11'!E18</f>
        <v>0</v>
      </c>
      <c r="F17" s="25">
        <f>'Table 5.11'!F18</f>
        <v>0</v>
      </c>
      <c r="G17" s="37">
        <f>IF(F17&lt;&gt;0,E17/F17,0)</f>
        <v>0</v>
      </c>
      <c r="H17" s="11">
        <f>'Table 5.11'!H18</f>
        <v>167.40693824382572</v>
      </c>
      <c r="I17" s="25">
        <f>'Table 5.11'!I18</f>
        <v>203.40629588035839</v>
      </c>
      <c r="J17" s="37">
        <f>IF(I17&lt;&gt;0,H17/I17,0)</f>
        <v>0.8230174858613661</v>
      </c>
      <c r="K17" s="11">
        <f>'Table 5.11'!K18</f>
        <v>0</v>
      </c>
      <c r="L17" s="25">
        <f>'Table 5.11'!L18</f>
        <v>0</v>
      </c>
      <c r="M17" s="37">
        <f>IF(L17&lt;&gt;0,K17/L17,0)</f>
        <v>0</v>
      </c>
      <c r="N17" s="11">
        <f>'Table 5.11'!N18</f>
        <v>111.066905219418</v>
      </c>
      <c r="O17" s="25">
        <f>'Table 5.11'!O18</f>
        <v>242.84088257714802</v>
      </c>
      <c r="P17" s="37">
        <f>IF(O17&lt;&gt;0,N17/O17,0)</f>
        <v>0.4573649380644678</v>
      </c>
      <c r="Q17" s="11">
        <f t="shared" si="1"/>
        <v>399.50930103563076</v>
      </c>
      <c r="R17" s="25">
        <f t="shared" si="1"/>
        <v>701.9283068849236</v>
      </c>
      <c r="S17" s="37">
        <f>IF(R17&lt;&gt;0,Q17/R17,0)</f>
        <v>0.5691596949674343</v>
      </c>
    </row>
    <row r="18" spans="1:19" ht="12.75" customHeight="1">
      <c r="A18" s="114" t="s">
        <v>55</v>
      </c>
      <c r="B18" s="11">
        <f>SUM(B15:B17)</f>
        <v>36250.680662494866</v>
      </c>
      <c r="C18" s="25">
        <f>SUM(C15:C17)</f>
        <v>252174.6835795297</v>
      </c>
      <c r="D18" s="37">
        <f>IF(C18&lt;&gt;0,B18/C18,0)</f>
        <v>0.1437522599331915</v>
      </c>
      <c r="E18" s="11">
        <f>SUM(E15:E17)</f>
        <v>150.9556300023404</v>
      </c>
      <c r="F18" s="25">
        <f>SUM(F15:F17)</f>
        <v>254.77282283222533</v>
      </c>
      <c r="G18" s="37">
        <f>IF(F18&lt;&gt;0,E18/F18,0)</f>
        <v>0.5925107251402113</v>
      </c>
      <c r="H18" s="11">
        <f>SUM(H15:H17)</f>
        <v>2212.2816894909606</v>
      </c>
      <c r="I18" s="25">
        <f>SUM(I15:I17)</f>
        <v>5155.49921740817</v>
      </c>
      <c r="J18" s="37">
        <f>IF(I18&lt;&gt;0,H18/I18,0)</f>
        <v>0.42911105136451627</v>
      </c>
      <c r="K18" s="11">
        <f>SUM(K15:K17)</f>
        <v>694.9092347192505</v>
      </c>
      <c r="L18" s="25">
        <f>SUM(L15:L17)</f>
        <v>1092.0912477687275</v>
      </c>
      <c r="M18" s="37">
        <f>IF(L18&lt;&gt;0,K18/L18,0)</f>
        <v>0.6363105977994357</v>
      </c>
      <c r="N18" s="11">
        <f>SUM(N15:N17)</f>
        <v>591.7417977609695</v>
      </c>
      <c r="O18" s="25">
        <f>SUM(O15:O17)</f>
        <v>2054.9278388850257</v>
      </c>
      <c r="P18" s="37">
        <f>IF(O18&lt;&gt;0,N18/O18,0)</f>
        <v>0.28796232478997413</v>
      </c>
      <c r="Q18" s="11">
        <f t="shared" si="1"/>
        <v>39900.56901446839</v>
      </c>
      <c r="R18" s="25">
        <f t="shared" si="1"/>
        <v>260731.97470642382</v>
      </c>
      <c r="S18" s="37">
        <f>IF(R18&lt;&gt;0,Q18/R18,0)</f>
        <v>0.1530328954068453</v>
      </c>
    </row>
    <row r="19" spans="1:19" ht="12.75" customHeight="1">
      <c r="A19" s="114"/>
      <c r="B19" s="11"/>
      <c r="C19" s="25"/>
      <c r="D19" s="37"/>
      <c r="E19" s="11"/>
      <c r="F19" s="25"/>
      <c r="G19" s="37"/>
      <c r="H19" s="11"/>
      <c r="I19" s="25"/>
      <c r="J19" s="37"/>
      <c r="K19" s="11"/>
      <c r="L19" s="25"/>
      <c r="M19" s="37"/>
      <c r="N19" s="11"/>
      <c r="O19" s="25"/>
      <c r="P19" s="37"/>
      <c r="Q19" s="11"/>
      <c r="R19" s="25"/>
      <c r="S19" s="37"/>
    </row>
    <row r="20" spans="1:19" ht="12.75" customHeight="1">
      <c r="A20" s="164" t="s">
        <v>62</v>
      </c>
      <c r="B20" s="11"/>
      <c r="C20" s="25"/>
      <c r="D20" s="37"/>
      <c r="E20" s="11"/>
      <c r="F20" s="25"/>
      <c r="G20" s="37"/>
      <c r="H20" s="11"/>
      <c r="I20" s="25"/>
      <c r="J20" s="37"/>
      <c r="K20" s="11"/>
      <c r="L20" s="25"/>
      <c r="M20" s="37"/>
      <c r="N20" s="11"/>
      <c r="O20" s="25"/>
      <c r="P20" s="37"/>
      <c r="Q20" s="11"/>
      <c r="R20" s="25"/>
      <c r="S20" s="37"/>
    </row>
    <row r="21" spans="1:19" ht="12.75" customHeight="1">
      <c r="A21" s="114" t="s">
        <v>28</v>
      </c>
      <c r="B21" s="11">
        <f>SUM('Table 5.9'!B28,'Table 5.9'!B48)</f>
        <v>406007.6329566515</v>
      </c>
      <c r="C21" s="25">
        <f>SUM('Table 5.9'!C28,'Table 5.9'!C48)</f>
        <v>1175591.8929731199</v>
      </c>
      <c r="D21" s="37">
        <f>IF(C21&lt;&gt;0,B21/C21,0)</f>
        <v>0.3453644375939355</v>
      </c>
      <c r="E21" s="11">
        <f>SUM('Table 5.9'!E28,'Table 5.9'!E48)</f>
        <v>544.5498231405185</v>
      </c>
      <c r="F21" s="25">
        <f>SUM('Table 5.9'!F28,'Table 5.9'!F48)</f>
        <v>871.2200194254544</v>
      </c>
      <c r="G21" s="37">
        <f>IF(F21&lt;&gt;0,E21/F21,0)</f>
        <v>0.6250428261504299</v>
      </c>
      <c r="H21" s="11">
        <f>SUM('Table 5.9'!H28,'Table 5.9'!H48)</f>
        <v>3106.0437830868705</v>
      </c>
      <c r="I21" s="25">
        <f>SUM('Table 5.9'!I28,'Table 5.9'!I48)</f>
        <v>7316.813818274569</v>
      </c>
      <c r="J21" s="37">
        <f>IF(I21&lt;&gt;0,H21/I21,0)</f>
        <v>0.424507696960824</v>
      </c>
      <c r="K21" s="11">
        <f>SUM('Table 5.9'!K28,'Table 5.9'!K48)</f>
        <v>0</v>
      </c>
      <c r="L21" s="25">
        <f>SUM('Table 5.9'!L28,'Table 5.9'!L48)</f>
        <v>0</v>
      </c>
      <c r="M21" s="37">
        <f>IF(L21&lt;&gt;0,K21/L21,0)</f>
        <v>0</v>
      </c>
      <c r="N21" s="11">
        <f>SUM('Table 5.9'!N28,'Table 5.9'!N48)</f>
        <v>5845.227207376482</v>
      </c>
      <c r="O21" s="25">
        <f>SUM('Table 5.9'!O28,'Table 5.9'!O48)</f>
        <v>16494.413213131877</v>
      </c>
      <c r="P21" s="37">
        <f>IF(O21&lt;&gt;0,N21/O21,0)</f>
        <v>0.35437618373249297</v>
      </c>
      <c r="Q21" s="11">
        <f aca="true" t="shared" si="2" ref="Q21:R24">SUM(B21,E21,H21,K21,N21)</f>
        <v>415503.4537702554</v>
      </c>
      <c r="R21" s="25">
        <f t="shared" si="2"/>
        <v>1200274.3400239518</v>
      </c>
      <c r="S21" s="37">
        <f>IF(R21&lt;&gt;0,Q21/R21,0)</f>
        <v>0.3461737370491182</v>
      </c>
    </row>
    <row r="22" spans="1:19" ht="12.75" customHeight="1">
      <c r="A22" s="114" t="s">
        <v>29</v>
      </c>
      <c r="B22" s="11">
        <f>'Table 5.10'!B21</f>
        <v>41473.62164790734</v>
      </c>
      <c r="C22" s="25">
        <f>'Table 5.10'!C21</f>
        <v>42531.46830293814</v>
      </c>
      <c r="D22" s="37">
        <f>IF(C22&lt;&gt;0,B22/C22,0)</f>
        <v>0.9751279065303814</v>
      </c>
      <c r="E22" s="11">
        <f>'Table 5.10'!E21</f>
        <v>5551.831827043186</v>
      </c>
      <c r="F22" s="25">
        <f>'Table 5.10'!F21</f>
        <v>5693.439588655862</v>
      </c>
      <c r="G22" s="37">
        <f>IF(F22&lt;&gt;0,E22/F22,0)</f>
        <v>0.9751279065303813</v>
      </c>
      <c r="H22" s="11">
        <f>'Table 5.10'!H21</f>
        <v>7545.26358710356</v>
      </c>
      <c r="I22" s="25">
        <f>'Table 5.10'!I21</f>
        <v>7737.716802660777</v>
      </c>
      <c r="J22" s="37">
        <f>IF(I22&lt;&gt;0,H22/I22,0)</f>
        <v>0.9751279065303814</v>
      </c>
      <c r="K22" s="11">
        <f>'Table 5.10'!K21</f>
        <v>1473.437688440962</v>
      </c>
      <c r="L22" s="25">
        <f>'Table 5.10'!L21</f>
        <v>1511.0199170523433</v>
      </c>
      <c r="M22" s="37">
        <f>IF(L22&lt;&gt;0,K22/L22,0)</f>
        <v>0.9751279065303813</v>
      </c>
      <c r="N22" s="11">
        <f>'Table 5.10'!N21</f>
        <v>2479.350428687363</v>
      </c>
      <c r="O22" s="25">
        <f>'Table 5.10'!O21</f>
        <v>2542.58996392502</v>
      </c>
      <c r="P22" s="37">
        <f>IF(O22&lt;&gt;0,N22/O22,0)</f>
        <v>0.9751279065303815</v>
      </c>
      <c r="Q22" s="11">
        <f t="shared" si="2"/>
        <v>58523.505179182415</v>
      </c>
      <c r="R22" s="25">
        <f t="shared" si="2"/>
        <v>60016.23457523214</v>
      </c>
      <c r="S22" s="37">
        <f>IF(R22&lt;&gt;0,Q22/R22,0)</f>
        <v>0.9751279065303815</v>
      </c>
    </row>
    <row r="23" spans="1:19" ht="12.75" customHeight="1">
      <c r="A23" s="114" t="s">
        <v>33</v>
      </c>
      <c r="B23" s="11">
        <f>'Table 5.11'!B21</f>
        <v>8753.629232819581</v>
      </c>
      <c r="C23" s="25">
        <f>'Table 5.11'!C21</f>
        <v>668.6282023984504</v>
      </c>
      <c r="D23" s="37">
        <f>IF(C23&lt;&gt;0,B23/C23,0)</f>
        <v>13.091923435803713</v>
      </c>
      <c r="E23" s="11">
        <f>'Table 5.11'!E21</f>
        <v>0</v>
      </c>
      <c r="F23" s="25">
        <f>'Table 5.11'!F21</f>
        <v>0</v>
      </c>
      <c r="G23" s="37">
        <f>IF(F23&lt;&gt;0,E23/F23,0)</f>
        <v>0</v>
      </c>
      <c r="H23" s="11">
        <f>'Table 5.11'!H21</f>
        <v>4374.840427670818</v>
      </c>
      <c r="I23" s="25">
        <f>'Table 5.11'!I21</f>
        <v>334.16330679925386</v>
      </c>
      <c r="J23" s="37">
        <f>IF(I23&lt;&gt;0,H23/I23,0)</f>
        <v>13.091923435803713</v>
      </c>
      <c r="K23" s="11">
        <f>'Table 5.11'!K21</f>
        <v>43374.871854237375</v>
      </c>
      <c r="L23" s="25">
        <f>'Table 5.11'!L21</f>
        <v>3313.101552031387</v>
      </c>
      <c r="M23" s="37">
        <f>IF(L23&lt;&gt;0,K23/L23,0)</f>
        <v>13.091923435803714</v>
      </c>
      <c r="N23" s="11">
        <f>'Table 5.11'!N21</f>
        <v>12635.281721546935</v>
      </c>
      <c r="O23" s="25">
        <f>'Table 5.11'!O21</f>
        <v>965.1203494661482</v>
      </c>
      <c r="P23" s="37">
        <f>IF(O23&lt;&gt;0,N23/O23,0)</f>
        <v>13.091923435803713</v>
      </c>
      <c r="Q23" s="11">
        <f t="shared" si="2"/>
        <v>69138.62323627471</v>
      </c>
      <c r="R23" s="25">
        <f t="shared" si="2"/>
        <v>5281.01341069524</v>
      </c>
      <c r="S23" s="37">
        <f>IF(R23&lt;&gt;0,Q23/R23,0)</f>
        <v>13.091923435803713</v>
      </c>
    </row>
    <row r="24" spans="1:19" ht="12.75" customHeight="1">
      <c r="A24" s="114" t="s">
        <v>55</v>
      </c>
      <c r="B24" s="11">
        <f>SUM(B21:B23)</f>
        <v>456234.88383737847</v>
      </c>
      <c r="C24" s="25">
        <f>SUM(C21:C23)</f>
        <v>1218791.9894784566</v>
      </c>
      <c r="D24" s="37">
        <f>IF(C24&lt;&gt;0,B24/C24,0)</f>
        <v>0.37433367447107174</v>
      </c>
      <c r="E24" s="11">
        <f>SUM(E21:E23)</f>
        <v>6096.381650183705</v>
      </c>
      <c r="F24" s="25">
        <f>SUM(F21:F23)</f>
        <v>6564.659608081317</v>
      </c>
      <c r="G24" s="37">
        <f>IF(F24&lt;&gt;0,E24/F24,0)</f>
        <v>0.9286668333387543</v>
      </c>
      <c r="H24" s="11">
        <f>SUM(H21:H23)</f>
        <v>15026.14779786125</v>
      </c>
      <c r="I24" s="25">
        <f>SUM(I21:I23)</f>
        <v>15388.6939277346</v>
      </c>
      <c r="J24" s="37">
        <f>IF(I24&lt;&gt;0,H24/I24,0)</f>
        <v>0.9764407472410674</v>
      </c>
      <c r="K24" s="11">
        <f>SUM(K21:K23)</f>
        <v>44848.30954267834</v>
      </c>
      <c r="L24" s="25">
        <f>SUM(L21:L23)</f>
        <v>4824.1214690837305</v>
      </c>
      <c r="M24" s="37">
        <f>IF(L24&lt;&gt;0,K24/L24,0)</f>
        <v>9.29667916326257</v>
      </c>
      <c r="N24" s="11">
        <f>SUM(N21:N23)</f>
        <v>20959.85935761078</v>
      </c>
      <c r="O24" s="25">
        <f>SUM(O21:O23)</f>
        <v>20002.123526523046</v>
      </c>
      <c r="P24" s="37">
        <f>IF(O24&lt;&gt;0,N24/O24,0)</f>
        <v>1.0478817076505784</v>
      </c>
      <c r="Q24" s="11">
        <f t="shared" si="2"/>
        <v>543165.5821857125</v>
      </c>
      <c r="R24" s="25">
        <f t="shared" si="2"/>
        <v>1265571.5880098792</v>
      </c>
      <c r="S24" s="37">
        <f>IF(R24&lt;&gt;0,Q24/R24,0)</f>
        <v>0.429185979941162</v>
      </c>
    </row>
    <row r="25" spans="1:19" ht="12.75" customHeight="1">
      <c r="A25" s="114"/>
      <c r="B25" s="11"/>
      <c r="C25" s="25"/>
      <c r="D25" s="37"/>
      <c r="E25" s="11"/>
      <c r="F25" s="25"/>
      <c r="G25" s="37"/>
      <c r="H25" s="11"/>
      <c r="I25" s="25"/>
      <c r="J25" s="37"/>
      <c r="K25" s="11"/>
      <c r="L25" s="25"/>
      <c r="M25" s="37"/>
      <c r="N25" s="11"/>
      <c r="O25" s="25"/>
      <c r="P25" s="37"/>
      <c r="Q25" s="11"/>
      <c r="R25" s="25"/>
      <c r="S25" s="37"/>
    </row>
    <row r="26" spans="1:19" ht="12.75" customHeight="1">
      <c r="A26" s="164" t="s">
        <v>70</v>
      </c>
      <c r="B26" s="11"/>
      <c r="C26" s="25"/>
      <c r="D26" s="37"/>
      <c r="E26" s="11"/>
      <c r="F26" s="25"/>
      <c r="G26" s="37"/>
      <c r="H26" s="11"/>
      <c r="I26" s="25"/>
      <c r="J26" s="37"/>
      <c r="K26" s="11"/>
      <c r="L26" s="25"/>
      <c r="M26" s="37"/>
      <c r="N26" s="11"/>
      <c r="O26" s="25"/>
      <c r="P26" s="37"/>
      <c r="Q26" s="11"/>
      <c r="R26" s="25"/>
      <c r="S26" s="37"/>
    </row>
    <row r="27" spans="1:19" ht="12.75" customHeight="1">
      <c r="A27" s="114" t="s">
        <v>28</v>
      </c>
      <c r="B27" s="11">
        <f>SUM('Table 5.9'!B29,'Table 5.9'!B49)</f>
        <v>0</v>
      </c>
      <c r="C27" s="25">
        <f>SUM('Table 5.9'!C29,'Table 5.9'!C49)</f>
        <v>0</v>
      </c>
      <c r="D27" s="37">
        <f>IF(C27&lt;&gt;0,B27/C27,0)</f>
        <v>0</v>
      </c>
      <c r="E27" s="11">
        <f>SUM('Table 5.9'!E29,'Table 5.9'!E49)</f>
        <v>56.086077544421336</v>
      </c>
      <c r="F27" s="25">
        <f>SUM('Table 5.9'!F29,'Table 5.9'!F49)</f>
        <v>21.73303302140885</v>
      </c>
      <c r="G27" s="37">
        <f>IF(F27&lt;&gt;0,E27/F27,0)</f>
        <v>2.580683399743233</v>
      </c>
      <c r="H27" s="11">
        <f>SUM('Table 5.9'!H29,'Table 5.9'!H49)</f>
        <v>11485.176395354581</v>
      </c>
      <c r="I27" s="25">
        <f>SUM('Table 5.9'!I29,'Table 5.9'!I49)</f>
        <v>4352.926621955955</v>
      </c>
      <c r="J27" s="37">
        <f>IF(I27&lt;&gt;0,H27/I27,0)</f>
        <v>2.638495291288371</v>
      </c>
      <c r="K27" s="11">
        <f>SUM('Table 5.9'!K29,'Table 5.9'!K49)</f>
        <v>0</v>
      </c>
      <c r="L27" s="25">
        <f>SUM('Table 5.9'!L29,'Table 5.9'!L49)</f>
        <v>0</v>
      </c>
      <c r="M27" s="37">
        <f>IF(L27&lt;&gt;0,K27/L27,0)</f>
        <v>0</v>
      </c>
      <c r="N27" s="11">
        <f>SUM('Table 5.9'!N29,'Table 5.9'!N49)</f>
        <v>0</v>
      </c>
      <c r="O27" s="25">
        <f>SUM('Table 5.9'!O29,'Table 5.9'!O49)</f>
        <v>0</v>
      </c>
      <c r="P27" s="37">
        <f>IF(O27&lt;&gt;0,N27/O27,0)</f>
        <v>0</v>
      </c>
      <c r="Q27" s="11">
        <f aca="true" t="shared" si="3" ref="Q27:R30">SUM(B27,E27,H27,K27,N27)</f>
        <v>11541.262472899003</v>
      </c>
      <c r="R27" s="25">
        <f t="shared" si="3"/>
        <v>4374.659654977364</v>
      </c>
      <c r="S27" s="37">
        <f>IF(R27&lt;&gt;0,Q27/R27,0)</f>
        <v>2.6382080854604726</v>
      </c>
    </row>
    <row r="28" spans="1:19" ht="12.75" customHeight="1">
      <c r="A28" s="114" t="s">
        <v>29</v>
      </c>
      <c r="B28" s="11">
        <f>'Table 5.10'!B22</f>
        <v>0</v>
      </c>
      <c r="C28" s="25">
        <f>'Table 5.10'!C22</f>
        <v>0</v>
      </c>
      <c r="D28" s="37">
        <f>IF(C28&lt;&gt;0,B28/C28,0)</f>
        <v>0</v>
      </c>
      <c r="E28" s="11">
        <f>'Table 5.10'!E22</f>
        <v>607.8125074927556</v>
      </c>
      <c r="F28" s="25">
        <f>'Table 5.10'!F22</f>
        <v>235.52385680212862</v>
      </c>
      <c r="G28" s="37">
        <f>IF(F28&lt;&gt;0,E28/F28,0)</f>
        <v>2.580683399743233</v>
      </c>
      <c r="H28" s="11">
        <f>'Table 5.10'!H22</f>
        <v>9885.555128261989</v>
      </c>
      <c r="I28" s="25">
        <f>'Table 5.10'!I22</f>
        <v>3746.6639265575095</v>
      </c>
      <c r="J28" s="37">
        <f>IF(I28&lt;&gt;0,H28/I28,0)</f>
        <v>2.6384952912883715</v>
      </c>
      <c r="K28" s="11">
        <f>'Table 5.10'!K22</f>
        <v>3539.6051317749225</v>
      </c>
      <c r="L28" s="25">
        <f>'Table 5.10'!L22</f>
        <v>1482.0715729364365</v>
      </c>
      <c r="M28" s="37">
        <f>IF(L28&lt;&gt;0,K28/L28,0)</f>
        <v>2.3882821831349776</v>
      </c>
      <c r="N28" s="11">
        <f>'Table 5.10'!N22</f>
        <v>0</v>
      </c>
      <c r="O28" s="25">
        <f>'Table 5.10'!O22</f>
        <v>0</v>
      </c>
      <c r="P28" s="37">
        <f>IF(O28&lt;&gt;0,N28/O28,0)</f>
        <v>0</v>
      </c>
      <c r="Q28" s="11">
        <f t="shared" si="3"/>
        <v>14032.972767529667</v>
      </c>
      <c r="R28" s="25">
        <f t="shared" si="3"/>
        <v>5464.259356296075</v>
      </c>
      <c r="S28" s="37">
        <f>IF(R28&lt;&gt;0,Q28/R28,0)</f>
        <v>2.568138123121934</v>
      </c>
    </row>
    <row r="29" spans="1:19" ht="12.75" customHeight="1">
      <c r="A29" s="114" t="s">
        <v>33</v>
      </c>
      <c r="B29" s="11">
        <f>'Table 5.11'!B22</f>
        <v>0</v>
      </c>
      <c r="C29" s="25">
        <f>'Table 5.11'!C22</f>
        <v>0</v>
      </c>
      <c r="D29" s="37">
        <f>IF(C29&lt;&gt;0,B29/C29,0)</f>
        <v>0</v>
      </c>
      <c r="E29" s="11">
        <f>'Table 5.11'!E22</f>
        <v>0</v>
      </c>
      <c r="F29" s="25">
        <f>'Table 5.11'!F22</f>
        <v>0</v>
      </c>
      <c r="G29" s="37">
        <f>IF(F29&lt;&gt;0,E29/F29,0)</f>
        <v>0</v>
      </c>
      <c r="H29" s="11">
        <f>'Table 5.11'!H22</f>
        <v>708.1519739645976</v>
      </c>
      <c r="I29" s="25">
        <f>'Table 5.11'!I22</f>
        <v>265.9330849190825</v>
      </c>
      <c r="J29" s="37">
        <f>IF(I29&lt;&gt;0,H29/I29,0)</f>
        <v>2.6628953451958504</v>
      </c>
      <c r="K29" s="11">
        <f>'Table 5.11'!K22</f>
        <v>7383.576930346959</v>
      </c>
      <c r="L29" s="25">
        <f>'Table 5.11'!L22</f>
        <v>2941.685092732075</v>
      </c>
      <c r="M29" s="37">
        <f>IF(L29&lt;&gt;0,K29/L29,0)</f>
        <v>2.509982101275667</v>
      </c>
      <c r="N29" s="11">
        <f>'Table 5.11'!N22</f>
        <v>0</v>
      </c>
      <c r="O29" s="25">
        <f>'Table 5.11'!O22</f>
        <v>0</v>
      </c>
      <c r="P29" s="37">
        <f>IF(O29&lt;&gt;0,N29/O29,0)</f>
        <v>0</v>
      </c>
      <c r="Q29" s="11">
        <f t="shared" si="3"/>
        <v>8091.728904311556</v>
      </c>
      <c r="R29" s="25">
        <f t="shared" si="3"/>
        <v>3207.6181776511576</v>
      </c>
      <c r="S29" s="37">
        <f>IF(R29&lt;&gt;0,Q29/R29,0)</f>
        <v>2.5226596359535804</v>
      </c>
    </row>
    <row r="30" spans="1:19" ht="12.75" customHeight="1">
      <c r="A30" s="114" t="s">
        <v>55</v>
      </c>
      <c r="B30" s="11">
        <f>SUM(B27:B29)</f>
        <v>0</v>
      </c>
      <c r="C30" s="25">
        <f>SUM(C27:C29)</f>
        <v>0</v>
      </c>
      <c r="D30" s="37">
        <f>IF(C30&lt;&gt;0,B30/C30,0)</f>
        <v>0</v>
      </c>
      <c r="E30" s="11">
        <f>SUM(E27:E29)</f>
        <v>663.8985850371769</v>
      </c>
      <c r="F30" s="25">
        <f>SUM(F27:F29)</f>
        <v>257.25688982353745</v>
      </c>
      <c r="G30" s="37">
        <f>IF(F30&lt;&gt;0,E30/F30,0)</f>
        <v>2.580683399743233</v>
      </c>
      <c r="H30" s="11">
        <f>SUM(H27:H29)</f>
        <v>22078.88349758117</v>
      </c>
      <c r="I30" s="25">
        <f>SUM(I27:I29)</f>
        <v>8365.523633432547</v>
      </c>
      <c r="J30" s="37">
        <f>IF(I30&lt;&gt;0,H30/I30,0)</f>
        <v>2.6392709488433717</v>
      </c>
      <c r="K30" s="11">
        <f>SUM(K27:K29)</f>
        <v>10923.182062121881</v>
      </c>
      <c r="L30" s="25">
        <f>SUM(L27:L29)</f>
        <v>4423.756665668512</v>
      </c>
      <c r="M30" s="37">
        <f>IF(L30&lt;&gt;0,K30/L30,0)</f>
        <v>2.4692095175337103</v>
      </c>
      <c r="N30" s="11">
        <f>SUM(N27:N29)</f>
        <v>0</v>
      </c>
      <c r="O30" s="25">
        <f>SUM(O27:O29)</f>
        <v>0</v>
      </c>
      <c r="P30" s="37">
        <f>IF(O30&lt;&gt;0,N30/O30,0)</f>
        <v>0</v>
      </c>
      <c r="Q30" s="11">
        <f t="shared" si="3"/>
        <v>33665.964144740225</v>
      </c>
      <c r="R30" s="25">
        <f t="shared" si="3"/>
        <v>13046.537188924596</v>
      </c>
      <c r="S30" s="37">
        <f>IF(R30&lt;&gt;0,Q30/R30,0)</f>
        <v>2.5804520891045155</v>
      </c>
    </row>
    <row r="31" spans="1:19" ht="12.75" customHeight="1">
      <c r="A31" s="161"/>
      <c r="B31" s="39"/>
      <c r="C31" s="40"/>
      <c r="D31" s="42"/>
      <c r="E31" s="39"/>
      <c r="F31" s="40"/>
      <c r="G31" s="42"/>
      <c r="H31" s="39"/>
      <c r="I31" s="40"/>
      <c r="J31" s="42"/>
      <c r="K31" s="39"/>
      <c r="L31" s="40"/>
      <c r="M31" s="42"/>
      <c r="N31" s="39"/>
      <c r="O31" s="40"/>
      <c r="P31" s="42"/>
      <c r="Q31" s="39"/>
      <c r="R31" s="40"/>
      <c r="S31" s="42"/>
    </row>
    <row r="32" spans="1:19" ht="12.75" customHeight="1">
      <c r="A32" s="162" t="s">
        <v>73</v>
      </c>
      <c r="B32" s="128"/>
      <c r="C32" s="129"/>
      <c r="D32" s="131"/>
      <c r="E32" s="128"/>
      <c r="F32" s="129"/>
      <c r="G32" s="131"/>
      <c r="H32" s="128"/>
      <c r="I32" s="129"/>
      <c r="J32" s="131"/>
      <c r="K32" s="128"/>
      <c r="L32" s="129"/>
      <c r="M32" s="131"/>
      <c r="N32" s="128"/>
      <c r="O32" s="129"/>
      <c r="P32" s="131"/>
      <c r="Q32" s="128"/>
      <c r="R32" s="129"/>
      <c r="S32" s="131"/>
    </row>
    <row r="33" spans="1:20" ht="12.75" customHeight="1">
      <c r="A33" s="114" t="s">
        <v>28</v>
      </c>
      <c r="B33" s="11">
        <f>SUM(B9,B15,B21,B27)</f>
        <v>480421.2025703244</v>
      </c>
      <c r="C33" s="25">
        <f>C21</f>
        <v>1175591.8929731199</v>
      </c>
      <c r="D33" s="37">
        <f>IF(C33&lt;&gt;0,B33/C33,0)</f>
        <v>0.40866324907644574</v>
      </c>
      <c r="E33" s="11">
        <f>SUM(E9,E15,E21,E27)</f>
        <v>690.4113222009208</v>
      </c>
      <c r="F33" s="25">
        <f>F21</f>
        <v>871.2200194254544</v>
      </c>
      <c r="G33" s="37">
        <f>IF(F33&lt;&gt;0,E33/F33,0)</f>
        <v>0.7924649420432602</v>
      </c>
      <c r="H33" s="11">
        <f>SUM(H9,H15,H21,H27)</f>
        <v>15320.622784688112</v>
      </c>
      <c r="I33" s="25">
        <f>I21</f>
        <v>7316.813818274569</v>
      </c>
      <c r="J33" s="37">
        <f>IF(I33&lt;&gt;0,H33/I33,0)</f>
        <v>2.0938926649224183</v>
      </c>
      <c r="K33" s="11">
        <f>SUM(K9,K15,K21,K27)</f>
        <v>0</v>
      </c>
      <c r="L33" s="25">
        <f>L21</f>
        <v>0</v>
      </c>
      <c r="M33" s="37">
        <f>IF(L33&lt;&gt;0,K33/L33,0)</f>
        <v>0</v>
      </c>
      <c r="N33" s="11">
        <f>SUM(N9,N15,N21,N27)</f>
        <v>6735.757814574783</v>
      </c>
      <c r="O33" s="25">
        <f>O21</f>
        <v>16494.413213131877</v>
      </c>
      <c r="P33" s="37">
        <f>IF(O33&lt;&gt;0,N33/O33,0)</f>
        <v>0.40836601627102265</v>
      </c>
      <c r="Q33" s="11">
        <f aca="true" t="shared" si="4" ref="Q33:R36">SUM(B33,E33,H33,K33,N33)</f>
        <v>503167.9944917882</v>
      </c>
      <c r="R33" s="25">
        <f t="shared" si="4"/>
        <v>1200274.3400239518</v>
      </c>
      <c r="S33" s="37">
        <f>IF(R33&lt;&gt;0,Q33/R33,0)</f>
        <v>0.4192108234870266</v>
      </c>
      <c r="T33" s="13"/>
    </row>
    <row r="34" spans="1:20" ht="12.75" customHeight="1">
      <c r="A34" s="114" t="s">
        <v>29</v>
      </c>
      <c r="B34" s="11">
        <f>SUM(B10,B16,B22,B28)</f>
        <v>58919.46409720694</v>
      </c>
      <c r="C34" s="25">
        <f>C22</f>
        <v>42531.46830293814</v>
      </c>
      <c r="D34" s="37">
        <f>IF(C34&lt;&gt;0,B34/C34,0)</f>
        <v>1.3853146022973462</v>
      </c>
      <c r="E34" s="11">
        <f>SUM(E10,E16,E22,E28)</f>
        <v>9096.313401361658</v>
      </c>
      <c r="F34" s="25">
        <f>F22</f>
        <v>5693.439588655862</v>
      </c>
      <c r="G34" s="37">
        <f>IF(F34&lt;&gt;0,E34/F34,0)</f>
        <v>1.5976833089589635</v>
      </c>
      <c r="H34" s="11">
        <f>SUM(H10,H16,H22,H28)</f>
        <v>22136.597692378728</v>
      </c>
      <c r="I34" s="25">
        <f>I22</f>
        <v>7737.716802660777</v>
      </c>
      <c r="J34" s="37">
        <f>IF(I34&lt;&gt;0,H34/I34,0)</f>
        <v>2.8608694601961386</v>
      </c>
      <c r="K34" s="11">
        <f>SUM(K10,K16,K22,K28)</f>
        <v>6070.981538456791</v>
      </c>
      <c r="L34" s="25">
        <f>L22</f>
        <v>1511.0199170523433</v>
      </c>
      <c r="M34" s="37">
        <f>IF(L34&lt;&gt;0,K34/L34,0)</f>
        <v>4.017803782692618</v>
      </c>
      <c r="N34" s="11">
        <f>SUM(N10,N16,N22,N28)</f>
        <v>3517.6280964621214</v>
      </c>
      <c r="O34" s="25">
        <f>O22</f>
        <v>2542.58996392502</v>
      </c>
      <c r="P34" s="37">
        <f>IF(O34&lt;&gt;0,N34/O34,0)</f>
        <v>1.3834822548547803</v>
      </c>
      <c r="Q34" s="11">
        <f t="shared" si="4"/>
        <v>99740.98482586624</v>
      </c>
      <c r="R34" s="25">
        <f t="shared" si="4"/>
        <v>60016.23457523214</v>
      </c>
      <c r="S34" s="37">
        <f>IF(R34&lt;&gt;0,Q34/R34,0)</f>
        <v>1.6619000764007934</v>
      </c>
      <c r="T34" s="13"/>
    </row>
    <row r="35" spans="1:20" ht="12.75" customHeight="1">
      <c r="A35" s="114" t="s">
        <v>33</v>
      </c>
      <c r="B35" s="11">
        <f>SUM(B11,B17,B23,B29)</f>
        <v>9271.665659428665</v>
      </c>
      <c r="C35" s="25">
        <f>C23</f>
        <v>668.6282023984504</v>
      </c>
      <c r="D35" s="37">
        <f>IF(C35&lt;&gt;0,B35/C35,0)</f>
        <v>13.866698452398623</v>
      </c>
      <c r="E35" s="11">
        <f>SUM(E11,E17,E23,E29)</f>
        <v>0</v>
      </c>
      <c r="F35" s="25">
        <f>F23</f>
        <v>0</v>
      </c>
      <c r="G35" s="37">
        <f>IF(F35&lt;&gt;0,E35/F35,0)</f>
        <v>0</v>
      </c>
      <c r="H35" s="11">
        <f>SUM(H11,H17,H23,H29)</f>
        <v>5382.517532121483</v>
      </c>
      <c r="I35" s="25">
        <f>I23</f>
        <v>334.16330679925386</v>
      </c>
      <c r="J35" s="37">
        <f>IF(I35&lt;&gt;0,H35/I35,0)</f>
        <v>16.10744633717367</v>
      </c>
      <c r="K35" s="11">
        <f>SUM(K11,K17,K23,K29)</f>
        <v>54724.03006902542</v>
      </c>
      <c r="L35" s="25">
        <f>L23</f>
        <v>3313.101552031387</v>
      </c>
      <c r="M35" s="37">
        <f>IF(L35&lt;&gt;0,K35/L35,0)</f>
        <v>16.517462326342535</v>
      </c>
      <c r="N35" s="11">
        <f>SUM(N11,N17,N23,N29)</f>
        <v>13398.517998441846</v>
      </c>
      <c r="O35" s="25">
        <f>O23</f>
        <v>965.1203494661482</v>
      </c>
      <c r="P35" s="37">
        <f>IF(O35&lt;&gt;0,N35/O35,0)</f>
        <v>13.882743230782745</v>
      </c>
      <c r="Q35" s="11">
        <f t="shared" si="4"/>
        <v>82776.73125901743</v>
      </c>
      <c r="R35" s="25">
        <f t="shared" si="4"/>
        <v>5281.01341069524</v>
      </c>
      <c r="S35" s="37">
        <f>IF(R35&lt;&gt;0,Q35/R35,0)</f>
        <v>15.674402774924966</v>
      </c>
      <c r="T35" s="13"/>
    </row>
    <row r="36" spans="1:20" ht="12.75" customHeight="1">
      <c r="A36" s="161" t="s">
        <v>74</v>
      </c>
      <c r="B36" s="39">
        <f>SUM(B33:B35)</f>
        <v>548612.33232696</v>
      </c>
      <c r="C36" s="40">
        <f>SUM(C33:C35)</f>
        <v>1218791.9894784566</v>
      </c>
      <c r="D36" s="42">
        <f>IF(C36&lt;&gt;0,B36/C36,0)</f>
        <v>0.45012794395023986</v>
      </c>
      <c r="E36" s="39">
        <f>SUM(E33:E35)</f>
        <v>9786.724723562578</v>
      </c>
      <c r="F36" s="40">
        <f>SUM(F33:F35)</f>
        <v>6564.659608081317</v>
      </c>
      <c r="G36" s="42">
        <f>IF(F36&lt;&gt;0,E36/F36,0)</f>
        <v>1.49081983040138</v>
      </c>
      <c r="H36" s="39">
        <f>SUM(H33:H35)</f>
        <v>42839.738009188324</v>
      </c>
      <c r="I36" s="40">
        <f>SUM(I33:I35)</f>
        <v>15388.6939277346</v>
      </c>
      <c r="J36" s="42">
        <f>IF(I36&lt;&gt;0,H36/I36,0)</f>
        <v>2.783844958536702</v>
      </c>
      <c r="K36" s="39">
        <f>SUM(K33:K35)</f>
        <v>60795.011607482214</v>
      </c>
      <c r="L36" s="40">
        <f>SUM(L33:L35)</f>
        <v>4824.1214690837305</v>
      </c>
      <c r="M36" s="42">
        <f>IF(L36&lt;&gt;0,K36/L36,0)</f>
        <v>12.602297018658884</v>
      </c>
      <c r="N36" s="39">
        <f>SUM(N33:N35)</f>
        <v>23651.90390947875</v>
      </c>
      <c r="O36" s="40">
        <f>SUM(O33:O35)</f>
        <v>20002.123526523046</v>
      </c>
      <c r="P36" s="42">
        <f>IF(O36&lt;&gt;0,N36/O36,0)</f>
        <v>1.1824696451912244</v>
      </c>
      <c r="Q36" s="39">
        <f t="shared" si="4"/>
        <v>685685.710576672</v>
      </c>
      <c r="R36" s="40">
        <f t="shared" si="4"/>
        <v>1265571.5880098792</v>
      </c>
      <c r="S36" s="42">
        <f>IF(R36&lt;&gt;0,Q36/R36,0)</f>
        <v>0.5417992289593968</v>
      </c>
      <c r="T36" s="13"/>
    </row>
    <row r="37" spans="1:17" ht="12.75" customHeight="1" hidden="1">
      <c r="A37" s="76"/>
      <c r="B37" s="25"/>
      <c r="C37" s="58"/>
      <c r="D37" s="59"/>
      <c r="E37" s="58"/>
      <c r="F37" s="60"/>
      <c r="G37" s="32"/>
      <c r="H37" s="61"/>
      <c r="I37" s="32"/>
      <c r="J37" s="59"/>
      <c r="M37" s="7"/>
      <c r="N37" s="7"/>
      <c r="O37" s="7"/>
      <c r="P37" s="7"/>
      <c r="Q37" s="7"/>
    </row>
    <row r="38" spans="1:19" ht="12.75" hidden="1">
      <c r="A38" s="91" t="s">
        <v>26</v>
      </c>
      <c r="B38" s="93">
        <f>B33-'Table 5.9'!B54</f>
        <v>0</v>
      </c>
      <c r="C38" s="93">
        <f>C21-'Table 5.9'!C54</f>
        <v>0</v>
      </c>
      <c r="D38" s="93">
        <f>D33-'Table 5.9'!D54</f>
        <v>0</v>
      </c>
      <c r="E38" s="93">
        <f>E33-'Table 5.9'!E54</f>
        <v>0</v>
      </c>
      <c r="F38" s="93">
        <f>F21-'Table 5.9'!F54</f>
        <v>0</v>
      </c>
      <c r="G38" s="93">
        <f>G33-'Table 5.9'!G54</f>
        <v>0</v>
      </c>
      <c r="H38" s="93">
        <f>H33-'Table 5.9'!H54</f>
        <v>0</v>
      </c>
      <c r="I38" s="93">
        <f>I21-'Table 5.9'!I54</f>
        <v>0</v>
      </c>
      <c r="J38" s="93">
        <f>J33-'Table 5.9'!J54</f>
        <v>0</v>
      </c>
      <c r="K38" s="93">
        <f>K33-'Table 5.9'!K54</f>
        <v>0</v>
      </c>
      <c r="L38" s="93">
        <f>L21-'Table 5.9'!L54</f>
        <v>0</v>
      </c>
      <c r="M38" s="93">
        <f>M33-'Table 5.9'!M54</f>
        <v>0</v>
      </c>
      <c r="N38" s="93">
        <f>N33-'Table 5.9'!N54</f>
        <v>0</v>
      </c>
      <c r="O38" s="93">
        <f>O21-'Table 5.9'!O54</f>
        <v>0</v>
      </c>
      <c r="P38" s="93">
        <f>P33-'Table 5.9'!P54</f>
        <v>0</v>
      </c>
      <c r="Q38" s="93">
        <f>Q33-'Table 5.9'!Q54</f>
        <v>0</v>
      </c>
      <c r="R38" s="93">
        <f>R21-'Table 5.9'!R54</f>
        <v>0</v>
      </c>
      <c r="S38" s="93">
        <f>S33-'Table 5.9'!S54</f>
        <v>0</v>
      </c>
    </row>
    <row r="39" spans="1:19" ht="13.5" hidden="1">
      <c r="A39" s="72"/>
      <c r="B39" s="93">
        <f>B34-'Table 5.10'!B25</f>
        <v>0</v>
      </c>
      <c r="C39" s="93">
        <f>C22-'Table 5.10'!C25</f>
        <v>0</v>
      </c>
      <c r="D39" s="93">
        <f>D34-'Table 5.10'!D25</f>
        <v>0</v>
      </c>
      <c r="E39" s="93">
        <f>E34-'Table 5.10'!E25</f>
        <v>0</v>
      </c>
      <c r="F39" s="93">
        <f>F22-'Table 5.10'!F25</f>
        <v>0</v>
      </c>
      <c r="G39" s="93">
        <f>G34-'Table 5.10'!G25</f>
        <v>0</v>
      </c>
      <c r="H39" s="93">
        <f>H34-'Table 5.10'!H25</f>
        <v>0</v>
      </c>
      <c r="I39" s="93">
        <f>I22-'Table 5.10'!I25</f>
        <v>0</v>
      </c>
      <c r="J39" s="93">
        <f>J34-'Table 5.10'!J25</f>
        <v>0</v>
      </c>
      <c r="K39" s="93">
        <f>K34-'Table 5.10'!K25</f>
        <v>0</v>
      </c>
      <c r="L39" s="93">
        <f>L22-'Table 5.10'!L25</f>
        <v>0</v>
      </c>
      <c r="M39" s="93">
        <f>M34-'Table 5.10'!M25</f>
        <v>0</v>
      </c>
      <c r="N39" s="93">
        <f>N34-'Table 5.10'!N25</f>
        <v>0</v>
      </c>
      <c r="O39" s="93">
        <f>O22-'Table 5.10'!O25</f>
        <v>0</v>
      </c>
      <c r="P39" s="93">
        <f>P34-'Table 5.10'!P25</f>
        <v>0</v>
      </c>
      <c r="Q39" s="93">
        <f>Q34-'Table 5.10'!Q25</f>
        <v>0</v>
      </c>
      <c r="R39" s="93">
        <f>R22-'Table 5.10'!R25</f>
        <v>0</v>
      </c>
      <c r="S39" s="93">
        <f>S34-'Table 5.10'!S25</f>
        <v>0</v>
      </c>
    </row>
    <row r="40" spans="1:19" ht="13.5" hidden="1">
      <c r="A40" s="72"/>
      <c r="B40" s="93">
        <f>B35-'Table 5.11'!B25</f>
        <v>0</v>
      </c>
      <c r="C40" s="93">
        <f>C23-'Table 5.11'!C25</f>
        <v>0</v>
      </c>
      <c r="D40" s="93">
        <f>D35-'Table 5.11'!D25</f>
        <v>0</v>
      </c>
      <c r="E40" s="93">
        <f>E35-'Table 5.11'!E25</f>
        <v>0</v>
      </c>
      <c r="F40" s="93">
        <f>F23-'Table 5.11'!F25</f>
        <v>0</v>
      </c>
      <c r="G40" s="93">
        <f>G35-'Table 5.11'!G25</f>
        <v>0</v>
      </c>
      <c r="H40" s="93">
        <f>H35-'Table 5.11'!H25</f>
        <v>0</v>
      </c>
      <c r="I40" s="93">
        <f>I23-'Table 5.11'!I25</f>
        <v>0</v>
      </c>
      <c r="J40" s="93">
        <f>J35-'Table 5.11'!J25</f>
        <v>0</v>
      </c>
      <c r="K40" s="93">
        <f>K35-'Table 5.11'!K25</f>
        <v>0</v>
      </c>
      <c r="L40" s="93">
        <f>L23-'Table 5.11'!L25</f>
        <v>0</v>
      </c>
      <c r="M40" s="93">
        <f>M35-'Table 5.11'!M25</f>
        <v>0</v>
      </c>
      <c r="N40" s="93">
        <f>N35-'Table 5.11'!N25</f>
        <v>0</v>
      </c>
      <c r="O40" s="93">
        <f>O23-'Table 5.11'!O25</f>
        <v>0</v>
      </c>
      <c r="P40" s="93">
        <f>P35-'Table 5.11'!P25</f>
        <v>0</v>
      </c>
      <c r="Q40" s="93">
        <f>Q35-'Table 5.11'!Q25</f>
        <v>0</v>
      </c>
      <c r="R40" s="93">
        <f>R23-'Table 5.11'!R25</f>
        <v>0</v>
      </c>
      <c r="S40" s="93">
        <f>S35-'Table 5.11'!S25</f>
        <v>0</v>
      </c>
    </row>
    <row r="41" spans="1:18" ht="13.5" hidden="1">
      <c r="A41" s="72"/>
      <c r="B41" s="79"/>
      <c r="C41" s="90">
        <f>C21-C9-C15</f>
        <v>0</v>
      </c>
      <c r="D41" s="80"/>
      <c r="E41" s="79"/>
      <c r="F41" s="90">
        <f>F21-F9-F15</f>
        <v>-4.973799150320701E-14</v>
      </c>
      <c r="G41" s="80"/>
      <c r="H41" s="79"/>
      <c r="I41" s="90">
        <f>I21-I9-I15</f>
        <v>0</v>
      </c>
      <c r="J41" s="6"/>
      <c r="K41" s="79"/>
      <c r="L41" s="90">
        <f>L21-L9-L15</f>
        <v>0</v>
      </c>
      <c r="N41" s="79"/>
      <c r="O41" s="90">
        <f>O21-O9-O15</f>
        <v>-2.2168933355715126E-12</v>
      </c>
      <c r="Q41" s="79"/>
      <c r="R41" s="90">
        <f>R21-R9-R15</f>
        <v>0</v>
      </c>
    </row>
    <row r="42" spans="1:18" ht="13.5" hidden="1">
      <c r="A42" s="72"/>
      <c r="B42" s="79"/>
      <c r="C42" s="90">
        <f>C22-C10-C16</f>
        <v>0</v>
      </c>
      <c r="D42" s="80"/>
      <c r="E42" s="79"/>
      <c r="F42" s="90">
        <f>F22-F10-F16</f>
        <v>-6.536993168992922E-13</v>
      </c>
      <c r="G42" s="80"/>
      <c r="H42" s="79"/>
      <c r="I42" s="90">
        <f>I22-I10-I16</f>
        <v>0</v>
      </c>
      <c r="J42" s="6"/>
      <c r="K42" s="79"/>
      <c r="L42" s="90">
        <f>L22-L10-L16</f>
        <v>0</v>
      </c>
      <c r="N42" s="79"/>
      <c r="O42" s="90">
        <f>O22-O10-O16</f>
        <v>0</v>
      </c>
      <c r="Q42" s="79"/>
      <c r="R42" s="90">
        <f>R22-R10-R16</f>
        <v>0</v>
      </c>
    </row>
    <row r="43" spans="1:18" ht="13.5" hidden="1">
      <c r="A43" s="72"/>
      <c r="B43" s="79"/>
      <c r="C43" s="90">
        <f>C23-C11-C17</f>
        <v>0</v>
      </c>
      <c r="D43" s="80"/>
      <c r="E43" s="79"/>
      <c r="F43" s="90">
        <f>F23-F11-F17</f>
        <v>0</v>
      </c>
      <c r="G43" s="80"/>
      <c r="H43" s="79"/>
      <c r="I43" s="90">
        <f>I23-I11-I17</f>
        <v>0</v>
      </c>
      <c r="J43" s="6"/>
      <c r="K43" s="79"/>
      <c r="L43" s="90">
        <f>L23-L11-L17</f>
        <v>-4.547473508864641E-13</v>
      </c>
      <c r="N43" s="79"/>
      <c r="O43" s="90">
        <f>O23-O11-O17</f>
        <v>0</v>
      </c>
      <c r="Q43" s="79"/>
      <c r="R43" s="90">
        <f>R23-R11-R17</f>
        <v>0</v>
      </c>
    </row>
    <row r="44" spans="1:8" ht="12.75">
      <c r="A44" s="15"/>
      <c r="B44" s="15"/>
      <c r="C44" s="15"/>
      <c r="D44" s="15"/>
      <c r="E44" s="15"/>
      <c r="F44" s="32"/>
      <c r="G44" s="32"/>
      <c r="H44" s="50"/>
    </row>
    <row r="45" spans="1:7" ht="12.75">
      <c r="A45" s="31" t="s">
        <v>27</v>
      </c>
      <c r="C45" s="24"/>
      <c r="F45" s="32"/>
      <c r="G45" s="32"/>
    </row>
    <row r="46" spans="1:7" ht="12.75">
      <c r="A46" s="83" t="s">
        <v>76</v>
      </c>
      <c r="C46" s="24"/>
      <c r="F46" s="32"/>
      <c r="G46" s="32"/>
    </row>
    <row r="47" spans="1:7" ht="12.75">
      <c r="A47" s="83" t="s">
        <v>97</v>
      </c>
      <c r="B47" s="32"/>
      <c r="C47" s="32"/>
      <c r="D47" s="83"/>
      <c r="E47" s="32"/>
      <c r="F47" s="32"/>
      <c r="G47" s="32"/>
    </row>
    <row r="48" spans="1:7" ht="12.75">
      <c r="A48" s="81"/>
      <c r="B48" s="32"/>
      <c r="C48" s="32"/>
      <c r="D48" s="83"/>
      <c r="E48" s="32"/>
      <c r="F48" s="32"/>
      <c r="G48" s="32"/>
    </row>
    <row r="49" spans="1:7" ht="12.75">
      <c r="A49" s="82"/>
      <c r="B49" s="32"/>
      <c r="C49" s="32"/>
      <c r="D49" s="32"/>
      <c r="E49" s="32"/>
      <c r="F49" s="32"/>
      <c r="G49" s="32"/>
    </row>
    <row r="50" spans="1:7" ht="12.75">
      <c r="A50" s="8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C3:I1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</cols>
  <sheetData>
    <row r="3" spans="3:4" ht="12.75">
      <c r="C3" s="56" t="s">
        <v>45</v>
      </c>
      <c r="D3" s="4" t="s">
        <v>46</v>
      </c>
    </row>
    <row r="4" spans="3:4" ht="12.75">
      <c r="C4" s="55">
        <v>1</v>
      </c>
      <c r="D4" s="9">
        <f>SUM('Table 5.1'!B32:S34)</f>
        <v>0</v>
      </c>
    </row>
    <row r="5" spans="3:9" ht="12.75">
      <c r="C5" s="55">
        <v>2</v>
      </c>
      <c r="D5" s="9">
        <f>SUM('Table 5.2'!B58:S63)</f>
        <v>-2.2737367544323206E-13</v>
      </c>
      <c r="G5" s="7"/>
      <c r="H5" s="102"/>
      <c r="I5" s="7"/>
    </row>
    <row r="6" spans="3:9" ht="12.75">
      <c r="C6" s="55">
        <v>3</v>
      </c>
      <c r="D6" s="9">
        <f>SUM('Table 5.3'!B32:S35)</f>
        <v>-3.531397396727698E-12</v>
      </c>
      <c r="G6" s="7"/>
      <c r="H6" s="102"/>
      <c r="I6" s="7"/>
    </row>
    <row r="7" spans="3:9" ht="12.75">
      <c r="C7" s="55">
        <v>4</v>
      </c>
      <c r="D7" s="9">
        <f>SUM('Table 5.4'!B32:S34)</f>
        <v>0</v>
      </c>
      <c r="G7" s="7"/>
      <c r="H7" s="102"/>
      <c r="I7" s="7"/>
    </row>
    <row r="8" spans="3:9" ht="12.75">
      <c r="C8" s="55">
        <v>5</v>
      </c>
      <c r="D8" s="9">
        <f>SUM('Table 5.5'!B35:R47)</f>
        <v>4.636913075728444E-11</v>
      </c>
      <c r="G8" s="7"/>
      <c r="H8" s="102"/>
      <c r="I8" s="7"/>
    </row>
    <row r="9" spans="3:9" ht="12.75">
      <c r="C9" s="55">
        <v>6</v>
      </c>
      <c r="D9" s="9">
        <f>SUM('Table 5.6'!B26:R26)</f>
        <v>0</v>
      </c>
      <c r="G9" s="7"/>
      <c r="H9" s="7"/>
      <c r="I9" s="7"/>
    </row>
    <row r="10" spans="3:4" ht="12.75">
      <c r="C10" s="55">
        <v>7</v>
      </c>
      <c r="D10" s="9">
        <f>SUM('Table 5.7'!B26:R31)</f>
        <v>-1.4779288903810084E-12</v>
      </c>
    </row>
    <row r="11" spans="3:4" ht="12.75">
      <c r="C11" s="55">
        <v>8</v>
      </c>
      <c r="D11" s="9">
        <f>SUM('Table 5.8'!B35:S37)</f>
        <v>0</v>
      </c>
    </row>
    <row r="12" spans="3:4" ht="12.75">
      <c r="C12" s="55">
        <v>9</v>
      </c>
      <c r="D12" s="9">
        <f>SUM('Table 5.9'!B58:R80)</f>
        <v>0</v>
      </c>
    </row>
    <row r="13" spans="3:4" ht="12.75">
      <c r="C13" s="55">
        <v>10</v>
      </c>
      <c r="D13" s="9">
        <f>SUM('Table 5.10'!B29:R32)</f>
        <v>0</v>
      </c>
    </row>
    <row r="14" spans="3:4" ht="12.75">
      <c r="C14" s="55">
        <v>11</v>
      </c>
      <c r="D14" s="9">
        <f>SUM('Table 5.11'!B29:R43)</f>
        <v>0</v>
      </c>
    </row>
    <row r="15" spans="3:4" ht="12.75">
      <c r="C15" s="55">
        <v>12</v>
      </c>
      <c r="D15" s="9">
        <f>SUM('Table 5.12'!B38:S43)</f>
        <v>-3.375077994860476E-12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1" t="s">
        <v>94</v>
      </c>
    </row>
    <row r="2" ht="15.75">
      <c r="A2" s="3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112" t="s">
        <v>28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ht="12.75">
      <c r="A8" s="113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ht="12.75">
      <c r="A9" s="114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ht="12.75">
      <c r="A10" s="115" t="s">
        <v>1</v>
      </c>
      <c r="B10" s="11">
        <v>0</v>
      </c>
      <c r="C10" s="25">
        <v>58712.07246469968</v>
      </c>
      <c r="D10" s="37">
        <f>IF(C10&lt;&gt;0,B10/C10,0)</f>
        <v>0</v>
      </c>
      <c r="E10" s="11">
        <v>0</v>
      </c>
      <c r="F10" s="25">
        <v>204.04887775720064</v>
      </c>
      <c r="G10" s="37">
        <f>IF(F10&lt;&gt;0,E10/F10,0)</f>
        <v>0</v>
      </c>
      <c r="H10" s="11">
        <v>0</v>
      </c>
      <c r="I10" s="25">
        <v>30243.983366975986</v>
      </c>
      <c r="J10" s="37">
        <f>IF(I10&lt;&gt;0,H10/I10,0)</f>
        <v>0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19.347456232122667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89179.45216566499</v>
      </c>
      <c r="S10" s="37">
        <f>IF(R10&lt;&gt;0,Q10/R10,0)</f>
        <v>0</v>
      </c>
    </row>
    <row r="11" spans="1:19" ht="12.75">
      <c r="A11" s="115" t="s">
        <v>12</v>
      </c>
      <c r="B11" s="11">
        <v>6683.636266771192</v>
      </c>
      <c r="C11" s="25">
        <v>100226.94341158531</v>
      </c>
      <c r="D11" s="37">
        <f>IF(C11&lt;&gt;0,B11/C11,0)</f>
        <v>0.06668502539606157</v>
      </c>
      <c r="E11" s="11">
        <v>23.228416615542887</v>
      </c>
      <c r="F11" s="25">
        <v>348.33032570029974</v>
      </c>
      <c r="G11" s="37">
        <f>IF(F11&lt;&gt;0,E11/F11,0)</f>
        <v>0.06668502539606157</v>
      </c>
      <c r="H11" s="11">
        <v>3442.899826175969</v>
      </c>
      <c r="I11" s="25">
        <v>51629.27967302399</v>
      </c>
      <c r="J11" s="37">
        <f>IF(I11&lt;&gt;0,H11/I11,0)</f>
        <v>0.06668502539606154</v>
      </c>
      <c r="K11" s="11">
        <v>0</v>
      </c>
      <c r="L11" s="25">
        <v>0</v>
      </c>
      <c r="M11" s="37">
        <f>IF(L11&lt;&gt;0,K11/L11,0)</f>
        <v>0</v>
      </c>
      <c r="N11" s="11">
        <v>2.202466285286236</v>
      </c>
      <c r="O11" s="25">
        <v>33.02789902538319</v>
      </c>
      <c r="P11" s="37">
        <f>IF(O11&lt;&gt;0,N11/O11,0)</f>
        <v>0.06668502539606158</v>
      </c>
      <c r="Q11" s="11">
        <f>SUM(B11,E11,H11,K11,N11)</f>
        <v>10151.96697584799</v>
      </c>
      <c r="R11" s="25">
        <f>SUM(C11,F11,I11,L11,O11)</f>
        <v>152237.581309335</v>
      </c>
      <c r="S11" s="37">
        <f>IF(R11&lt;&gt;0,Q11/R11,0)</f>
        <v>0.06668502539606157</v>
      </c>
    </row>
    <row r="12" spans="1:19" ht="4.5" customHeight="1">
      <c r="A12" s="116"/>
      <c r="B12" s="11"/>
      <c r="C12" s="32"/>
      <c r="D12" s="36"/>
      <c r="E12" s="11"/>
      <c r="F12" s="32"/>
      <c r="G12" s="36"/>
      <c r="H12" s="11"/>
      <c r="I12" s="32"/>
      <c r="J12" s="36"/>
      <c r="K12" s="11"/>
      <c r="L12" s="32"/>
      <c r="M12" s="36"/>
      <c r="N12" s="11"/>
      <c r="O12" s="32"/>
      <c r="P12" s="36"/>
      <c r="Q12" s="35"/>
      <c r="R12" s="32"/>
      <c r="S12" s="36"/>
    </row>
    <row r="13" spans="1:19" ht="12.75">
      <c r="A13" s="114" t="s">
        <v>25</v>
      </c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>
      <c r="A14" s="115" t="s">
        <v>13</v>
      </c>
      <c r="B14" s="11">
        <v>1088.7567657364666</v>
      </c>
      <c r="C14" s="25">
        <v>2420.391104715</v>
      </c>
      <c r="D14" s="37">
        <f>IF(C14&lt;&gt;0,B14/C14,0)</f>
        <v>0.449826791883152</v>
      </c>
      <c r="E14" s="11">
        <v>3.7838827156486046</v>
      </c>
      <c r="F14" s="25">
        <v>8.411866042500007</v>
      </c>
      <c r="G14" s="37">
        <f>IF(F14&lt;&gt;0,E14/F14,0)</f>
        <v>0.44982679188315206</v>
      </c>
      <c r="H14" s="11">
        <v>560.8444759536341</v>
      </c>
      <c r="I14" s="25">
        <v>1246.8009599999998</v>
      </c>
      <c r="J14" s="37">
        <f>IF(I14&lt;&gt;0,H14/I14,0)</f>
        <v>0.449826791883152</v>
      </c>
      <c r="K14" s="11">
        <v>0</v>
      </c>
      <c r="L14" s="25">
        <v>0</v>
      </c>
      <c r="M14" s="37">
        <f>IF(L14&lt;&gt;0,K14/L14,0)</f>
        <v>0</v>
      </c>
      <c r="N14" s="11">
        <v>0.35877925932828786</v>
      </c>
      <c r="O14" s="25">
        <v>0.7975942425000893</v>
      </c>
      <c r="P14" s="37">
        <f>IF(O14&lt;&gt;0,N14/O14,0)</f>
        <v>0.44982679188315194</v>
      </c>
      <c r="Q14" s="11">
        <f>SUM(B14,E14,H14,K14,N14)</f>
        <v>1653.7439036650774</v>
      </c>
      <c r="R14" s="25">
        <f>SUM(C14,F14,I14,L14,O14)</f>
        <v>3676.401525</v>
      </c>
      <c r="S14" s="37">
        <f>IF(R14&lt;&gt;0,Q14/R14,0)</f>
        <v>0.4498267918831519</v>
      </c>
    </row>
    <row r="15" spans="1:19" ht="4.5" customHeight="1">
      <c r="A15" s="116"/>
      <c r="B15" s="11"/>
      <c r="C15" s="32"/>
      <c r="D15" s="36"/>
      <c r="E15" s="11"/>
      <c r="F15" s="32"/>
      <c r="G15" s="36"/>
      <c r="H15" s="11"/>
      <c r="I15" s="32"/>
      <c r="J15" s="36"/>
      <c r="K15" s="11"/>
      <c r="L15" s="32"/>
      <c r="M15" s="36"/>
      <c r="N15" s="11"/>
      <c r="O15" s="32"/>
      <c r="P15" s="36"/>
      <c r="Q15" s="35"/>
      <c r="R15" s="32"/>
      <c r="S15" s="36"/>
    </row>
    <row r="16" spans="1:19" ht="12.75">
      <c r="A16" s="117" t="s">
        <v>23</v>
      </c>
      <c r="B16" s="11">
        <f>SUM(B10:B15)</f>
        <v>7772.393032507658</v>
      </c>
      <c r="C16" s="25">
        <f>SUM(C10:C15)</f>
        <v>161359.40698099998</v>
      </c>
      <c r="D16" s="37">
        <f>IF(C16&lt;&gt;0,B16/C16,0)</f>
        <v>0.048168205237782355</v>
      </c>
      <c r="E16" s="11">
        <f>SUM(E10:E15)</f>
        <v>27.012299331191493</v>
      </c>
      <c r="F16" s="25">
        <f>SUM(F10:F15)</f>
        <v>560.7910695000004</v>
      </c>
      <c r="G16" s="37">
        <f>IF(F16&lt;&gt;0,E16/F16,0)</f>
        <v>0.04816820523778236</v>
      </c>
      <c r="H16" s="11">
        <f>SUM(H10:H15)</f>
        <v>4003.744302129603</v>
      </c>
      <c r="I16" s="25">
        <f>SUM(I10:I15)</f>
        <v>83120.06399999997</v>
      </c>
      <c r="J16" s="37">
        <f>IF(I16&lt;&gt;0,H16/I16,0)</f>
        <v>0.048168205237782355</v>
      </c>
      <c r="K16" s="11">
        <f>SUM(K10:K15)</f>
        <v>0</v>
      </c>
      <c r="L16" s="25">
        <f>SUM(L10:L15)</f>
        <v>0</v>
      </c>
      <c r="M16" s="37">
        <f>IF(L16&lt;&gt;0,K16/L16,0)</f>
        <v>0</v>
      </c>
      <c r="N16" s="11">
        <f>SUM(N10:N15)</f>
        <v>2.5612455446145237</v>
      </c>
      <c r="O16" s="25">
        <f>SUM(O10:O15)</f>
        <v>53.17294950000595</v>
      </c>
      <c r="P16" s="37">
        <f>IF(O16&lt;&gt;0,N16/O16,0)</f>
        <v>0.04816820523778236</v>
      </c>
      <c r="Q16" s="11">
        <f>SUM(Q10:Q15)</f>
        <v>11805.710879513068</v>
      </c>
      <c r="R16" s="25">
        <f>SUM(R10:R15)</f>
        <v>245093.43499999997</v>
      </c>
      <c r="S16" s="37">
        <f>IF(R16&lt;&gt;0,Q16/R16,0)</f>
        <v>0.048168205237782355</v>
      </c>
    </row>
    <row r="17" spans="1:19" ht="12.75">
      <c r="A17" s="116"/>
      <c r="B17" s="11"/>
      <c r="C17" s="38"/>
      <c r="D17" s="36"/>
      <c r="E17" s="11"/>
      <c r="F17" s="38"/>
      <c r="G17" s="36"/>
      <c r="H17" s="11"/>
      <c r="I17" s="38"/>
      <c r="J17" s="36"/>
      <c r="K17" s="11"/>
      <c r="L17" s="38"/>
      <c r="M17" s="36"/>
      <c r="N17" s="11"/>
      <c r="O17" s="38"/>
      <c r="P17" s="36"/>
      <c r="Q17" s="35"/>
      <c r="R17" s="32"/>
      <c r="S17" s="36"/>
    </row>
    <row r="18" spans="1:19" ht="12.75">
      <c r="A18" s="113" t="s">
        <v>11</v>
      </c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>
      <c r="A19" s="114" t="s">
        <v>14</v>
      </c>
      <c r="B19" s="11">
        <v>0</v>
      </c>
      <c r="C19" s="32">
        <v>0</v>
      </c>
      <c r="D19" s="37">
        <f>IF(C19&lt;&gt;0,B19/C19,0)</f>
        <v>0</v>
      </c>
      <c r="E19" s="11">
        <v>0</v>
      </c>
      <c r="F19" s="32">
        <v>0</v>
      </c>
      <c r="G19" s="37">
        <f>IF(F19&lt;&gt;0,E19/F19,0)</f>
        <v>0</v>
      </c>
      <c r="H19" s="11">
        <v>0</v>
      </c>
      <c r="I19" s="32">
        <v>0</v>
      </c>
      <c r="J19" s="37">
        <f>IF(I19&lt;&gt;0,H19/I19,0)</f>
        <v>0</v>
      </c>
      <c r="K19" s="11">
        <v>0</v>
      </c>
      <c r="L19" s="32">
        <v>0</v>
      </c>
      <c r="M19" s="37">
        <f>IF(L19&lt;&gt;0,K19/L19,0)</f>
        <v>0</v>
      </c>
      <c r="N19" s="11">
        <v>0</v>
      </c>
      <c r="O19" s="32">
        <v>0</v>
      </c>
      <c r="P19" s="37">
        <f>IF(O19&lt;&gt;0,N19/O19,0)</f>
        <v>0</v>
      </c>
      <c r="Q19" s="11">
        <f>SUM(B19,E19,H19,K19,N19)</f>
        <v>0</v>
      </c>
      <c r="R19" s="25">
        <f>SUM(C19,F19,I19,L19,O19)</f>
        <v>0</v>
      </c>
      <c r="S19" s="37">
        <f>IF(R19&lt;&gt;0,Q19/R19,0)</f>
        <v>0</v>
      </c>
    </row>
    <row r="20" spans="1:19" ht="4.5" customHeight="1">
      <c r="A20" s="116"/>
      <c r="B20" s="11"/>
      <c r="C20" s="32"/>
      <c r="D20" s="36"/>
      <c r="E20" s="11"/>
      <c r="F20" s="32"/>
      <c r="G20" s="36"/>
      <c r="H20" s="11"/>
      <c r="I20" s="32"/>
      <c r="J20" s="36"/>
      <c r="K20" s="11"/>
      <c r="L20" s="32"/>
      <c r="M20" s="36"/>
      <c r="N20" s="11"/>
      <c r="O20" s="32"/>
      <c r="P20" s="36"/>
      <c r="Q20" s="35"/>
      <c r="R20" s="32"/>
      <c r="S20" s="36"/>
    </row>
    <row r="21" spans="1:19" ht="12.75">
      <c r="A21" s="114" t="s">
        <v>8</v>
      </c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ht="12.75">
      <c r="A22" s="115" t="s">
        <v>1</v>
      </c>
      <c r="B22" s="11">
        <v>0</v>
      </c>
      <c r="C22" s="25">
        <v>77632.24962486174</v>
      </c>
      <c r="D22" s="37">
        <f>IF(C22&lt;&gt;0,B22/C22,0)</f>
        <v>0</v>
      </c>
      <c r="E22" s="11">
        <v>0</v>
      </c>
      <c r="F22" s="25">
        <v>31.605484012999923</v>
      </c>
      <c r="G22" s="37">
        <f>IF(F22&lt;&gt;0,E22/F22,0)</f>
        <v>0</v>
      </c>
      <c r="H22" s="11">
        <v>0</v>
      </c>
      <c r="I22" s="25">
        <v>59276.802394212864</v>
      </c>
      <c r="J22" s="37">
        <f>IF(I22&lt;&gt;0,H22/I22,0)</f>
        <v>0</v>
      </c>
      <c r="K22" s="11">
        <v>0</v>
      </c>
      <c r="L22" s="25">
        <v>0</v>
      </c>
      <c r="M22" s="37">
        <f>IF(L22&lt;&gt;0,K22/L22,0)</f>
        <v>0</v>
      </c>
      <c r="N22" s="11">
        <v>0</v>
      </c>
      <c r="O22" s="25">
        <v>394.95698936609097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137335.6144924537</v>
      </c>
      <c r="S22" s="37">
        <f>IF(R22&lt;&gt;0,Q22/R22,0)</f>
        <v>0</v>
      </c>
    </row>
    <row r="23" spans="1:19" ht="12.75">
      <c r="A23" s="115" t="s">
        <v>12</v>
      </c>
      <c r="B23" s="11">
        <v>7791.262589924105</v>
      </c>
      <c r="C23" s="25">
        <v>116836.76423079323</v>
      </c>
      <c r="D23" s="37">
        <f>IF(C23&lt;&gt;0,B23/C23,0)</f>
        <v>0.06668502539606157</v>
      </c>
      <c r="E23" s="11">
        <v>3.1614187560925746</v>
      </c>
      <c r="F23" s="25">
        <v>47.40822601949986</v>
      </c>
      <c r="G23" s="37">
        <f>IF(F23&lt;&gt;0,E23/F23,0)</f>
        <v>0.06668502539606157</v>
      </c>
      <c r="H23" s="11">
        <v>6041.621574781579</v>
      </c>
      <c r="I23" s="25">
        <v>90599.37428078716</v>
      </c>
      <c r="J23" s="37">
        <f>IF(I23&lt;&gt;0,H23/I23,0)</f>
        <v>0.06668502539606157</v>
      </c>
      <c r="K23" s="11">
        <v>0</v>
      </c>
      <c r="L23" s="25">
        <v>0</v>
      </c>
      <c r="M23" s="37">
        <f>IF(L23&lt;&gt;0,K23/L23,0)</f>
        <v>0</v>
      </c>
      <c r="N23" s="11">
        <v>39.602632015311194</v>
      </c>
      <c r="O23" s="25">
        <v>593.875938115038</v>
      </c>
      <c r="P23" s="37">
        <f>IF(O23&lt;&gt;0,N23/O23,0)</f>
        <v>0.06668502539606155</v>
      </c>
      <c r="Q23" s="11">
        <f>SUM(B23,E23,H23,K23,N23)</f>
        <v>13875.648215477086</v>
      </c>
      <c r="R23" s="25">
        <f>SUM(C23,F23,I23,L23,O23)</f>
        <v>208077.42267571492</v>
      </c>
      <c r="S23" s="37">
        <f>IF(R23&lt;&gt;0,Q23/R23,0)</f>
        <v>0.06668502539606157</v>
      </c>
    </row>
    <row r="24" spans="1:19" ht="4.5" customHeight="1">
      <c r="A24" s="116"/>
      <c r="B24" s="11"/>
      <c r="C24" s="32"/>
      <c r="D24" s="36"/>
      <c r="E24" s="11"/>
      <c r="F24" s="32"/>
      <c r="G24" s="36"/>
      <c r="H24" s="11"/>
      <c r="I24" s="32"/>
      <c r="J24" s="36"/>
      <c r="K24" s="11"/>
      <c r="L24" s="32"/>
      <c r="M24" s="36"/>
      <c r="N24" s="11"/>
      <c r="O24" s="32"/>
      <c r="P24" s="36"/>
      <c r="Q24" s="35"/>
      <c r="R24" s="32"/>
      <c r="S24" s="36"/>
    </row>
    <row r="25" spans="1:19" ht="12.75">
      <c r="A25" s="114" t="s">
        <v>25</v>
      </c>
      <c r="B25" s="11"/>
      <c r="C25" s="32"/>
      <c r="D25" s="36"/>
      <c r="E25" s="11"/>
      <c r="F25" s="32"/>
      <c r="G25" s="36"/>
      <c r="H25" s="11"/>
      <c r="I25" s="32"/>
      <c r="J25" s="36"/>
      <c r="K25" s="11"/>
      <c r="L25" s="32"/>
      <c r="M25" s="36"/>
      <c r="N25" s="11"/>
      <c r="O25" s="32"/>
      <c r="P25" s="36"/>
      <c r="Q25" s="35"/>
      <c r="R25" s="32"/>
      <c r="S25" s="36"/>
    </row>
    <row r="26" spans="1:19" ht="12.75">
      <c r="A26" s="115" t="s">
        <v>13</v>
      </c>
      <c r="B26" s="11">
        <v>1069.2770775976019</v>
      </c>
      <c r="C26" s="25">
        <v>2961.4570637917</v>
      </c>
      <c r="D26" s="37">
        <f>IF(C26&lt;&gt;0,B26/C26,0)</f>
        <v>0.36106452147192486</v>
      </c>
      <c r="E26" s="11">
        <v>0.434452498516842</v>
      </c>
      <c r="F26" s="25">
        <v>1.2032544674999965</v>
      </c>
      <c r="G26" s="37">
        <f>IF(F26&lt;&gt;0,E26/F26,0)</f>
        <v>0.3610645214719248</v>
      </c>
      <c r="H26" s="11">
        <v>824.0858377340185</v>
      </c>
      <c r="I26" s="25">
        <v>2282.378325</v>
      </c>
      <c r="J26" s="37">
        <f>IF(I26&lt;&gt;0,H26/I26,0)</f>
        <v>0.36106452147192486</v>
      </c>
      <c r="K26" s="11">
        <v>0</v>
      </c>
      <c r="L26" s="25">
        <v>0</v>
      </c>
      <c r="M26" s="37">
        <f>IF(L26&lt;&gt;0,K26/L26,0)</f>
        <v>0</v>
      </c>
      <c r="N26" s="11">
        <v>5.437042961065832</v>
      </c>
      <c r="O26" s="25">
        <v>15.058369454027345</v>
      </c>
      <c r="P26" s="37">
        <f>IF(O26&lt;&gt;0,N26/O26,0)</f>
        <v>0.36106452147192475</v>
      </c>
      <c r="Q26" s="11">
        <f>SUM(B26,E26,H26,K26,N26)</f>
        <v>1899.234410791203</v>
      </c>
      <c r="R26" s="25">
        <f>SUM(C26,F26,I26,L26,O26)</f>
        <v>5260.097012713228</v>
      </c>
      <c r="S26" s="37">
        <f>IF(R26&lt;&gt;0,Q26/R26,0)</f>
        <v>0.36106452147192486</v>
      </c>
    </row>
    <row r="27" spans="1:19" ht="4.5" customHeight="1">
      <c r="A27" s="116"/>
      <c r="B27" s="11"/>
      <c r="C27" s="32"/>
      <c r="D27" s="36"/>
      <c r="E27" s="11"/>
      <c r="F27" s="32"/>
      <c r="G27" s="36"/>
      <c r="H27" s="11"/>
      <c r="I27" s="32"/>
      <c r="J27" s="36"/>
      <c r="K27" s="11"/>
      <c r="L27" s="32"/>
      <c r="M27" s="36"/>
      <c r="N27" s="11"/>
      <c r="O27" s="32"/>
      <c r="P27" s="36"/>
      <c r="Q27" s="35"/>
      <c r="R27" s="32"/>
      <c r="S27" s="36"/>
    </row>
    <row r="28" spans="1:19" ht="12.75">
      <c r="A28" s="117" t="s">
        <v>24</v>
      </c>
      <c r="B28" s="11">
        <f>SUM(B19:B27)</f>
        <v>8860.539667521707</v>
      </c>
      <c r="C28" s="25">
        <f>SUM(C19:C27)</f>
        <v>197430.47091944667</v>
      </c>
      <c r="D28" s="37">
        <f>IF(C28&lt;&gt;0,B28/C28,0)</f>
        <v>0.0448792915615183</v>
      </c>
      <c r="E28" s="11">
        <f>SUM(E19:E27)</f>
        <v>3.5958712546094165</v>
      </c>
      <c r="F28" s="25">
        <f>SUM(F19:F27)</f>
        <v>80.21696449999978</v>
      </c>
      <c r="G28" s="37">
        <f>IF(F28&lt;&gt;0,E28/F28,0)</f>
        <v>0.04482681783115124</v>
      </c>
      <c r="H28" s="11">
        <f>SUM(H19:H27)</f>
        <v>6865.707412515597</v>
      </c>
      <c r="I28" s="25">
        <f>SUM(I19:I27)</f>
        <v>152158.55500000002</v>
      </c>
      <c r="J28" s="37">
        <f>IF(I28&lt;&gt;0,H28/I28,0)</f>
        <v>0.04512205976532569</v>
      </c>
      <c r="K28" s="11">
        <f>SUM(K19:K27)</f>
        <v>0</v>
      </c>
      <c r="L28" s="25">
        <f>SUM(L19:L27)</f>
        <v>0</v>
      </c>
      <c r="M28" s="37">
        <f>IF(L28&lt;&gt;0,K28/L28,0)</f>
        <v>0</v>
      </c>
      <c r="N28" s="11">
        <f>SUM(N19:N27)</f>
        <v>45.03967497637703</v>
      </c>
      <c r="O28" s="25">
        <f>SUM(O19:O27)</f>
        <v>1003.8912969351563</v>
      </c>
      <c r="P28" s="37">
        <f>IF(O28&lt;&gt;0,N28/O28,0)</f>
        <v>0.04486509158300458</v>
      </c>
      <c r="Q28" s="11">
        <f>SUM(Q19:Q27)</f>
        <v>15774.882626268289</v>
      </c>
      <c r="R28" s="25">
        <f>SUM(R19:R27)</f>
        <v>350673.1341808818</v>
      </c>
      <c r="S28" s="37">
        <f>IF(R28&lt;&gt;0,Q28/R28,0)</f>
        <v>0.04498457705668264</v>
      </c>
    </row>
    <row r="29" spans="1:19" ht="12.75">
      <c r="A29" s="118"/>
      <c r="B29" s="11"/>
      <c r="C29" s="32"/>
      <c r="D29" s="36"/>
      <c r="E29" s="11"/>
      <c r="F29" s="32"/>
      <c r="G29" s="36"/>
      <c r="H29" s="11"/>
      <c r="I29" s="32"/>
      <c r="J29" s="36"/>
      <c r="K29" s="11"/>
      <c r="L29" s="32"/>
      <c r="M29" s="36"/>
      <c r="N29" s="11"/>
      <c r="O29" s="32"/>
      <c r="P29" s="36"/>
      <c r="Q29" s="35"/>
      <c r="R29" s="32"/>
      <c r="S29" s="36"/>
    </row>
    <row r="30" spans="1:19" ht="12.75">
      <c r="A30" s="119" t="s">
        <v>22</v>
      </c>
      <c r="B30" s="39">
        <f>SUM(B16,B28)</f>
        <v>16632.932700029363</v>
      </c>
      <c r="C30" s="40">
        <f>SUM(C16,C28)</f>
        <v>358789.87790044665</v>
      </c>
      <c r="D30" s="41">
        <f>IF(C30&lt;&gt;0,B30/C30,0)</f>
        <v>0.04635842236509387</v>
      </c>
      <c r="E30" s="39">
        <f>SUM(E16,E28)</f>
        <v>30.60817058580091</v>
      </c>
      <c r="F30" s="40">
        <f>SUM(F16,F28)</f>
        <v>641.0080340000002</v>
      </c>
      <c r="G30" s="41">
        <f>IF(F30&lt;&gt;0,E30/F30,0)</f>
        <v>0.047750057662773224</v>
      </c>
      <c r="H30" s="39">
        <f>SUM(H16,H28)</f>
        <v>10869.4517146452</v>
      </c>
      <c r="I30" s="40">
        <f>SUM(I16,I28)</f>
        <v>235278.619</v>
      </c>
      <c r="J30" s="41">
        <f>IF(I30&lt;&gt;0,H30/I30,0)</f>
        <v>0.04619821282887248</v>
      </c>
      <c r="K30" s="39">
        <f>SUM(K16,K28)</f>
        <v>0</v>
      </c>
      <c r="L30" s="40">
        <f>SUM(L16,L28)</f>
        <v>0</v>
      </c>
      <c r="M30" s="42">
        <f>IF(L30&lt;&gt;0,K30/L30,0)</f>
        <v>0</v>
      </c>
      <c r="N30" s="39">
        <f>SUM(N16,N28)</f>
        <v>47.60092052099155</v>
      </c>
      <c r="O30" s="40">
        <f>SUM(O16,O28)</f>
        <v>1057.0642464351622</v>
      </c>
      <c r="P30" s="41">
        <f>IF(O30&lt;&gt;0,N30/O30,0)</f>
        <v>0.04503124638026557</v>
      </c>
      <c r="Q30" s="39">
        <f>SUM(Q16,Q28)</f>
        <v>27580.593505781355</v>
      </c>
      <c r="R30" s="40">
        <f>SUM(R16,R28)</f>
        <v>595766.5691808817</v>
      </c>
      <c r="S30" s="41">
        <f>IF(R30&lt;&gt;0,Q30/R30,0)</f>
        <v>0.04629429533735312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0</v>
      </c>
      <c r="M33" s="28"/>
      <c r="O33" s="9">
        <v>0</v>
      </c>
      <c r="P33" s="28"/>
      <c r="R33" s="9">
        <v>0</v>
      </c>
      <c r="S33" s="9">
        <v>0</v>
      </c>
    </row>
    <row r="34" spans="2:19" ht="12.75" customHeight="1" hidden="1">
      <c r="B34" s="9">
        <v>0</v>
      </c>
      <c r="C34" s="9">
        <v>0</v>
      </c>
      <c r="E34" s="9">
        <v>0</v>
      </c>
      <c r="F34" s="9">
        <v>0</v>
      </c>
      <c r="H34" s="9">
        <v>0</v>
      </c>
      <c r="I34" s="9">
        <v>0</v>
      </c>
      <c r="K34" s="9">
        <v>0</v>
      </c>
      <c r="L34" s="9">
        <v>0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</row>
    <row r="35" spans="1:5" ht="12.75" customHeight="1">
      <c r="A35" s="15"/>
      <c r="B35" s="15"/>
      <c r="C35" s="15"/>
      <c r="D35" s="15"/>
      <c r="E35" s="15"/>
    </row>
    <row r="36" spans="1:18" ht="12.75" customHeight="1">
      <c r="A36" s="31" t="s">
        <v>27</v>
      </c>
      <c r="C36" s="24"/>
      <c r="F36" s="24"/>
      <c r="I36" s="24"/>
      <c r="L36" s="24"/>
      <c r="O36" s="24"/>
      <c r="R36" s="24"/>
    </row>
    <row r="37" spans="1:18" ht="12.75" customHeight="1">
      <c r="A37" s="83" t="s">
        <v>96</v>
      </c>
      <c r="C37" s="24"/>
      <c r="F37" s="24"/>
      <c r="I37" s="24"/>
      <c r="L37" s="24"/>
      <c r="O37" s="24"/>
      <c r="R37" s="24"/>
    </row>
    <row r="38" ht="12.75" customHeight="1"/>
    <row r="39" spans="3:6" ht="12.75" customHeight="1">
      <c r="C39" s="29"/>
      <c r="F39" s="29"/>
    </row>
    <row r="40" spans="3:6" ht="12.75" customHeight="1">
      <c r="C40" s="29"/>
      <c r="F40" s="2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">
      <c r="A1" s="181" t="s">
        <v>92</v>
      </c>
    </row>
    <row r="2" ht="15">
      <c r="A2" s="3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3.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3.5">
      <c r="A7" s="120" t="s">
        <v>29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ht="13.5">
      <c r="A8" s="121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ht="12.75">
      <c r="A9" s="122" t="s">
        <v>7</v>
      </c>
      <c r="B9" s="11"/>
      <c r="C9" s="32"/>
      <c r="D9" s="36"/>
      <c r="E9" s="11"/>
      <c r="F9" s="32"/>
      <c r="G9" s="36"/>
      <c r="H9" s="11"/>
      <c r="I9" s="32"/>
      <c r="J9" s="36"/>
      <c r="K9" s="11"/>
      <c r="L9" s="32"/>
      <c r="M9" s="36"/>
      <c r="N9" s="11"/>
      <c r="O9" s="32"/>
      <c r="P9" s="36"/>
      <c r="Q9" s="35"/>
      <c r="R9" s="32"/>
      <c r="S9" s="36"/>
    </row>
    <row r="10" spans="1:19" ht="12.75">
      <c r="A10" s="123" t="s">
        <v>13</v>
      </c>
      <c r="B10" s="11">
        <v>447.8156162966424</v>
      </c>
      <c r="C10" s="25">
        <v>995.5290000000002</v>
      </c>
      <c r="D10" s="37">
        <f>IF(C10&lt;&gt;0,B10/C10,0)</f>
        <v>0.4498267918831519</v>
      </c>
      <c r="E10" s="11">
        <v>27960.879037781204</v>
      </c>
      <c r="F10" s="25">
        <v>62159.21226195969</v>
      </c>
      <c r="G10" s="37">
        <f>IF(F10&lt;&gt;0,E10/F10,0)</f>
        <v>0.4498267918831519</v>
      </c>
      <c r="H10" s="11">
        <v>414.9500406354701</v>
      </c>
      <c r="I10" s="25">
        <v>922.466265066885</v>
      </c>
      <c r="J10" s="37">
        <f>IF(I10&lt;&gt;0,H10/I10,0)</f>
        <v>0.4498267918831519</v>
      </c>
      <c r="K10" s="11">
        <v>18.219369724323613</v>
      </c>
      <c r="L10" s="25">
        <v>40.503078191608296</v>
      </c>
      <c r="M10" s="37">
        <f>IF(L10&lt;&gt;0,K10/L10,0)</f>
        <v>0.4498267918831519</v>
      </c>
      <c r="N10" s="11">
        <v>0</v>
      </c>
      <c r="O10" s="25">
        <v>0</v>
      </c>
      <c r="P10" s="37">
        <f>IF(O10&lt;&gt;0,N10/O10,0)</f>
        <v>0</v>
      </c>
      <c r="Q10" s="11">
        <f>SUM(B10,E10,H10,K10,N10)</f>
        <v>28841.86406443764</v>
      </c>
      <c r="R10" s="25">
        <f>SUM(C10,F10,I10,L10,O10)</f>
        <v>64117.710605218184</v>
      </c>
      <c r="S10" s="37">
        <f>IF(R10&lt;&gt;0,Q10/R10,0)</f>
        <v>0.4498267918831519</v>
      </c>
    </row>
    <row r="11" spans="1:19" ht="4.5" customHeight="1">
      <c r="A11" s="35"/>
      <c r="B11" s="11"/>
      <c r="C11" s="32"/>
      <c r="D11" s="36"/>
      <c r="E11" s="11"/>
      <c r="F11" s="32"/>
      <c r="G11" s="36"/>
      <c r="H11" s="11"/>
      <c r="I11" s="32"/>
      <c r="J11" s="36"/>
      <c r="K11" s="11"/>
      <c r="L11" s="32"/>
      <c r="M11" s="36"/>
      <c r="N11" s="11"/>
      <c r="O11" s="32"/>
      <c r="P11" s="36"/>
      <c r="Q11" s="35"/>
      <c r="R11" s="32"/>
      <c r="S11" s="36"/>
    </row>
    <row r="12" spans="1:19" ht="12.75">
      <c r="A12" s="124" t="s">
        <v>30</v>
      </c>
      <c r="B12" s="11">
        <f>B10</f>
        <v>447.8156162966424</v>
      </c>
      <c r="C12" s="25">
        <f>C10</f>
        <v>995.5290000000002</v>
      </c>
      <c r="D12" s="37">
        <f>IF(C12&lt;&gt;0,B12/C12,0)</f>
        <v>0.4498267918831519</v>
      </c>
      <c r="E12" s="11">
        <f>E10</f>
        <v>27960.879037781204</v>
      </c>
      <c r="F12" s="25">
        <f>F10</f>
        <v>62159.21226195969</v>
      </c>
      <c r="G12" s="37">
        <f>IF(F12&lt;&gt;0,E12/F12,0)</f>
        <v>0.4498267918831519</v>
      </c>
      <c r="H12" s="11">
        <f>H10</f>
        <v>414.9500406354701</v>
      </c>
      <c r="I12" s="25">
        <f>I10</f>
        <v>922.466265066885</v>
      </c>
      <c r="J12" s="37">
        <f>IF(I12&lt;&gt;0,H12/I12,0)</f>
        <v>0.4498267918831519</v>
      </c>
      <c r="K12" s="11">
        <f>K10</f>
        <v>18.219369724323613</v>
      </c>
      <c r="L12" s="25">
        <f>L10</f>
        <v>40.503078191608296</v>
      </c>
      <c r="M12" s="37">
        <f>IF(L12&lt;&gt;0,K12/L12,0)</f>
        <v>0.4498267918831519</v>
      </c>
      <c r="N12" s="11">
        <f>N10</f>
        <v>0</v>
      </c>
      <c r="O12" s="25">
        <f>O10</f>
        <v>0</v>
      </c>
      <c r="P12" s="37">
        <f>IF(O12&lt;&gt;0,N12/O12,0)</f>
        <v>0</v>
      </c>
      <c r="Q12" s="11">
        <f>Q10</f>
        <v>28841.86406443764</v>
      </c>
      <c r="R12" s="25">
        <f>R10</f>
        <v>64117.710605218184</v>
      </c>
      <c r="S12" s="37">
        <f>IF(R12&lt;&gt;0,Q12/R12,0)</f>
        <v>0.4498267918831519</v>
      </c>
    </row>
    <row r="13" spans="1:19" ht="12.75">
      <c r="A13" s="35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3.5">
      <c r="A14" s="121" t="s">
        <v>11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ht="12.75">
      <c r="A15" s="125" t="s">
        <v>14</v>
      </c>
      <c r="B15" s="11">
        <v>809.5478943186797</v>
      </c>
      <c r="C15" s="25">
        <v>2689.571106902714</v>
      </c>
      <c r="D15" s="37">
        <f>IF(C15&lt;&gt;0,B15/C15,0)</f>
        <v>0.30099516322174796</v>
      </c>
      <c r="E15" s="11">
        <v>10878.474603048207</v>
      </c>
      <c r="F15" s="25">
        <v>36141.6924</v>
      </c>
      <c r="G15" s="37">
        <f>IF(F15&lt;&gt;0,E15/F15,0)</f>
        <v>0.30099516322174796</v>
      </c>
      <c r="H15" s="11">
        <v>1187.022638434028</v>
      </c>
      <c r="I15" s="25">
        <v>3943.660176225255</v>
      </c>
      <c r="J15" s="37">
        <f>IF(I15&lt;&gt;0,H15/I15,0)</f>
        <v>0.300995163221748</v>
      </c>
      <c r="K15" s="11">
        <v>712.1311955350002</v>
      </c>
      <c r="L15" s="25">
        <v>2365.9223886277587</v>
      </c>
      <c r="M15" s="37">
        <f>IF(L15&lt;&gt;0,K15/L15,0)</f>
        <v>0.300995163221748</v>
      </c>
      <c r="N15" s="11">
        <v>0</v>
      </c>
      <c r="O15" s="25">
        <v>0</v>
      </c>
      <c r="P15" s="37">
        <f>IF(O15&lt;&gt;0,N15/O15,0)</f>
        <v>0</v>
      </c>
      <c r="Q15" s="11">
        <f>SUM(B15,E15,H15,K15,N15)</f>
        <v>13587.176331335915</v>
      </c>
      <c r="R15" s="25">
        <f>SUM(C15,F15,I15,L15,O15)</f>
        <v>45140.84607175573</v>
      </c>
      <c r="S15" s="37">
        <f>IF(R15&lt;&gt;0,Q15/R15,0)</f>
        <v>0.3009951632217479</v>
      </c>
    </row>
    <row r="16" spans="1:19" ht="4.5" customHeight="1">
      <c r="A16" s="35"/>
      <c r="B16" s="11"/>
      <c r="C16" s="32"/>
      <c r="D16" s="36"/>
      <c r="E16" s="11"/>
      <c r="F16" s="32"/>
      <c r="G16" s="36"/>
      <c r="H16" s="11"/>
      <c r="I16" s="32"/>
      <c r="J16" s="36"/>
      <c r="K16" s="11"/>
      <c r="L16" s="32"/>
      <c r="M16" s="36"/>
      <c r="N16" s="11"/>
      <c r="O16" s="32"/>
      <c r="P16" s="36"/>
      <c r="Q16" s="35"/>
      <c r="R16" s="32"/>
      <c r="S16" s="36"/>
    </row>
    <row r="17" spans="1:19" ht="12.75">
      <c r="A17" s="122" t="s">
        <v>7</v>
      </c>
      <c r="B17" s="11"/>
      <c r="C17" s="32"/>
      <c r="D17" s="36"/>
      <c r="E17" s="11"/>
      <c r="F17" s="32"/>
      <c r="G17" s="36"/>
      <c r="H17" s="11"/>
      <c r="I17" s="32"/>
      <c r="J17" s="36"/>
      <c r="K17" s="11"/>
      <c r="L17" s="32"/>
      <c r="M17" s="36"/>
      <c r="N17" s="11"/>
      <c r="O17" s="32"/>
      <c r="P17" s="36"/>
      <c r="Q17" s="35"/>
      <c r="R17" s="32"/>
      <c r="S17" s="36"/>
    </row>
    <row r="18" spans="1:19" ht="12.75">
      <c r="A18" s="123" t="s">
        <v>13</v>
      </c>
      <c r="B18" s="11">
        <v>971.1087046785435</v>
      </c>
      <c r="C18" s="25">
        <v>2689.571106902714</v>
      </c>
      <c r="D18" s="37">
        <f>IF(C18&lt;&gt;0,B18/C18,0)</f>
        <v>0.3610645214719248</v>
      </c>
      <c r="E18" s="11">
        <v>13049.482871591503</v>
      </c>
      <c r="F18" s="25">
        <v>36141.6924</v>
      </c>
      <c r="G18" s="37">
        <f>IF(F18&lt;&gt;0,E18/F18,0)</f>
        <v>0.36106452147192486</v>
      </c>
      <c r="H18" s="11">
        <v>1423.9157743766586</v>
      </c>
      <c r="I18" s="25">
        <v>3943.660176225255</v>
      </c>
      <c r="J18" s="37">
        <f>IF(I18&lt;&gt;0,H18/I18,0)</f>
        <v>0.3610645214719249</v>
      </c>
      <c r="K18" s="11">
        <v>854.2506350895952</v>
      </c>
      <c r="L18" s="25">
        <v>2365.9223886277587</v>
      </c>
      <c r="M18" s="37">
        <f>IF(L18&lt;&gt;0,K18/L18,0)</f>
        <v>0.3610645214719249</v>
      </c>
      <c r="N18" s="11">
        <v>0</v>
      </c>
      <c r="O18" s="25">
        <v>0</v>
      </c>
      <c r="P18" s="37">
        <f>IF(O18&lt;&gt;0,N18/O18,0)</f>
        <v>0</v>
      </c>
      <c r="Q18" s="11">
        <f>SUM(B18,E18,H18,K18,N18)</f>
        <v>16298.7579857363</v>
      </c>
      <c r="R18" s="25">
        <f>SUM(C18,F18,I18,L18,O18)</f>
        <v>45140.84607175573</v>
      </c>
      <c r="S18" s="37">
        <f>IF(R18&lt;&gt;0,Q18/R18,0)</f>
        <v>0.3610645214719248</v>
      </c>
    </row>
    <row r="19" spans="1:19" ht="4.5" customHeight="1">
      <c r="A19" s="35"/>
      <c r="B19" s="11"/>
      <c r="C19" s="32"/>
      <c r="D19" s="36"/>
      <c r="E19" s="11"/>
      <c r="F19" s="32"/>
      <c r="G19" s="36"/>
      <c r="H19" s="11"/>
      <c r="I19" s="32"/>
      <c r="J19" s="36"/>
      <c r="K19" s="11"/>
      <c r="L19" s="32"/>
      <c r="M19" s="36"/>
      <c r="N19" s="11"/>
      <c r="O19" s="32"/>
      <c r="P19" s="36"/>
      <c r="Q19" s="35"/>
      <c r="R19" s="32"/>
      <c r="S19" s="36"/>
    </row>
    <row r="20" spans="1:19" ht="12.75">
      <c r="A20" s="124" t="s">
        <v>31</v>
      </c>
      <c r="B20" s="11">
        <f>SUM(B15:B19)</f>
        <v>1780.6565989972232</v>
      </c>
      <c r="C20" s="25">
        <f>C15</f>
        <v>2689.571106902714</v>
      </c>
      <c r="D20" s="37">
        <f>IF(C20&lt;&gt;0,B20/C20,0)</f>
        <v>0.6620596846936728</v>
      </c>
      <c r="E20" s="11">
        <f>SUM(E15:E19)</f>
        <v>23927.957474639712</v>
      </c>
      <c r="F20" s="25">
        <f>F15</f>
        <v>36141.6924</v>
      </c>
      <c r="G20" s="37">
        <f>IF(F20&lt;&gt;0,E20/F20,0)</f>
        <v>0.6620596846936728</v>
      </c>
      <c r="H20" s="11">
        <f>SUM(H15:H19)</f>
        <v>2610.9384128106867</v>
      </c>
      <c r="I20" s="25">
        <f>I15</f>
        <v>3943.660176225255</v>
      </c>
      <c r="J20" s="37">
        <f>IF(I20&lt;&gt;0,H20/I20,0)</f>
        <v>0.6620596846936729</v>
      </c>
      <c r="K20" s="11">
        <f>SUM(K15:K19)</f>
        <v>1566.3818306245953</v>
      </c>
      <c r="L20" s="25">
        <f>L15</f>
        <v>2365.9223886277587</v>
      </c>
      <c r="M20" s="37">
        <f>IF(L20&lt;&gt;0,K20/L20,0)</f>
        <v>0.6620596846936729</v>
      </c>
      <c r="N20" s="11">
        <f>SUM(N15:N19)</f>
        <v>0</v>
      </c>
      <c r="O20" s="25">
        <f>O15</f>
        <v>0</v>
      </c>
      <c r="P20" s="37">
        <f>IF(O20&lt;&gt;0,N20/O20,0)</f>
        <v>0</v>
      </c>
      <c r="Q20" s="11">
        <f>SUM(Q15:Q19)</f>
        <v>29885.934317072213</v>
      </c>
      <c r="R20" s="25">
        <f>R15</f>
        <v>45140.84607175573</v>
      </c>
      <c r="S20" s="37">
        <f>IF(R20&lt;&gt;0,Q20/R20,0)</f>
        <v>0.6620596846936727</v>
      </c>
    </row>
    <row r="21" spans="1:19" ht="12.75">
      <c r="A21" s="126"/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ht="12.75">
      <c r="A22" s="127" t="s">
        <v>32</v>
      </c>
      <c r="B22" s="39">
        <f>SUM(B12,B20)</f>
        <v>2228.4722152938657</v>
      </c>
      <c r="C22" s="40">
        <f>SUM(C12,C20)</f>
        <v>3685.1001069027143</v>
      </c>
      <c r="D22" s="42">
        <f>IF(C22&lt;&gt;0,B22/C22,0)</f>
        <v>0.604725014422165</v>
      </c>
      <c r="E22" s="39">
        <f>SUM(E12,E20)</f>
        <v>51888.836512420916</v>
      </c>
      <c r="F22" s="40">
        <f>SUM(F12,F20)</f>
        <v>98300.90466195969</v>
      </c>
      <c r="G22" s="42">
        <f>IF(F22&lt;&gt;0,E22/F22,0)</f>
        <v>0.5278571615475759</v>
      </c>
      <c r="H22" s="39">
        <f>SUM(H12,H20)</f>
        <v>3025.8884534461567</v>
      </c>
      <c r="I22" s="40">
        <f>SUM(I12,I20)</f>
        <v>4866.12644129214</v>
      </c>
      <c r="J22" s="42">
        <f>IF(I22&lt;&gt;0,H22/I22,0)</f>
        <v>0.6218269274241607</v>
      </c>
      <c r="K22" s="39">
        <f>SUM(K12,K20)</f>
        <v>1584.6012003489188</v>
      </c>
      <c r="L22" s="40">
        <f>SUM(L12,L20)</f>
        <v>2406.425466819367</v>
      </c>
      <c r="M22" s="42">
        <f>IF(L22&lt;&gt;0,K22/L22,0)</f>
        <v>0.6584875460295581</v>
      </c>
      <c r="N22" s="39">
        <f>SUM(N12,N20)</f>
        <v>0</v>
      </c>
      <c r="O22" s="40">
        <f>SUM(O12,O20)</f>
        <v>0</v>
      </c>
      <c r="P22" s="42">
        <f>IF(O22&lt;&gt;0,N22/O22,0)</f>
        <v>0</v>
      </c>
      <c r="Q22" s="39">
        <f>SUM(Q12,Q20)</f>
        <v>58727.798381509856</v>
      </c>
      <c r="R22" s="40">
        <f>SUM(R12,R20)</f>
        <v>109258.55667697391</v>
      </c>
      <c r="S22" s="42">
        <f>IF(R22&lt;&gt;0,Q22/R22,0)</f>
        <v>0.5375121195783347</v>
      </c>
    </row>
    <row r="23" spans="1:19" ht="12.75">
      <c r="A23" s="16"/>
      <c r="B23" s="128"/>
      <c r="C23" s="129"/>
      <c r="D23" s="130"/>
      <c r="E23" s="128"/>
      <c r="F23" s="129"/>
      <c r="G23" s="130"/>
      <c r="H23" s="128"/>
      <c r="I23" s="129"/>
      <c r="J23" s="130"/>
      <c r="K23" s="128"/>
      <c r="L23" s="129"/>
      <c r="M23" s="131"/>
      <c r="N23" s="128"/>
      <c r="O23" s="129"/>
      <c r="P23" s="130"/>
      <c r="Q23" s="128"/>
      <c r="R23" s="129"/>
      <c r="S23" s="130"/>
    </row>
    <row r="24" spans="1:19" ht="13.5">
      <c r="A24" s="132" t="s">
        <v>33</v>
      </c>
      <c r="B24" s="11"/>
      <c r="C24" s="25"/>
      <c r="D24" s="49"/>
      <c r="E24" s="11"/>
      <c r="F24" s="25"/>
      <c r="G24" s="49"/>
      <c r="H24" s="11"/>
      <c r="I24" s="25"/>
      <c r="J24" s="49"/>
      <c r="K24" s="11"/>
      <c r="L24" s="25"/>
      <c r="M24" s="37"/>
      <c r="N24" s="11"/>
      <c r="O24" s="25"/>
      <c r="P24" s="49"/>
      <c r="Q24" s="11"/>
      <c r="R24" s="25"/>
      <c r="S24" s="49"/>
    </row>
    <row r="25" spans="1:19" ht="13.5">
      <c r="A25" s="121" t="s">
        <v>10</v>
      </c>
      <c r="B25" s="11"/>
      <c r="C25" s="25"/>
      <c r="D25" s="49"/>
      <c r="E25" s="11"/>
      <c r="F25" s="25"/>
      <c r="G25" s="49"/>
      <c r="H25" s="11"/>
      <c r="I25" s="25"/>
      <c r="J25" s="49"/>
      <c r="K25" s="11"/>
      <c r="L25" s="25"/>
      <c r="M25" s="37"/>
      <c r="N25" s="11"/>
      <c r="O25" s="25"/>
      <c r="P25" s="49"/>
      <c r="Q25" s="11"/>
      <c r="R25" s="25"/>
      <c r="S25" s="49"/>
    </row>
    <row r="26" spans="1:19" ht="12.75">
      <c r="A26" s="122" t="s">
        <v>7</v>
      </c>
      <c r="B26" s="11"/>
      <c r="C26" s="25"/>
      <c r="D26" s="49"/>
      <c r="E26" s="11"/>
      <c r="F26" s="25"/>
      <c r="G26" s="49"/>
      <c r="H26" s="11"/>
      <c r="I26" s="25"/>
      <c r="J26" s="49"/>
      <c r="K26" s="11"/>
      <c r="L26" s="25"/>
      <c r="M26" s="37"/>
      <c r="N26" s="11"/>
      <c r="O26" s="25"/>
      <c r="P26" s="49"/>
      <c r="Q26" s="11"/>
      <c r="R26" s="25"/>
      <c r="S26" s="49"/>
    </row>
    <row r="27" spans="1:19" ht="12.75">
      <c r="A27" s="123" t="s">
        <v>13</v>
      </c>
      <c r="B27" s="11">
        <v>0</v>
      </c>
      <c r="C27" s="25">
        <v>0</v>
      </c>
      <c r="D27" s="37">
        <f>IF(C27&lt;&gt;0,B27/C27,0)</f>
        <v>0</v>
      </c>
      <c r="E27" s="11">
        <v>106.93130994918134</v>
      </c>
      <c r="F27" s="25">
        <v>237.71663199856283</v>
      </c>
      <c r="G27" s="37">
        <f>IF(F27&lt;&gt;0,E27/F27,0)</f>
        <v>0.44982679188315194</v>
      </c>
      <c r="H27" s="11">
        <v>35.09896568287195</v>
      </c>
      <c r="I27" s="25">
        <v>78.02773493311476</v>
      </c>
      <c r="J27" s="37">
        <f>IF(I27&lt;&gt;0,H27/I27,0)</f>
        <v>0.44982679188315183</v>
      </c>
      <c r="K27" s="11">
        <v>585.9091635508934</v>
      </c>
      <c r="L27" s="25">
        <v>1302.5217130754866</v>
      </c>
      <c r="M27" s="37">
        <f>IF(L27&lt;&gt;0,K27/L27,0)</f>
        <v>0.4498267918831519</v>
      </c>
      <c r="N27" s="11">
        <v>0</v>
      </c>
      <c r="O27" s="25">
        <v>0</v>
      </c>
      <c r="P27" s="37">
        <f>IF(O27&lt;&gt;0,N27/O27,0)</f>
        <v>0</v>
      </c>
      <c r="Q27" s="11">
        <f>SUM(B27,E27,H27,K27,N27)</f>
        <v>727.9394391829467</v>
      </c>
      <c r="R27" s="25">
        <f>SUM(C27,F27,I27,L27,O27)</f>
        <v>1618.2660800071642</v>
      </c>
      <c r="S27" s="37">
        <f>IF(R27&lt;&gt;0,Q27/R27,0)</f>
        <v>0.4498267918831519</v>
      </c>
    </row>
    <row r="28" spans="1:19" ht="4.5" customHeight="1">
      <c r="A28" s="35"/>
      <c r="B28" s="11"/>
      <c r="C28" s="32"/>
      <c r="D28" s="36"/>
      <c r="E28" s="11"/>
      <c r="F28" s="32"/>
      <c r="G28" s="36"/>
      <c r="H28" s="11"/>
      <c r="I28" s="32"/>
      <c r="J28" s="36"/>
      <c r="K28" s="11"/>
      <c r="L28" s="32"/>
      <c r="M28" s="36"/>
      <c r="N28" s="11"/>
      <c r="O28" s="32"/>
      <c r="P28" s="36"/>
      <c r="Q28" s="35"/>
      <c r="R28" s="32"/>
      <c r="S28" s="36"/>
    </row>
    <row r="29" spans="1:19" ht="12.75">
      <c r="A29" s="124" t="s">
        <v>34</v>
      </c>
      <c r="B29" s="11">
        <f>B27</f>
        <v>0</v>
      </c>
      <c r="C29" s="25">
        <f>C27</f>
        <v>0</v>
      </c>
      <c r="D29" s="37">
        <f>IF(C29&lt;&gt;0,B29/C29,0)</f>
        <v>0</v>
      </c>
      <c r="E29" s="11">
        <f>E27</f>
        <v>106.93130994918134</v>
      </c>
      <c r="F29" s="25">
        <f>F27</f>
        <v>237.71663199856283</v>
      </c>
      <c r="G29" s="37">
        <f>IF(F29&lt;&gt;0,E29/F29,0)</f>
        <v>0.44982679188315194</v>
      </c>
      <c r="H29" s="11">
        <f>H27</f>
        <v>35.09896568287195</v>
      </c>
      <c r="I29" s="25">
        <f>I27</f>
        <v>78.02773493311476</v>
      </c>
      <c r="J29" s="37">
        <f>IF(I29&lt;&gt;0,H29/I29,0)</f>
        <v>0.44982679188315183</v>
      </c>
      <c r="K29" s="11">
        <f>K27</f>
        <v>585.9091635508934</v>
      </c>
      <c r="L29" s="25">
        <f>L27</f>
        <v>1302.5217130754866</v>
      </c>
      <c r="M29" s="37">
        <f>IF(L29&lt;&gt;0,K29/L29,0)</f>
        <v>0.4498267918831519</v>
      </c>
      <c r="N29" s="11">
        <f>N27</f>
        <v>0</v>
      </c>
      <c r="O29" s="25">
        <f>O27</f>
        <v>0</v>
      </c>
      <c r="P29" s="37">
        <f>IF(O29&lt;&gt;0,N29/O29,0)</f>
        <v>0</v>
      </c>
      <c r="Q29" s="11">
        <f>Q27</f>
        <v>727.9394391829467</v>
      </c>
      <c r="R29" s="25">
        <f>R27</f>
        <v>1618.2660800071642</v>
      </c>
      <c r="S29" s="37">
        <f>IF(R29&lt;&gt;0,Q29/R29,0)</f>
        <v>0.4498267918831519</v>
      </c>
    </row>
    <row r="30" spans="1:19" ht="12.75">
      <c r="A30" s="35"/>
      <c r="B30" s="11"/>
      <c r="C30" s="32"/>
      <c r="D30" s="36"/>
      <c r="E30" s="11"/>
      <c r="F30" s="32"/>
      <c r="G30" s="36"/>
      <c r="H30" s="11"/>
      <c r="I30" s="32"/>
      <c r="J30" s="36"/>
      <c r="K30" s="11"/>
      <c r="L30" s="32"/>
      <c r="M30" s="36"/>
      <c r="N30" s="11"/>
      <c r="O30" s="32"/>
      <c r="P30" s="36"/>
      <c r="Q30" s="35"/>
      <c r="R30" s="32"/>
      <c r="S30" s="36"/>
    </row>
    <row r="31" spans="1:19" ht="13.5">
      <c r="A31" s="121" t="s">
        <v>11</v>
      </c>
      <c r="B31" s="11"/>
      <c r="C31" s="32"/>
      <c r="D31" s="36"/>
      <c r="E31" s="11"/>
      <c r="F31" s="32"/>
      <c r="G31" s="36"/>
      <c r="H31" s="11"/>
      <c r="I31" s="32"/>
      <c r="J31" s="36"/>
      <c r="K31" s="11"/>
      <c r="L31" s="32"/>
      <c r="M31" s="36"/>
      <c r="N31" s="11"/>
      <c r="O31" s="32"/>
      <c r="P31" s="36"/>
      <c r="Q31" s="35"/>
      <c r="R31" s="32"/>
      <c r="S31" s="36"/>
    </row>
    <row r="32" spans="1:19" ht="12.75">
      <c r="A32" s="125" t="s">
        <v>14</v>
      </c>
      <c r="B32" s="11">
        <v>0</v>
      </c>
      <c r="C32" s="25">
        <v>0</v>
      </c>
      <c r="D32" s="37">
        <f>IF(C32&lt;&gt;0,B32/C32,0)</f>
        <v>0</v>
      </c>
      <c r="E32" s="11">
        <v>0</v>
      </c>
      <c r="F32" s="25">
        <v>0</v>
      </c>
      <c r="G32" s="37">
        <f>IF(F32&lt;&gt;0,E32/F32,0)</f>
        <v>0</v>
      </c>
      <c r="H32" s="11">
        <v>626.1706239386127</v>
      </c>
      <c r="I32" s="25">
        <v>1004.7998237747456</v>
      </c>
      <c r="J32" s="37">
        <f>IF(I32&lt;&gt;0,H32/I32,0)</f>
        <v>0.6231794722915742</v>
      </c>
      <c r="K32" s="11">
        <v>1934.5708217784022</v>
      </c>
      <c r="L32" s="25">
        <v>3104.355820105147</v>
      </c>
      <c r="M32" s="37">
        <f>IF(L32&lt;&gt;0,K32/L32,0)</f>
        <v>0.6231794722915741</v>
      </c>
      <c r="N32" s="11">
        <v>0</v>
      </c>
      <c r="O32" s="25">
        <v>0</v>
      </c>
      <c r="P32" s="37">
        <f>IF(O32&lt;&gt;0,N32/O32,0)</f>
        <v>0</v>
      </c>
      <c r="Q32" s="11">
        <f>SUM(B32,E32,H32,K32,N32)</f>
        <v>2560.741445717015</v>
      </c>
      <c r="R32" s="25">
        <f>SUM(C32,F32,I32,L32,O32)</f>
        <v>4109.1556438798925</v>
      </c>
      <c r="S32" s="37">
        <f>IF(R32&lt;&gt;0,Q32/R32,0)</f>
        <v>0.6231794722915741</v>
      </c>
    </row>
    <row r="33" spans="1:19" ht="4.5" customHeight="1">
      <c r="A33" s="35"/>
      <c r="B33" s="11"/>
      <c r="C33" s="32"/>
      <c r="D33" s="36"/>
      <c r="E33" s="11"/>
      <c r="F33" s="32"/>
      <c r="G33" s="36"/>
      <c r="H33" s="11"/>
      <c r="I33" s="32"/>
      <c r="J33" s="36"/>
      <c r="K33" s="11"/>
      <c r="L33" s="32"/>
      <c r="M33" s="36"/>
      <c r="N33" s="11"/>
      <c r="O33" s="32"/>
      <c r="P33" s="36"/>
      <c r="Q33" s="35"/>
      <c r="R33" s="32"/>
      <c r="S33" s="36"/>
    </row>
    <row r="34" spans="1:19" ht="12.75">
      <c r="A34" s="122" t="s">
        <v>7</v>
      </c>
      <c r="B34" s="11"/>
      <c r="C34" s="32"/>
      <c r="D34" s="36"/>
      <c r="E34" s="11"/>
      <c r="F34" s="32"/>
      <c r="G34" s="36"/>
      <c r="H34" s="11"/>
      <c r="I34" s="32"/>
      <c r="J34" s="36"/>
      <c r="K34" s="11"/>
      <c r="L34" s="32"/>
      <c r="M34" s="36"/>
      <c r="N34" s="11"/>
      <c r="O34" s="32"/>
      <c r="P34" s="36"/>
      <c r="Q34" s="35"/>
      <c r="R34" s="32"/>
      <c r="S34" s="36"/>
    </row>
    <row r="35" spans="1:19" ht="12.75">
      <c r="A35" s="123" t="s">
        <v>13</v>
      </c>
      <c r="B35" s="11">
        <v>0</v>
      </c>
      <c r="C35" s="25">
        <v>0</v>
      </c>
      <c r="D35" s="37">
        <f>IF(C35&lt;&gt;0,B35/C35,0)</f>
        <v>0</v>
      </c>
      <c r="E35" s="11">
        <v>0</v>
      </c>
      <c r="F35" s="25">
        <v>0</v>
      </c>
      <c r="G35" s="37">
        <f>IF(F35&lt;&gt;0,E35/F35,0)</f>
        <v>0</v>
      </c>
      <c r="H35" s="11">
        <v>362.7975675463029</v>
      </c>
      <c r="I35" s="25">
        <v>1004.7998237747456</v>
      </c>
      <c r="J35" s="37">
        <f>IF(I35&lt;&gt;0,H35/I35,0)</f>
        <v>0.3610645214719248</v>
      </c>
      <c r="K35" s="11">
        <v>1120.8727486648497</v>
      </c>
      <c r="L35" s="25">
        <v>3104.355820105147</v>
      </c>
      <c r="M35" s="37">
        <f>IF(L35&lt;&gt;0,K35/L35,0)</f>
        <v>0.36106452147192486</v>
      </c>
      <c r="N35" s="11">
        <v>0</v>
      </c>
      <c r="O35" s="25">
        <v>0</v>
      </c>
      <c r="P35" s="37">
        <f>IF(O35&lt;&gt;0,N35/O35,0)</f>
        <v>0</v>
      </c>
      <c r="Q35" s="11">
        <f>SUM(B35,E35,H35,K35,N35)</f>
        <v>1483.6703162111526</v>
      </c>
      <c r="R35" s="25">
        <f>SUM(C35,F35,I35,L35,O35)</f>
        <v>4109.1556438798925</v>
      </c>
      <c r="S35" s="37">
        <f>IF(R35&lt;&gt;0,Q35/R35,0)</f>
        <v>0.36106452147192486</v>
      </c>
    </row>
    <row r="36" spans="1:19" ht="4.5" customHeight="1">
      <c r="A36" s="35"/>
      <c r="B36" s="11"/>
      <c r="C36" s="32"/>
      <c r="D36" s="36"/>
      <c r="E36" s="11"/>
      <c r="F36" s="32"/>
      <c r="G36" s="36"/>
      <c r="H36" s="11"/>
      <c r="I36" s="32"/>
      <c r="J36" s="36"/>
      <c r="K36" s="11"/>
      <c r="L36" s="32"/>
      <c r="M36" s="36"/>
      <c r="N36" s="11"/>
      <c r="O36" s="32"/>
      <c r="P36" s="36"/>
      <c r="Q36" s="35"/>
      <c r="R36" s="32"/>
      <c r="S36" s="36"/>
    </row>
    <row r="37" spans="1:19" ht="12.75">
      <c r="A37" s="124" t="s">
        <v>35</v>
      </c>
      <c r="B37" s="11">
        <f>SUM(B32:B36)</f>
        <v>0</v>
      </c>
      <c r="C37" s="25">
        <f>C32</f>
        <v>0</v>
      </c>
      <c r="D37" s="37">
        <f>IF(C37&lt;&gt;0,B37/C37,0)</f>
        <v>0</v>
      </c>
      <c r="E37" s="11">
        <f>SUM(E32:E36)</f>
        <v>0</v>
      </c>
      <c r="F37" s="25">
        <f>F32</f>
        <v>0</v>
      </c>
      <c r="G37" s="37">
        <f>IF(F37&lt;&gt;0,E37/F37,0)</f>
        <v>0</v>
      </c>
      <c r="H37" s="11">
        <f>SUM(H32:H36)</f>
        <v>988.9681914849157</v>
      </c>
      <c r="I37" s="25">
        <f>I32</f>
        <v>1004.7998237747456</v>
      </c>
      <c r="J37" s="37">
        <f>IF(I37&lt;&gt;0,H37/I37,0)</f>
        <v>0.984243993763499</v>
      </c>
      <c r="K37" s="11">
        <f>SUM(K32:K36)</f>
        <v>3055.4435704432517</v>
      </c>
      <c r="L37" s="25">
        <f>L32</f>
        <v>3104.355820105147</v>
      </c>
      <c r="M37" s="37">
        <f>IF(L37&lt;&gt;0,K37/L37,0)</f>
        <v>0.9842439937634989</v>
      </c>
      <c r="N37" s="11">
        <f>SUM(N32:N36)</f>
        <v>0</v>
      </c>
      <c r="O37" s="25">
        <f>O32</f>
        <v>0</v>
      </c>
      <c r="P37" s="37">
        <f>IF(O37&lt;&gt;0,N37/O37,0)</f>
        <v>0</v>
      </c>
      <c r="Q37" s="11">
        <f>SUM(Q32:Q36)</f>
        <v>4044.4117619281674</v>
      </c>
      <c r="R37" s="25">
        <f>R32</f>
        <v>4109.1556438798925</v>
      </c>
      <c r="S37" s="37">
        <f>IF(R37&lt;&gt;0,Q37/R37,0)</f>
        <v>0.9842439937634989</v>
      </c>
    </row>
    <row r="38" spans="1:19" ht="12.75">
      <c r="A38" s="126"/>
      <c r="B38" s="11"/>
      <c r="C38" s="32"/>
      <c r="D38" s="36"/>
      <c r="E38" s="11"/>
      <c r="F38" s="32"/>
      <c r="G38" s="36"/>
      <c r="H38" s="11"/>
      <c r="I38" s="32"/>
      <c r="J38" s="36"/>
      <c r="K38" s="11"/>
      <c r="L38" s="32"/>
      <c r="M38" s="36"/>
      <c r="N38" s="11"/>
      <c r="O38" s="32"/>
      <c r="P38" s="36"/>
      <c r="Q38" s="35"/>
      <c r="R38" s="32"/>
      <c r="S38" s="36"/>
    </row>
    <row r="39" spans="1:19" ht="12.75">
      <c r="A39" s="127" t="s">
        <v>36</v>
      </c>
      <c r="B39" s="39">
        <f>SUM(B29,B37)</f>
        <v>0</v>
      </c>
      <c r="C39" s="40">
        <f>SUM(C29,C37)</f>
        <v>0</v>
      </c>
      <c r="D39" s="42">
        <f>IF(C39&lt;&gt;0,B39/C39,0)</f>
        <v>0</v>
      </c>
      <c r="E39" s="39">
        <f>SUM(E29,E37)</f>
        <v>106.93130994918134</v>
      </c>
      <c r="F39" s="40">
        <f>SUM(F29,F37)</f>
        <v>237.71663199856283</v>
      </c>
      <c r="G39" s="42">
        <f>IF(F39&lt;&gt;0,E39/F39,0)</f>
        <v>0.44982679188315194</v>
      </c>
      <c r="H39" s="39">
        <f>SUM(H29,H37)</f>
        <v>1024.0671571677876</v>
      </c>
      <c r="I39" s="40">
        <f>SUM(I29,I37)</f>
        <v>1082.8275587078604</v>
      </c>
      <c r="J39" s="42">
        <f>IF(I39&lt;&gt;0,H39/I39,0)</f>
        <v>0.9457342943781449</v>
      </c>
      <c r="K39" s="39">
        <f>SUM(K29,K37)</f>
        <v>3641.352733994145</v>
      </c>
      <c r="L39" s="40">
        <f>SUM(L29,L37)</f>
        <v>4406.877533180634</v>
      </c>
      <c r="M39" s="42">
        <f>IF(L39&lt;&gt;0,K39/L39,0)</f>
        <v>0.8262886151424371</v>
      </c>
      <c r="N39" s="39">
        <f>SUM(N29,N37)</f>
        <v>0</v>
      </c>
      <c r="O39" s="40">
        <f>SUM(O29,O37)</f>
        <v>0</v>
      </c>
      <c r="P39" s="42">
        <f>IF(O39&lt;&gt;0,N39/O39,0)</f>
        <v>0</v>
      </c>
      <c r="Q39" s="39">
        <f>SUM(Q29,Q37)</f>
        <v>4772.351201111114</v>
      </c>
      <c r="R39" s="40">
        <f>SUM(R29,R37)</f>
        <v>5727.421723887057</v>
      </c>
      <c r="S39" s="42">
        <f>IF(R39&lt;&gt;0,Q39/R39,0)</f>
        <v>0.8332459929059038</v>
      </c>
    </row>
    <row r="40" spans="1:19" ht="12.75">
      <c r="A40" s="16"/>
      <c r="B40" s="128"/>
      <c r="C40" s="129"/>
      <c r="D40" s="130"/>
      <c r="E40" s="128"/>
      <c r="F40" s="129"/>
      <c r="G40" s="130"/>
      <c r="H40" s="128"/>
      <c r="I40" s="129"/>
      <c r="J40" s="130"/>
      <c r="K40" s="128"/>
      <c r="L40" s="129"/>
      <c r="M40" s="131"/>
      <c r="N40" s="128"/>
      <c r="O40" s="129"/>
      <c r="P40" s="130"/>
      <c r="Q40" s="128"/>
      <c r="R40" s="129"/>
      <c r="S40" s="130"/>
    </row>
    <row r="41" spans="1:19" ht="13.5">
      <c r="A41" s="132" t="s">
        <v>37</v>
      </c>
      <c r="B41" s="11"/>
      <c r="C41" s="25"/>
      <c r="D41" s="49"/>
      <c r="E41" s="11"/>
      <c r="F41" s="25"/>
      <c r="G41" s="49"/>
      <c r="H41" s="11"/>
      <c r="I41" s="25"/>
      <c r="J41" s="49"/>
      <c r="K41" s="11"/>
      <c r="L41" s="25"/>
      <c r="M41" s="37"/>
      <c r="N41" s="11"/>
      <c r="O41" s="25"/>
      <c r="P41" s="49"/>
      <c r="Q41" s="11"/>
      <c r="R41" s="25"/>
      <c r="S41" s="49"/>
    </row>
    <row r="42" spans="1:19" ht="13.5">
      <c r="A42" s="121" t="s">
        <v>10</v>
      </c>
      <c r="B42" s="11"/>
      <c r="C42" s="25"/>
      <c r="D42" s="49"/>
      <c r="E42" s="11"/>
      <c r="F42" s="25"/>
      <c r="G42" s="49"/>
      <c r="H42" s="11"/>
      <c r="I42" s="25"/>
      <c r="J42" s="49"/>
      <c r="K42" s="11"/>
      <c r="L42" s="25"/>
      <c r="M42" s="37"/>
      <c r="N42" s="11"/>
      <c r="O42" s="25"/>
      <c r="P42" s="49"/>
      <c r="Q42" s="11"/>
      <c r="R42" s="25"/>
      <c r="S42" s="49"/>
    </row>
    <row r="43" spans="1:19" ht="12.75">
      <c r="A43" s="122" t="s">
        <v>7</v>
      </c>
      <c r="B43" s="11"/>
      <c r="C43" s="25"/>
      <c r="D43" s="49"/>
      <c r="E43" s="11"/>
      <c r="F43" s="25"/>
      <c r="G43" s="49"/>
      <c r="H43" s="11"/>
      <c r="I43" s="25"/>
      <c r="J43" s="49"/>
      <c r="K43" s="11"/>
      <c r="L43" s="25"/>
      <c r="M43" s="37"/>
      <c r="N43" s="11"/>
      <c r="O43" s="25"/>
      <c r="P43" s="49"/>
      <c r="Q43" s="11"/>
      <c r="R43" s="25"/>
      <c r="S43" s="49"/>
    </row>
    <row r="44" spans="1:19" ht="12.75">
      <c r="A44" s="123" t="s">
        <v>13</v>
      </c>
      <c r="B44" s="11">
        <f>SUM(B10,B27)</f>
        <v>447.8156162966424</v>
      </c>
      <c r="C44" s="25">
        <f>SUM(C10,C27)</f>
        <v>995.5290000000002</v>
      </c>
      <c r="D44" s="37">
        <f>IF(C44&lt;&gt;0,B44/C44,0)</f>
        <v>0.4498267918831519</v>
      </c>
      <c r="E44" s="11">
        <f>SUM(E10,E27)</f>
        <v>28067.810347730385</v>
      </c>
      <c r="F44" s="25">
        <f>SUM(F10,F27)</f>
        <v>62396.928893958255</v>
      </c>
      <c r="G44" s="37">
        <f>IF(F44&lt;&gt;0,E44/F44,0)</f>
        <v>0.44982679188315183</v>
      </c>
      <c r="H44" s="11">
        <f>SUM(H10,H27)</f>
        <v>450.04900631834204</v>
      </c>
      <c r="I44" s="25">
        <f>SUM(I10,I27)</f>
        <v>1000.4939999999997</v>
      </c>
      <c r="J44" s="37">
        <f>IF(I44&lt;&gt;0,H44/I44,0)</f>
        <v>0.4498267918831519</v>
      </c>
      <c r="K44" s="11">
        <f>SUM(K10,K27)</f>
        <v>604.128533275217</v>
      </c>
      <c r="L44" s="25">
        <f>SUM(L10,L27)</f>
        <v>1343.0247912670948</v>
      </c>
      <c r="M44" s="37">
        <f>IF(L44&lt;&gt;0,K44/L44,0)</f>
        <v>0.44982679188315194</v>
      </c>
      <c r="N44" s="11">
        <f>SUM(N10,N27)</f>
        <v>0</v>
      </c>
      <c r="O44" s="25">
        <f>SUM(O10,O27)</f>
        <v>0</v>
      </c>
      <c r="P44" s="37">
        <f>IF(O44&lt;&gt;0,N44/O44,0)</f>
        <v>0</v>
      </c>
      <c r="Q44" s="11">
        <f>SUM(Q10,Q27)</f>
        <v>29569.803503620587</v>
      </c>
      <c r="R44" s="25">
        <f>SUM(R10,R27)</f>
        <v>65735.97668522535</v>
      </c>
      <c r="S44" s="37">
        <f>IF(R44&lt;&gt;0,Q44/R44,0)</f>
        <v>0.44982679188315183</v>
      </c>
    </row>
    <row r="45" spans="1:19" ht="4.5" customHeight="1">
      <c r="A45" s="35"/>
      <c r="B45" s="11"/>
      <c r="C45" s="25"/>
      <c r="D45" s="36"/>
      <c r="E45" s="11"/>
      <c r="F45" s="25"/>
      <c r="G45" s="36"/>
      <c r="H45" s="11"/>
      <c r="I45" s="25"/>
      <c r="J45" s="36"/>
      <c r="K45" s="11"/>
      <c r="L45" s="25"/>
      <c r="M45" s="36"/>
      <c r="N45" s="11"/>
      <c r="O45" s="25"/>
      <c r="P45" s="36"/>
      <c r="Q45" s="11"/>
      <c r="R45" s="25"/>
      <c r="S45" s="36"/>
    </row>
    <row r="46" spans="1:19" ht="12.75">
      <c r="A46" s="124" t="s">
        <v>38</v>
      </c>
      <c r="B46" s="11">
        <f>B44</f>
        <v>447.8156162966424</v>
      </c>
      <c r="C46" s="25">
        <f>C44</f>
        <v>995.5290000000002</v>
      </c>
      <c r="D46" s="37">
        <f>IF(C46&lt;&gt;0,B46/C46,0)</f>
        <v>0.4498267918831519</v>
      </c>
      <c r="E46" s="11">
        <f>E44</f>
        <v>28067.810347730385</v>
      </c>
      <c r="F46" s="25">
        <f>F44</f>
        <v>62396.928893958255</v>
      </c>
      <c r="G46" s="37">
        <f>IF(F46&lt;&gt;0,E46/F46,0)</f>
        <v>0.44982679188315183</v>
      </c>
      <c r="H46" s="11">
        <f>H44</f>
        <v>450.04900631834204</v>
      </c>
      <c r="I46" s="25">
        <f>I44</f>
        <v>1000.4939999999997</v>
      </c>
      <c r="J46" s="37">
        <f>IF(I46&lt;&gt;0,H46/I46,0)</f>
        <v>0.4498267918831519</v>
      </c>
      <c r="K46" s="11">
        <f>K44</f>
        <v>604.128533275217</v>
      </c>
      <c r="L46" s="25">
        <f>L44</f>
        <v>1343.0247912670948</v>
      </c>
      <c r="M46" s="37">
        <f>IF(L46&lt;&gt;0,K46/L46,0)</f>
        <v>0.44982679188315194</v>
      </c>
      <c r="N46" s="11">
        <f>N44</f>
        <v>0</v>
      </c>
      <c r="O46" s="25">
        <f>O44</f>
        <v>0</v>
      </c>
      <c r="P46" s="37">
        <f>IF(O46&lt;&gt;0,N46/O46,0)</f>
        <v>0</v>
      </c>
      <c r="Q46" s="11">
        <f>Q44</f>
        <v>29569.803503620587</v>
      </c>
      <c r="R46" s="25">
        <f>R44</f>
        <v>65735.97668522535</v>
      </c>
      <c r="S46" s="37">
        <f>IF(R46&lt;&gt;0,Q46/R46,0)</f>
        <v>0.44982679188315183</v>
      </c>
    </row>
    <row r="47" spans="1:19" ht="12.75">
      <c r="A47" s="35"/>
      <c r="B47" s="11"/>
      <c r="C47" s="25"/>
      <c r="D47" s="36"/>
      <c r="E47" s="11"/>
      <c r="F47" s="25"/>
      <c r="G47" s="36"/>
      <c r="H47" s="11"/>
      <c r="I47" s="25"/>
      <c r="J47" s="36"/>
      <c r="K47" s="11"/>
      <c r="L47" s="25"/>
      <c r="M47" s="36"/>
      <c r="N47" s="11"/>
      <c r="O47" s="25"/>
      <c r="P47" s="36"/>
      <c r="Q47" s="11"/>
      <c r="R47" s="25"/>
      <c r="S47" s="36"/>
    </row>
    <row r="48" spans="1:19" ht="13.5">
      <c r="A48" s="121" t="s">
        <v>11</v>
      </c>
      <c r="B48" s="11"/>
      <c r="C48" s="25"/>
      <c r="D48" s="36"/>
      <c r="E48" s="11"/>
      <c r="F48" s="25"/>
      <c r="G48" s="36"/>
      <c r="H48" s="11"/>
      <c r="I48" s="25"/>
      <c r="J48" s="36"/>
      <c r="K48" s="11"/>
      <c r="L48" s="25"/>
      <c r="M48" s="36"/>
      <c r="N48" s="11"/>
      <c r="O48" s="25"/>
      <c r="P48" s="36"/>
      <c r="Q48" s="11"/>
      <c r="R48" s="25"/>
      <c r="S48" s="36"/>
    </row>
    <row r="49" spans="1:19" ht="12.75">
      <c r="A49" s="125" t="s">
        <v>14</v>
      </c>
      <c r="B49" s="11">
        <f>SUM(B15,B32)</f>
        <v>809.5478943186797</v>
      </c>
      <c r="C49" s="25">
        <f>SUM(C15,C32)</f>
        <v>2689.571106902714</v>
      </c>
      <c r="D49" s="37">
        <f>IF(C49&lt;&gt;0,B49/C49,0)</f>
        <v>0.30099516322174796</v>
      </c>
      <c r="E49" s="11">
        <f>SUM(E15,E32)</f>
        <v>10878.474603048207</v>
      </c>
      <c r="F49" s="25">
        <f>SUM(F15,F32)</f>
        <v>36141.6924</v>
      </c>
      <c r="G49" s="37">
        <f>IF(F49&lt;&gt;0,E49/F49,0)</f>
        <v>0.30099516322174796</v>
      </c>
      <c r="H49" s="11">
        <f>SUM(H15,H32)</f>
        <v>1813.1932623726407</v>
      </c>
      <c r="I49" s="25">
        <f>SUM(I15,I32)</f>
        <v>4948.460000000001</v>
      </c>
      <c r="J49" s="37">
        <f>IF(I49&lt;&gt;0,H49/I49,0)</f>
        <v>0.36641566515090357</v>
      </c>
      <c r="K49" s="11">
        <f>SUM(K15,K32)</f>
        <v>2646.7020173134024</v>
      </c>
      <c r="L49" s="25">
        <f>SUM(L15,L32)</f>
        <v>5470.278208732905</v>
      </c>
      <c r="M49" s="37">
        <f>IF(L49&lt;&gt;0,K49/L49,0)</f>
        <v>0.4838331646621068</v>
      </c>
      <c r="N49" s="11">
        <f>SUM(N15,N32)</f>
        <v>0</v>
      </c>
      <c r="O49" s="25">
        <f>SUM(O15,O32)</f>
        <v>0</v>
      </c>
      <c r="P49" s="37">
        <f>IF(O49&lt;&gt;0,N49/O49,0)</f>
        <v>0</v>
      </c>
      <c r="Q49" s="11">
        <f>SUM(Q15,Q32)</f>
        <v>16147.91777705293</v>
      </c>
      <c r="R49" s="25">
        <f>SUM(R15,R32)</f>
        <v>49250.001715635626</v>
      </c>
      <c r="S49" s="37">
        <f>IF(R49&lt;&gt;0,Q49/R49,0)</f>
        <v>0.3278764916657125</v>
      </c>
    </row>
    <row r="50" spans="1:19" ht="4.5" customHeight="1">
      <c r="A50" s="35"/>
      <c r="B50" s="11"/>
      <c r="C50" s="25"/>
      <c r="D50" s="36"/>
      <c r="E50" s="11"/>
      <c r="F50" s="25"/>
      <c r="G50" s="36"/>
      <c r="H50" s="11"/>
      <c r="I50" s="25"/>
      <c r="J50" s="36"/>
      <c r="K50" s="11"/>
      <c r="L50" s="25"/>
      <c r="M50" s="36"/>
      <c r="N50" s="11"/>
      <c r="O50" s="25"/>
      <c r="P50" s="36"/>
      <c r="Q50" s="11"/>
      <c r="R50" s="25"/>
      <c r="S50" s="36"/>
    </row>
    <row r="51" spans="1:19" ht="12.75">
      <c r="A51" s="122" t="s">
        <v>7</v>
      </c>
      <c r="B51" s="11"/>
      <c r="C51" s="25"/>
      <c r="D51" s="36"/>
      <c r="E51" s="11"/>
      <c r="F51" s="25"/>
      <c r="G51" s="36"/>
      <c r="H51" s="11"/>
      <c r="I51" s="25"/>
      <c r="J51" s="36"/>
      <c r="K51" s="11"/>
      <c r="L51" s="25"/>
      <c r="M51" s="36"/>
      <c r="N51" s="11"/>
      <c r="O51" s="25"/>
      <c r="P51" s="36"/>
      <c r="Q51" s="11"/>
      <c r="R51" s="25"/>
      <c r="S51" s="36"/>
    </row>
    <row r="52" spans="1:19" ht="12.75">
      <c r="A52" s="123" t="s">
        <v>13</v>
      </c>
      <c r="B52" s="11">
        <f>SUM(B18,B35)</f>
        <v>971.1087046785435</v>
      </c>
      <c r="C52" s="25">
        <f>SUM(C18,C35)</f>
        <v>2689.571106902714</v>
      </c>
      <c r="D52" s="37">
        <f>IF(C52&lt;&gt;0,B52/C52,0)</f>
        <v>0.3610645214719248</v>
      </c>
      <c r="E52" s="11">
        <f>SUM(E18,E35)</f>
        <v>13049.482871591503</v>
      </c>
      <c r="F52" s="25">
        <f>SUM(F18,F35)</f>
        <v>36141.6924</v>
      </c>
      <c r="G52" s="37">
        <f>IF(F52&lt;&gt;0,E52/F52,0)</f>
        <v>0.36106452147192486</v>
      </c>
      <c r="H52" s="11">
        <f>SUM(H18,H35)</f>
        <v>1786.7133419229615</v>
      </c>
      <c r="I52" s="25">
        <f>SUM(I18,I35)</f>
        <v>4948.460000000001</v>
      </c>
      <c r="J52" s="37">
        <f>IF(I52&lt;&gt;0,H52/I52,0)</f>
        <v>0.3610645214719248</v>
      </c>
      <c r="K52" s="11">
        <f>SUM(K18,K35)</f>
        <v>1975.123383754445</v>
      </c>
      <c r="L52" s="25">
        <f>SUM(L18,L35)</f>
        <v>5470.278208732905</v>
      </c>
      <c r="M52" s="37">
        <f>IF(L52&lt;&gt;0,K52/L52,0)</f>
        <v>0.3610645214719249</v>
      </c>
      <c r="N52" s="11">
        <f>SUM(N18,N35)</f>
        <v>0</v>
      </c>
      <c r="O52" s="25">
        <f>SUM(O18,O35)</f>
        <v>0</v>
      </c>
      <c r="P52" s="37">
        <f>IF(O52&lt;&gt;0,N52/O52,0)</f>
        <v>0</v>
      </c>
      <c r="Q52" s="11">
        <f>SUM(Q18,Q35)</f>
        <v>17782.428301947453</v>
      </c>
      <c r="R52" s="25">
        <f>SUM(R18,R35)</f>
        <v>49250.001715635626</v>
      </c>
      <c r="S52" s="37">
        <f>IF(R52&lt;&gt;0,Q52/R52,0)</f>
        <v>0.3610645214719248</v>
      </c>
    </row>
    <row r="53" spans="1:19" ht="4.5" customHeight="1">
      <c r="A53" s="35"/>
      <c r="B53" s="11"/>
      <c r="C53" s="25"/>
      <c r="D53" s="36"/>
      <c r="E53" s="11"/>
      <c r="F53" s="25"/>
      <c r="G53" s="36"/>
      <c r="H53" s="11"/>
      <c r="I53" s="25"/>
      <c r="J53" s="36"/>
      <c r="K53" s="11"/>
      <c r="L53" s="25"/>
      <c r="M53" s="36"/>
      <c r="N53" s="11"/>
      <c r="O53" s="25"/>
      <c r="P53" s="36"/>
      <c r="Q53" s="11"/>
      <c r="R53" s="25"/>
      <c r="S53" s="36"/>
    </row>
    <row r="54" spans="1:19" ht="12.75">
      <c r="A54" s="124" t="s">
        <v>39</v>
      </c>
      <c r="B54" s="11">
        <f>SUM(B49:B53)</f>
        <v>1780.6565989972232</v>
      </c>
      <c r="C54" s="25">
        <f>C49</f>
        <v>2689.571106902714</v>
      </c>
      <c r="D54" s="37">
        <f>IF(C54&lt;&gt;0,B54/C54,0)</f>
        <v>0.6620596846936728</v>
      </c>
      <c r="E54" s="11">
        <f>SUM(E49:E53)</f>
        <v>23927.957474639712</v>
      </c>
      <c r="F54" s="25">
        <f>F49</f>
        <v>36141.6924</v>
      </c>
      <c r="G54" s="37">
        <f>IF(F54&lt;&gt;0,E54/F54,0)</f>
        <v>0.6620596846936728</v>
      </c>
      <c r="H54" s="11">
        <f>SUM(H49:H53)</f>
        <v>3599.906604295602</v>
      </c>
      <c r="I54" s="25">
        <f>I49</f>
        <v>4948.460000000001</v>
      </c>
      <c r="J54" s="37">
        <f>IF(I54&lt;&gt;0,H54/I54,0)</f>
        <v>0.7274801866228283</v>
      </c>
      <c r="K54" s="11">
        <f>SUM(K49:K53)</f>
        <v>4621.825401067847</v>
      </c>
      <c r="L54" s="25">
        <f>L49</f>
        <v>5470.278208732905</v>
      </c>
      <c r="M54" s="37">
        <f>IF(L54&lt;&gt;0,K54/L54,0)</f>
        <v>0.8448976861340317</v>
      </c>
      <c r="N54" s="11">
        <f>SUM(N49:N53)</f>
        <v>0</v>
      </c>
      <c r="O54" s="25">
        <f>O49</f>
        <v>0</v>
      </c>
      <c r="P54" s="37">
        <f>IF(O54&lt;&gt;0,N54/O54,0)</f>
        <v>0</v>
      </c>
      <c r="Q54" s="11">
        <f>SUM(Q49:Q53)</f>
        <v>33930.34607900038</v>
      </c>
      <c r="R54" s="25">
        <f>R49</f>
        <v>49250.001715635626</v>
      </c>
      <c r="S54" s="37">
        <f>IF(R54&lt;&gt;0,Q54/R54,0)</f>
        <v>0.6889410131376372</v>
      </c>
    </row>
    <row r="55" spans="1:19" ht="12.75">
      <c r="A55" s="126"/>
      <c r="B55" s="11"/>
      <c r="C55" s="25"/>
      <c r="D55" s="36"/>
      <c r="E55" s="11"/>
      <c r="F55" s="25"/>
      <c r="G55" s="36"/>
      <c r="H55" s="11"/>
      <c r="I55" s="25"/>
      <c r="J55" s="36"/>
      <c r="K55" s="11"/>
      <c r="L55" s="25"/>
      <c r="M55" s="36"/>
      <c r="N55" s="11"/>
      <c r="O55" s="25"/>
      <c r="P55" s="36"/>
      <c r="Q55" s="11"/>
      <c r="R55" s="25"/>
      <c r="S55" s="36"/>
    </row>
    <row r="56" spans="1:19" ht="12.75">
      <c r="A56" s="127" t="s">
        <v>40</v>
      </c>
      <c r="B56" s="39">
        <f>SUM(B46,B54)</f>
        <v>2228.4722152938657</v>
      </c>
      <c r="C56" s="40">
        <f>SUM(C46,C54)</f>
        <v>3685.1001069027143</v>
      </c>
      <c r="D56" s="42">
        <f>IF(C56&lt;&gt;0,B56/C56,0)</f>
        <v>0.604725014422165</v>
      </c>
      <c r="E56" s="39">
        <f>SUM(E46,E54)</f>
        <v>51995.76782237009</v>
      </c>
      <c r="F56" s="40">
        <f>SUM(F46,F54)</f>
        <v>98538.62129395825</v>
      </c>
      <c r="G56" s="42">
        <f>IF(F56&lt;&gt;0,E56/F56,0)</f>
        <v>0.5276689194509578</v>
      </c>
      <c r="H56" s="39">
        <f>SUM(H46,H54)</f>
        <v>4049.955610613944</v>
      </c>
      <c r="I56" s="40">
        <f>SUM(I46,I54)</f>
        <v>5948.954000000001</v>
      </c>
      <c r="J56" s="42">
        <f>IF(I56&lt;&gt;0,H56/I56,0)</f>
        <v>0.6807844892755842</v>
      </c>
      <c r="K56" s="39">
        <f>SUM(K46,K54)</f>
        <v>5225.953934343064</v>
      </c>
      <c r="L56" s="40">
        <f>SUM(L46,L54)</f>
        <v>6813.303</v>
      </c>
      <c r="M56" s="42">
        <f>IF(L56&lt;&gt;0,K56/L56,0)</f>
        <v>0.7670220940332558</v>
      </c>
      <c r="N56" s="39">
        <f>SUM(N46,N54)</f>
        <v>0</v>
      </c>
      <c r="O56" s="40">
        <f>SUM(O46,O54)</f>
        <v>0</v>
      </c>
      <c r="P56" s="42">
        <f>IF(O56&lt;&gt;0,N56/O56,0)</f>
        <v>0</v>
      </c>
      <c r="Q56" s="39">
        <f>SUM(Q46,Q54)</f>
        <v>63500.14958262097</v>
      </c>
      <c r="R56" s="40">
        <f>SUM(R46,R54)</f>
        <v>114985.97840086097</v>
      </c>
      <c r="S56" s="42">
        <f>IF(R56&lt;&gt;0,Q56/R56,0)</f>
        <v>0.5522425470108059</v>
      </c>
    </row>
    <row r="57" spans="1:19" ht="12.75" hidden="1">
      <c r="A57" s="10"/>
      <c r="B57" s="12"/>
      <c r="C57" s="25"/>
      <c r="D57" s="34"/>
      <c r="E57" s="12"/>
      <c r="F57" s="25"/>
      <c r="G57" s="34"/>
      <c r="H57" s="12"/>
      <c r="I57" s="25"/>
      <c r="J57" s="34"/>
      <c r="K57" s="12"/>
      <c r="L57" s="25"/>
      <c r="M57" s="13"/>
      <c r="N57" s="12"/>
      <c r="O57" s="25"/>
      <c r="P57" s="34"/>
      <c r="Q57" s="12"/>
      <c r="R57" s="25"/>
      <c r="S57" s="34"/>
    </row>
    <row r="58" spans="1:19" ht="12.75" customHeight="1" hidden="1">
      <c r="A58" s="2" t="s">
        <v>26</v>
      </c>
      <c r="C58" s="9">
        <v>0</v>
      </c>
      <c r="F58" s="9">
        <v>0</v>
      </c>
      <c r="I58" s="9">
        <v>0</v>
      </c>
      <c r="L58" s="9">
        <v>0</v>
      </c>
      <c r="O58" s="9">
        <v>0</v>
      </c>
      <c r="R58" s="9">
        <v>0</v>
      </c>
      <c r="S58" s="9"/>
    </row>
    <row r="59" spans="3:19" ht="12.75" customHeight="1" hidden="1">
      <c r="C59" s="9">
        <v>0</v>
      </c>
      <c r="F59" s="9">
        <v>0</v>
      </c>
      <c r="I59" s="9">
        <v>0</v>
      </c>
      <c r="J59" s="28"/>
      <c r="L59" s="9">
        <v>0</v>
      </c>
      <c r="M59" s="28"/>
      <c r="O59" s="9">
        <v>0</v>
      </c>
      <c r="P59" s="28"/>
      <c r="R59" s="9">
        <v>0</v>
      </c>
      <c r="S59" s="9"/>
    </row>
    <row r="60" spans="2:19" ht="12.75" customHeight="1" hidden="1">
      <c r="B60" s="9">
        <v>0</v>
      </c>
      <c r="C60" s="9">
        <v>0</v>
      </c>
      <c r="E60" s="9">
        <v>0</v>
      </c>
      <c r="F60" s="9">
        <v>0</v>
      </c>
      <c r="H60" s="9">
        <v>0</v>
      </c>
      <c r="I60" s="9">
        <v>0</v>
      </c>
      <c r="K60" s="9">
        <v>-2.2737367544323206E-13</v>
      </c>
      <c r="L60" s="9">
        <v>0</v>
      </c>
      <c r="N60" s="9">
        <v>0</v>
      </c>
      <c r="O60" s="9">
        <v>0</v>
      </c>
      <c r="Q60" s="9">
        <v>0</v>
      </c>
      <c r="R60" s="9">
        <v>0</v>
      </c>
      <c r="S60" s="9"/>
    </row>
    <row r="61" spans="2:19" ht="12.75" customHeight="1" hidden="1">
      <c r="B61" s="9"/>
      <c r="C61" s="9">
        <v>0</v>
      </c>
      <c r="E61" s="9"/>
      <c r="F61" s="9">
        <v>0</v>
      </c>
      <c r="H61" s="9"/>
      <c r="I61" s="9">
        <v>0</v>
      </c>
      <c r="K61" s="9"/>
      <c r="L61" s="9">
        <v>0</v>
      </c>
      <c r="N61" s="9"/>
      <c r="O61" s="9">
        <v>0</v>
      </c>
      <c r="Q61" s="9"/>
      <c r="R61" s="9">
        <v>0</v>
      </c>
      <c r="S61" s="9">
        <v>0</v>
      </c>
    </row>
    <row r="62" spans="2:19" ht="12.75" customHeight="1" hidden="1">
      <c r="B62" s="9"/>
      <c r="C62" s="9">
        <v>0</v>
      </c>
      <c r="E62" s="9"/>
      <c r="F62" s="9">
        <v>0</v>
      </c>
      <c r="H62" s="9"/>
      <c r="I62" s="9">
        <v>0</v>
      </c>
      <c r="K62" s="9"/>
      <c r="L62" s="9">
        <v>0</v>
      </c>
      <c r="N62" s="9"/>
      <c r="O62" s="9">
        <v>0</v>
      </c>
      <c r="Q62" s="9"/>
      <c r="R62" s="9">
        <v>0</v>
      </c>
      <c r="S62" s="9">
        <v>0</v>
      </c>
    </row>
    <row r="63" spans="2:19" ht="12.75" customHeight="1" hidden="1">
      <c r="B63" s="9">
        <v>0</v>
      </c>
      <c r="C63" s="9">
        <v>0</v>
      </c>
      <c r="E63" s="9">
        <v>0</v>
      </c>
      <c r="F63" s="9">
        <v>0</v>
      </c>
      <c r="H63" s="9">
        <v>0</v>
      </c>
      <c r="I63" s="9">
        <v>0</v>
      </c>
      <c r="K63" s="9">
        <v>0</v>
      </c>
      <c r="L63" s="9">
        <v>0</v>
      </c>
      <c r="N63" s="9">
        <v>0</v>
      </c>
      <c r="O63" s="9">
        <v>0</v>
      </c>
      <c r="Q63" s="9">
        <v>0</v>
      </c>
      <c r="R63" s="9">
        <v>0</v>
      </c>
      <c r="S63" s="9">
        <v>0</v>
      </c>
    </row>
    <row r="64" spans="1:5" ht="12.75" customHeight="1">
      <c r="A64" s="15"/>
      <c r="B64" s="15"/>
      <c r="C64" s="15"/>
      <c r="D64" s="15"/>
      <c r="E64" s="15"/>
    </row>
    <row r="65" spans="1:18" ht="12.75" customHeight="1">
      <c r="A65" s="31" t="s">
        <v>27</v>
      </c>
      <c r="C65" s="24"/>
      <c r="F65" s="24"/>
      <c r="I65" s="24"/>
      <c r="L65" s="24"/>
      <c r="O65" s="24"/>
      <c r="R65" s="24"/>
    </row>
    <row r="66" spans="1:18" ht="12.75" customHeight="1">
      <c r="A66" s="83" t="s">
        <v>96</v>
      </c>
      <c r="C66" s="24"/>
      <c r="F66" s="24"/>
      <c r="I66" s="24"/>
      <c r="L66" s="24"/>
      <c r="O66" s="24"/>
      <c r="R66" s="24"/>
    </row>
    <row r="67" ht="12.75" customHeight="1"/>
    <row r="68" spans="3:6" ht="12.75" customHeight="1">
      <c r="C68" s="29"/>
      <c r="F68" s="29"/>
    </row>
    <row r="69" spans="3:6" ht="12.75" customHeight="1">
      <c r="C69" s="29"/>
      <c r="F69" s="29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1" t="s">
        <v>91</v>
      </c>
    </row>
    <row r="2" ht="15.75">
      <c r="A2" s="3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120" t="s">
        <v>41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ht="12.75">
      <c r="A8" s="121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ht="12.75">
      <c r="A9" s="125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ht="12.75">
      <c r="A10" s="123" t="s">
        <v>1</v>
      </c>
      <c r="B10" s="11">
        <f>'Table 5.1'!B10</f>
        <v>0</v>
      </c>
      <c r="C10" s="25">
        <f>'Table 5.1'!C10</f>
        <v>58712.07246469968</v>
      </c>
      <c r="D10" s="37">
        <f>IF(C10&lt;&gt;0,B10/C10,0)</f>
        <v>0</v>
      </c>
      <c r="E10" s="11">
        <f>'Table 5.1'!E10</f>
        <v>0</v>
      </c>
      <c r="F10" s="25">
        <f>'Table 5.1'!F10</f>
        <v>204.04887775720064</v>
      </c>
      <c r="G10" s="37">
        <f>IF(F10&lt;&gt;0,E10/F10,0)</f>
        <v>0</v>
      </c>
      <c r="H10" s="11">
        <f>'Table 5.1'!H10</f>
        <v>0</v>
      </c>
      <c r="I10" s="25">
        <f>'Table 5.1'!I10</f>
        <v>30243.983366975986</v>
      </c>
      <c r="J10" s="37">
        <f>IF(I10&lt;&gt;0,H10/I10,0)</f>
        <v>0</v>
      </c>
      <c r="K10" s="11">
        <f>'Table 5.1'!K10</f>
        <v>0</v>
      </c>
      <c r="L10" s="25">
        <f>'Table 5.1'!L10</f>
        <v>0</v>
      </c>
      <c r="M10" s="37">
        <f>IF(L10&lt;&gt;0,K10/L10,0)</f>
        <v>0</v>
      </c>
      <c r="N10" s="11">
        <f>'Table 5.1'!N10</f>
        <v>0</v>
      </c>
      <c r="O10" s="25">
        <f>'Table 5.1'!O10</f>
        <v>19.347456232122667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89179.45216566499</v>
      </c>
      <c r="S10" s="37">
        <f>IF(R10&lt;&gt;0,Q10/R10,0)</f>
        <v>0</v>
      </c>
    </row>
    <row r="11" spans="1:19" ht="12.75">
      <c r="A11" s="123" t="s">
        <v>12</v>
      </c>
      <c r="B11" s="11">
        <f>'Table 5.1'!B11</f>
        <v>6683.636266771192</v>
      </c>
      <c r="C11" s="25">
        <f>'Table 5.1'!C11</f>
        <v>100226.94341158531</v>
      </c>
      <c r="D11" s="37">
        <f>IF(C11&lt;&gt;0,B11/C11,0)</f>
        <v>0.06668502539606157</v>
      </c>
      <c r="E11" s="11">
        <f>'Table 5.1'!E11</f>
        <v>23.228416615542887</v>
      </c>
      <c r="F11" s="25">
        <f>'Table 5.1'!F11</f>
        <v>348.33032570029974</v>
      </c>
      <c r="G11" s="37">
        <f>IF(F11&lt;&gt;0,E11/F11,0)</f>
        <v>0.06668502539606157</v>
      </c>
      <c r="H11" s="11">
        <f>'Table 5.1'!H11</f>
        <v>3442.899826175969</v>
      </c>
      <c r="I11" s="25">
        <f>'Table 5.1'!I11</f>
        <v>51629.27967302399</v>
      </c>
      <c r="J11" s="37">
        <f>IF(I11&lt;&gt;0,H11/I11,0)</f>
        <v>0.06668502539606154</v>
      </c>
      <c r="K11" s="11">
        <f>'Table 5.1'!K11</f>
        <v>0</v>
      </c>
      <c r="L11" s="25">
        <f>'Table 5.1'!L11</f>
        <v>0</v>
      </c>
      <c r="M11" s="37">
        <f>IF(L11&lt;&gt;0,K11/L11,0)</f>
        <v>0</v>
      </c>
      <c r="N11" s="11">
        <f>'Table 5.1'!N11</f>
        <v>2.202466285286236</v>
      </c>
      <c r="O11" s="25">
        <f>'Table 5.1'!O11</f>
        <v>33.02789902538319</v>
      </c>
      <c r="P11" s="37">
        <f>IF(O11&lt;&gt;0,N11/O11,0)</f>
        <v>0.06668502539606158</v>
      </c>
      <c r="Q11" s="11">
        <f>SUM(B11,E11,H11,K11,N11)</f>
        <v>10151.96697584799</v>
      </c>
      <c r="R11" s="25">
        <f>SUM(C11,F11,I11,L11,O11)</f>
        <v>152237.581309335</v>
      </c>
      <c r="S11" s="37">
        <f>IF(R11&lt;&gt;0,Q11/R11,0)</f>
        <v>0.06668502539606157</v>
      </c>
    </row>
    <row r="12" spans="1:19" ht="4.5" customHeight="1">
      <c r="A12" s="35"/>
      <c r="B12" s="11"/>
      <c r="C12" s="32"/>
      <c r="D12" s="36"/>
      <c r="E12" s="11"/>
      <c r="F12" s="32"/>
      <c r="G12" s="36"/>
      <c r="H12" s="11"/>
      <c r="I12" s="32"/>
      <c r="J12" s="36"/>
      <c r="K12" s="11"/>
      <c r="L12" s="32"/>
      <c r="M12" s="36"/>
      <c r="N12" s="11"/>
      <c r="O12" s="32"/>
      <c r="P12" s="36"/>
      <c r="Q12" s="35"/>
      <c r="R12" s="32"/>
      <c r="S12" s="36"/>
    </row>
    <row r="13" spans="1:19" ht="12.75">
      <c r="A13" s="122" t="s">
        <v>7</v>
      </c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>
      <c r="A14" s="123" t="s">
        <v>13</v>
      </c>
      <c r="B14" s="11">
        <f>'Table 5.1'!B14+'Table 5.2'!B44</f>
        <v>1536.572382033109</v>
      </c>
      <c r="C14" s="25">
        <f>'Table 5.1'!C14+'Table 5.2'!C44</f>
        <v>3415.920104715</v>
      </c>
      <c r="D14" s="37">
        <f>IF(C14&lt;&gt;0,B14/C14,0)</f>
        <v>0.449826791883152</v>
      </c>
      <c r="E14" s="11">
        <f>'Table 5.1'!E14+'Table 5.2'!E44</f>
        <v>28071.594230446033</v>
      </c>
      <c r="F14" s="25">
        <f>'Table 5.1'!F14+'Table 5.2'!F44</f>
        <v>62405.340760000756</v>
      </c>
      <c r="G14" s="37">
        <f>IF(F14&lt;&gt;0,E14/F14,0)</f>
        <v>0.44982679188315183</v>
      </c>
      <c r="H14" s="11">
        <f>'Table 5.1'!H14+'Table 5.2'!H44</f>
        <v>1010.8934822719762</v>
      </c>
      <c r="I14" s="25">
        <f>'Table 5.1'!I14+'Table 5.2'!I44</f>
        <v>2247.2949599999993</v>
      </c>
      <c r="J14" s="37">
        <f>IF(I14&lt;&gt;0,H14/I14,0)</f>
        <v>0.44982679188315206</v>
      </c>
      <c r="K14" s="11">
        <f>'Table 5.1'!K14+'Table 5.2'!K44</f>
        <v>604.128533275217</v>
      </c>
      <c r="L14" s="25">
        <f>'Table 5.1'!L14+'Table 5.2'!L44</f>
        <v>1343.0247912670948</v>
      </c>
      <c r="M14" s="37">
        <f>IF(L14&lt;&gt;0,K14/L14,0)</f>
        <v>0.44982679188315194</v>
      </c>
      <c r="N14" s="11">
        <f>'Table 5.1'!N14+'Table 5.2'!N44</f>
        <v>0.35877925932828786</v>
      </c>
      <c r="O14" s="25">
        <f>'Table 5.1'!O14+'Table 5.2'!O44</f>
        <v>0.7975942425000893</v>
      </c>
      <c r="P14" s="37">
        <f>IF(O14&lt;&gt;0,N14/O14,0)</f>
        <v>0.44982679188315194</v>
      </c>
      <c r="Q14" s="11">
        <f>SUM(B14,E14,H14,K14,N14)</f>
        <v>31223.54740728566</v>
      </c>
      <c r="R14" s="25">
        <f>SUM(C14,F14,I14,L14,O14)</f>
        <v>69412.37821022535</v>
      </c>
      <c r="S14" s="37">
        <f>IF(R14&lt;&gt;0,Q14/R14,0)</f>
        <v>0.44982679188315183</v>
      </c>
    </row>
    <row r="15" spans="1:19" ht="4.5" customHeight="1">
      <c r="A15" s="35"/>
      <c r="B15" s="11"/>
      <c r="C15" s="32"/>
      <c r="D15" s="36"/>
      <c r="E15" s="11"/>
      <c r="F15" s="32"/>
      <c r="G15" s="36"/>
      <c r="H15" s="11"/>
      <c r="I15" s="32"/>
      <c r="J15" s="36"/>
      <c r="K15" s="11"/>
      <c r="L15" s="32"/>
      <c r="M15" s="36"/>
      <c r="N15" s="11"/>
      <c r="O15" s="32"/>
      <c r="P15" s="36"/>
      <c r="Q15" s="35"/>
      <c r="R15" s="32"/>
      <c r="S15" s="36"/>
    </row>
    <row r="16" spans="1:19" ht="12.75">
      <c r="A16" s="124" t="s">
        <v>42</v>
      </c>
      <c r="B16" s="11">
        <f>SUM(B10:B15)</f>
        <v>8220.2086488043</v>
      </c>
      <c r="C16" s="25">
        <f>'Table 5.1'!C16+'Table 5.2'!C46</f>
        <v>162354.935981</v>
      </c>
      <c r="D16" s="37">
        <f>IF(C16&lt;&gt;0,B16/C16,0)</f>
        <v>0.050631097842114836</v>
      </c>
      <c r="E16" s="11">
        <f>SUM(E10:E15)</f>
        <v>28094.822647061577</v>
      </c>
      <c r="F16" s="25">
        <f>'Table 5.1'!F16+'Table 5.2'!F46</f>
        <v>62957.71996345826</v>
      </c>
      <c r="G16" s="37">
        <f>IF(F16&lt;&gt;0,E16/F16,0)</f>
        <v>0.4462490487801702</v>
      </c>
      <c r="H16" s="11">
        <f>SUM(H10:H15)</f>
        <v>4453.793308447945</v>
      </c>
      <c r="I16" s="25">
        <f>'Table 5.1'!I16+'Table 5.2'!I46</f>
        <v>84120.55799999998</v>
      </c>
      <c r="J16" s="37">
        <f>IF(I16&lt;&gt;0,H16/I16,0)</f>
        <v>0.05294536097166576</v>
      </c>
      <c r="K16" s="11">
        <f>SUM(K10:K15)</f>
        <v>604.128533275217</v>
      </c>
      <c r="L16" s="25">
        <f>'Table 5.1'!L16+'Table 5.2'!L46</f>
        <v>1343.0247912670948</v>
      </c>
      <c r="M16" s="37">
        <f>IF(L16&lt;&gt;0,K16/L16,0)</f>
        <v>0.44982679188315194</v>
      </c>
      <c r="N16" s="11">
        <f>SUM(N10:N15)</f>
        <v>2.5612455446145237</v>
      </c>
      <c r="O16" s="25">
        <f>'Table 5.1'!O16+'Table 5.2'!O46</f>
        <v>53.17294950000595</v>
      </c>
      <c r="P16" s="37">
        <f>IF(O16&lt;&gt;0,N16/O16,0)</f>
        <v>0.04816820523778236</v>
      </c>
      <c r="Q16" s="11">
        <f>SUM(Q10:Q15)</f>
        <v>41375.514383133646</v>
      </c>
      <c r="R16" s="25">
        <f>SUM(C16,F16,I16,L16,O16)</f>
        <v>310829.4116852254</v>
      </c>
      <c r="S16" s="37">
        <f>IF(R16&lt;&gt;0,Q16/R16,0)</f>
        <v>0.1331132538546073</v>
      </c>
    </row>
    <row r="17" spans="1:19" ht="12.75">
      <c r="A17" s="35"/>
      <c r="B17" s="11"/>
      <c r="C17" s="38"/>
      <c r="D17" s="36"/>
      <c r="E17" s="11"/>
      <c r="F17" s="38"/>
      <c r="G17" s="36"/>
      <c r="H17" s="11"/>
      <c r="I17" s="38"/>
      <c r="J17" s="36"/>
      <c r="K17" s="11"/>
      <c r="L17" s="38"/>
      <c r="M17" s="36"/>
      <c r="N17" s="11"/>
      <c r="O17" s="38"/>
      <c r="P17" s="36"/>
      <c r="Q17" s="35"/>
      <c r="R17" s="32"/>
      <c r="S17" s="36"/>
    </row>
    <row r="18" spans="1:19" ht="12.75">
      <c r="A18" s="121" t="s">
        <v>11</v>
      </c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>
      <c r="A19" s="125" t="s">
        <v>14</v>
      </c>
      <c r="B19" s="11">
        <f>'Table 5.2'!B49</f>
        <v>809.5478943186797</v>
      </c>
      <c r="C19" s="25">
        <f>'Table 5.2'!C49</f>
        <v>2689.571106902714</v>
      </c>
      <c r="D19" s="37">
        <f>IF(C19&lt;&gt;0,B19/C19,0)</f>
        <v>0.30099516322174796</v>
      </c>
      <c r="E19" s="11">
        <f>'Table 5.2'!E49</f>
        <v>10878.474603048207</v>
      </c>
      <c r="F19" s="25">
        <f>'Table 5.2'!F49</f>
        <v>36141.6924</v>
      </c>
      <c r="G19" s="37">
        <f>IF(F19&lt;&gt;0,E19/F19,0)</f>
        <v>0.30099516322174796</v>
      </c>
      <c r="H19" s="11">
        <f>'Table 5.2'!H49</f>
        <v>1813.1932623726407</v>
      </c>
      <c r="I19" s="25">
        <f>'Table 5.2'!I49</f>
        <v>4948.460000000001</v>
      </c>
      <c r="J19" s="37">
        <f>IF(I19&lt;&gt;0,H19/I19,0)</f>
        <v>0.36641566515090357</v>
      </c>
      <c r="K19" s="11">
        <f>'Table 5.2'!K49</f>
        <v>2646.7020173134024</v>
      </c>
      <c r="L19" s="25">
        <f>'Table 5.2'!L49</f>
        <v>5470.278208732905</v>
      </c>
      <c r="M19" s="37">
        <f>IF(L19&lt;&gt;0,K19/L19,0)</f>
        <v>0.4838331646621068</v>
      </c>
      <c r="N19" s="11">
        <f>'Table 5.2'!N49</f>
        <v>0</v>
      </c>
      <c r="O19" s="25">
        <f>'Table 5.2'!O49</f>
        <v>0</v>
      </c>
      <c r="P19" s="37">
        <f>IF(O19&lt;&gt;0,N19/O19,0)</f>
        <v>0</v>
      </c>
      <c r="Q19" s="11">
        <f>SUM(B19,E19,H19,K19,N19)</f>
        <v>16147.91777705293</v>
      </c>
      <c r="R19" s="25">
        <f>SUM(C19,F19,I19,L19,O19)</f>
        <v>49250.00171563562</v>
      </c>
      <c r="S19" s="37">
        <f>IF(R19&lt;&gt;0,Q19/R19,0)</f>
        <v>0.32787649166571253</v>
      </c>
    </row>
    <row r="20" spans="1:19" ht="4.5" customHeight="1">
      <c r="A20" s="35"/>
      <c r="B20" s="11"/>
      <c r="C20" s="32"/>
      <c r="D20" s="36"/>
      <c r="E20" s="11"/>
      <c r="F20" s="32"/>
      <c r="G20" s="36"/>
      <c r="H20" s="11"/>
      <c r="I20" s="32"/>
      <c r="J20" s="36"/>
      <c r="K20" s="11"/>
      <c r="L20" s="32"/>
      <c r="M20" s="36"/>
      <c r="N20" s="11"/>
      <c r="O20" s="32"/>
      <c r="P20" s="36"/>
      <c r="Q20" s="35"/>
      <c r="R20" s="32"/>
      <c r="S20" s="36"/>
    </row>
    <row r="21" spans="1:19" ht="12.75">
      <c r="A21" s="125" t="s">
        <v>8</v>
      </c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ht="12.75">
      <c r="A22" s="123" t="s">
        <v>1</v>
      </c>
      <c r="B22" s="11">
        <f>'Table 5.1'!B22</f>
        <v>0</v>
      </c>
      <c r="C22" s="25">
        <f>'Table 5.1'!C22</f>
        <v>77632.24962486174</v>
      </c>
      <c r="D22" s="37">
        <f>IF(C22&lt;&gt;0,B22/C22,0)</f>
        <v>0</v>
      </c>
      <c r="E22" s="11">
        <f>'Table 5.1'!E22</f>
        <v>0</v>
      </c>
      <c r="F22" s="25">
        <f>'Table 5.1'!F22</f>
        <v>31.605484012999923</v>
      </c>
      <c r="G22" s="37">
        <f>IF(F22&lt;&gt;0,E22/F22,0)</f>
        <v>0</v>
      </c>
      <c r="H22" s="11">
        <f>'Table 5.1'!H22</f>
        <v>0</v>
      </c>
      <c r="I22" s="25">
        <f>'Table 5.1'!I22</f>
        <v>59276.802394212864</v>
      </c>
      <c r="J22" s="37">
        <f>IF(I22&lt;&gt;0,H22/I22,0)</f>
        <v>0</v>
      </c>
      <c r="K22" s="11">
        <f>'Table 5.1'!K22</f>
        <v>0</v>
      </c>
      <c r="L22" s="25">
        <f>'Table 5.1'!L22</f>
        <v>0</v>
      </c>
      <c r="M22" s="37">
        <f>IF(L22&lt;&gt;0,K22/L22,0)</f>
        <v>0</v>
      </c>
      <c r="N22" s="11">
        <f>'Table 5.1'!N22</f>
        <v>0</v>
      </c>
      <c r="O22" s="25">
        <f>'Table 5.1'!O22</f>
        <v>394.95698936609097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137335.6144924537</v>
      </c>
      <c r="S22" s="37">
        <f>IF(R22&lt;&gt;0,Q22/R22,0)</f>
        <v>0</v>
      </c>
    </row>
    <row r="23" spans="1:19" ht="12.75">
      <c r="A23" s="123" t="s">
        <v>12</v>
      </c>
      <c r="B23" s="11">
        <f>'Table 5.1'!B23</f>
        <v>7791.262589924105</v>
      </c>
      <c r="C23" s="25">
        <f>'Table 5.1'!C23</f>
        <v>116836.76423079323</v>
      </c>
      <c r="D23" s="37">
        <f>IF(C23&lt;&gt;0,B23/C23,0)</f>
        <v>0.06668502539606157</v>
      </c>
      <c r="E23" s="11">
        <f>'Table 5.1'!E23</f>
        <v>3.1614187560925746</v>
      </c>
      <c r="F23" s="25">
        <f>'Table 5.1'!F23</f>
        <v>47.40822601949986</v>
      </c>
      <c r="G23" s="37">
        <f>IF(F23&lt;&gt;0,E23/F23,0)</f>
        <v>0.06668502539606157</v>
      </c>
      <c r="H23" s="11">
        <f>'Table 5.1'!H23</f>
        <v>6041.621574781579</v>
      </c>
      <c r="I23" s="25">
        <f>'Table 5.1'!I23</f>
        <v>90599.37428078716</v>
      </c>
      <c r="J23" s="37">
        <f>IF(I23&lt;&gt;0,H23/I23,0)</f>
        <v>0.06668502539606157</v>
      </c>
      <c r="K23" s="11">
        <f>'Table 5.1'!K23</f>
        <v>0</v>
      </c>
      <c r="L23" s="25">
        <f>'Table 5.1'!L23</f>
        <v>0</v>
      </c>
      <c r="M23" s="37">
        <f>IF(L23&lt;&gt;0,K23/L23,0)</f>
        <v>0</v>
      </c>
      <c r="N23" s="11">
        <f>'Table 5.1'!N23</f>
        <v>39.602632015311194</v>
      </c>
      <c r="O23" s="25">
        <f>'Table 5.1'!O23</f>
        <v>593.875938115038</v>
      </c>
      <c r="P23" s="37">
        <f>IF(O23&lt;&gt;0,N23/O23,0)</f>
        <v>0.06668502539606155</v>
      </c>
      <c r="Q23" s="11">
        <f>SUM(B23,E23,H23,K23,N23)</f>
        <v>13875.648215477086</v>
      </c>
      <c r="R23" s="25">
        <f>SUM(C23,F23,I23,L23,O23)</f>
        <v>208077.42267571492</v>
      </c>
      <c r="S23" s="37">
        <f>IF(R23&lt;&gt;0,Q23/R23,0)</f>
        <v>0.06668502539606157</v>
      </c>
    </row>
    <row r="24" spans="1:19" ht="4.5" customHeight="1">
      <c r="A24" s="35"/>
      <c r="B24" s="11"/>
      <c r="C24" s="32"/>
      <c r="D24" s="36"/>
      <c r="E24" s="11"/>
      <c r="F24" s="32"/>
      <c r="G24" s="36"/>
      <c r="H24" s="11"/>
      <c r="I24" s="32"/>
      <c r="J24" s="36"/>
      <c r="K24" s="11"/>
      <c r="L24" s="32"/>
      <c r="M24" s="36"/>
      <c r="N24" s="11"/>
      <c r="O24" s="32"/>
      <c r="P24" s="36"/>
      <c r="Q24" s="35"/>
      <c r="R24" s="32"/>
      <c r="S24" s="36"/>
    </row>
    <row r="25" spans="1:19" ht="12.75">
      <c r="A25" s="122" t="s">
        <v>7</v>
      </c>
      <c r="B25" s="11"/>
      <c r="C25" s="32"/>
      <c r="D25" s="36"/>
      <c r="E25" s="11"/>
      <c r="F25" s="32"/>
      <c r="G25" s="36"/>
      <c r="H25" s="11"/>
      <c r="I25" s="32"/>
      <c r="J25" s="36"/>
      <c r="K25" s="11"/>
      <c r="L25" s="32"/>
      <c r="M25" s="36"/>
      <c r="N25" s="11"/>
      <c r="O25" s="32"/>
      <c r="P25" s="36"/>
      <c r="Q25" s="35"/>
      <c r="R25" s="32"/>
      <c r="S25" s="36"/>
    </row>
    <row r="26" spans="1:19" ht="12.75">
      <c r="A26" s="123" t="s">
        <v>13</v>
      </c>
      <c r="B26" s="11">
        <f>'Table 5.1'!B26+'Table 5.2'!B52</f>
        <v>2040.3857822761454</v>
      </c>
      <c r="C26" s="25">
        <f>'Table 5.1'!C26+'Table 5.2'!C52</f>
        <v>5651.028170694413</v>
      </c>
      <c r="D26" s="37">
        <f>IF(C26&lt;&gt;0,B26/C26,0)</f>
        <v>0.36106452147192486</v>
      </c>
      <c r="E26" s="11">
        <f>'Table 5.1'!E26+'Table 5.2'!E52</f>
        <v>13049.91732409002</v>
      </c>
      <c r="F26" s="25">
        <f>'Table 5.1'!F26+'Table 5.2'!F52</f>
        <v>36142.8956544675</v>
      </c>
      <c r="G26" s="37">
        <f>IF(F26&lt;&gt;0,E26/F26,0)</f>
        <v>0.3610645214719248</v>
      </c>
      <c r="H26" s="11">
        <f>'Table 5.1'!H26+'Table 5.2'!H52</f>
        <v>2610.79917965698</v>
      </c>
      <c r="I26" s="25">
        <f>'Table 5.1'!I26+'Table 5.2'!I52</f>
        <v>7230.838325000001</v>
      </c>
      <c r="J26" s="37">
        <f>IF(I26&lt;&gt;0,H26/I26,0)</f>
        <v>0.36106452147192486</v>
      </c>
      <c r="K26" s="11">
        <f>'Table 5.1'!K26+'Table 5.2'!K52</f>
        <v>1975.123383754445</v>
      </c>
      <c r="L26" s="25">
        <f>'Table 5.1'!L26+'Table 5.2'!L52</f>
        <v>5470.278208732905</v>
      </c>
      <c r="M26" s="37">
        <f>IF(L26&lt;&gt;0,K26/L26,0)</f>
        <v>0.3610645214719249</v>
      </c>
      <c r="N26" s="11">
        <f>'Table 5.1'!N26+'Table 5.2'!N52</f>
        <v>5.437042961065832</v>
      </c>
      <c r="O26" s="25">
        <f>'Table 5.1'!O26+'Table 5.2'!O52</f>
        <v>15.058369454027345</v>
      </c>
      <c r="P26" s="37">
        <f>IF(O26&lt;&gt;0,N26/O26,0)</f>
        <v>0.36106452147192475</v>
      </c>
      <c r="Q26" s="11">
        <f>SUM(B26,E26,H26,K26,N26)</f>
        <v>19681.662712738656</v>
      </c>
      <c r="R26" s="25">
        <f>SUM(C26,F26,I26,L26,O26)</f>
        <v>54510.09872834884</v>
      </c>
      <c r="S26" s="37">
        <f>IF(R26&lt;&gt;0,Q26/R26,0)</f>
        <v>0.3610645214719249</v>
      </c>
    </row>
    <row r="27" spans="1:19" ht="4.5" customHeight="1">
      <c r="A27" s="35"/>
      <c r="B27" s="11"/>
      <c r="C27" s="32"/>
      <c r="D27" s="36"/>
      <c r="E27" s="11"/>
      <c r="F27" s="32"/>
      <c r="G27" s="36"/>
      <c r="H27" s="11"/>
      <c r="I27" s="32"/>
      <c r="J27" s="36"/>
      <c r="K27" s="11"/>
      <c r="L27" s="32"/>
      <c r="M27" s="36"/>
      <c r="N27" s="11"/>
      <c r="O27" s="32"/>
      <c r="P27" s="36"/>
      <c r="Q27" s="35"/>
      <c r="R27" s="32"/>
      <c r="S27" s="36"/>
    </row>
    <row r="28" spans="1:19" ht="12.75">
      <c r="A28" s="124" t="s">
        <v>43</v>
      </c>
      <c r="B28" s="11">
        <f>SUM(B19:B27)</f>
        <v>10641.19626651893</v>
      </c>
      <c r="C28" s="25">
        <f>'Table 5.1'!C28+'Table 5.2'!C54</f>
        <v>200120.04202634937</v>
      </c>
      <c r="D28" s="37">
        <f>IF(C28&lt;&gt;0,B28/C28,0)</f>
        <v>0.05317406571960357</v>
      </c>
      <c r="E28" s="11">
        <f>SUM(E19:E27)</f>
        <v>23931.553345894317</v>
      </c>
      <c r="F28" s="25">
        <f>'Table 5.1'!F28+'Table 5.2'!F54</f>
        <v>36221.9093645</v>
      </c>
      <c r="G28" s="37">
        <f>IF(F28&lt;&gt;0,E28/F28,0)</f>
        <v>0.6606927620814188</v>
      </c>
      <c r="H28" s="11">
        <f>SUM(H19:H27)</f>
        <v>10465.6140168112</v>
      </c>
      <c r="I28" s="25">
        <f>'Table 5.1'!I28+'Table 5.2'!I54</f>
        <v>157107.015</v>
      </c>
      <c r="J28" s="37">
        <f>IF(I28&lt;&gt;0,H28/I28,0)</f>
        <v>0.06661455579695916</v>
      </c>
      <c r="K28" s="11">
        <f>SUM(K19:K27)</f>
        <v>4621.825401067847</v>
      </c>
      <c r="L28" s="25">
        <f>'Table 5.1'!L28+'Table 5.2'!L54</f>
        <v>5470.278208732905</v>
      </c>
      <c r="M28" s="37">
        <f>IF(L28&lt;&gt;0,K28/L28,0)</f>
        <v>0.8448976861340317</v>
      </c>
      <c r="N28" s="11">
        <f>SUM(N19:N27)</f>
        <v>45.03967497637703</v>
      </c>
      <c r="O28" s="25">
        <f>'Table 5.1'!O28+'Table 5.2'!O54</f>
        <v>1003.8912969351563</v>
      </c>
      <c r="P28" s="37">
        <f>IF(O28&lt;&gt;0,N28/O28,0)</f>
        <v>0.04486509158300458</v>
      </c>
      <c r="Q28" s="11">
        <f>SUM(Q19:Q27)</f>
        <v>49705.22870526867</v>
      </c>
      <c r="R28" s="25">
        <f>SUM(C28,F28,I28,L28,O28)</f>
        <v>399923.13589651743</v>
      </c>
      <c r="S28" s="37">
        <f>IF(R28&lt;&gt;0,Q28/R28,0)</f>
        <v>0.12428695477655538</v>
      </c>
    </row>
    <row r="29" spans="1:19" ht="12.75">
      <c r="A29" s="126"/>
      <c r="B29" s="11"/>
      <c r="C29" s="32"/>
      <c r="D29" s="36"/>
      <c r="E29" s="11"/>
      <c r="F29" s="32"/>
      <c r="G29" s="36"/>
      <c r="H29" s="11"/>
      <c r="I29" s="32"/>
      <c r="J29" s="36"/>
      <c r="K29" s="11"/>
      <c r="L29" s="32"/>
      <c r="M29" s="36"/>
      <c r="N29" s="11"/>
      <c r="O29" s="32"/>
      <c r="P29" s="36"/>
      <c r="Q29" s="35"/>
      <c r="R29" s="32"/>
      <c r="S29" s="36"/>
    </row>
    <row r="30" spans="1:19" ht="12.75">
      <c r="A30" s="127" t="s">
        <v>44</v>
      </c>
      <c r="B30" s="39">
        <f>SUM(B16,B28)</f>
        <v>18861.40491532323</v>
      </c>
      <c r="C30" s="40">
        <f>SUM(C16,C28)</f>
        <v>362474.97800734936</v>
      </c>
      <c r="D30" s="41">
        <f>IF(C30&lt;&gt;0,B30/C30,0)</f>
        <v>0.05203505361669628</v>
      </c>
      <c r="E30" s="39">
        <f>SUM(E16,E28)</f>
        <v>52026.375992955895</v>
      </c>
      <c r="F30" s="40">
        <f>SUM(F16,F28)</f>
        <v>99179.62932795826</v>
      </c>
      <c r="G30" s="41">
        <f>IF(F30&lt;&gt;0,E30/F30,0)</f>
        <v>0.524567155024544</v>
      </c>
      <c r="H30" s="39">
        <f>SUM(H16,H28)</f>
        <v>14919.407325259144</v>
      </c>
      <c r="I30" s="40">
        <f>SUM(I16,I28)</f>
        <v>241227.57299999997</v>
      </c>
      <c r="J30" s="41">
        <f>IF(I30&lt;&gt;0,H30/I30,0)</f>
        <v>0.061847852381531634</v>
      </c>
      <c r="K30" s="39">
        <f>SUM(K16,K28)</f>
        <v>5225.953934343064</v>
      </c>
      <c r="L30" s="40">
        <f>SUM(L16,L28)</f>
        <v>6813.303</v>
      </c>
      <c r="M30" s="41">
        <f>IF(L30&lt;&gt;0,K30/L30,0)</f>
        <v>0.7670220940332558</v>
      </c>
      <c r="N30" s="39">
        <f>SUM(N16,N28)</f>
        <v>47.60092052099155</v>
      </c>
      <c r="O30" s="40">
        <f>SUM(O16,O28)</f>
        <v>1057.0642464351622</v>
      </c>
      <c r="P30" s="41">
        <f>IF(O30&lt;&gt;0,N30/O30,0)</f>
        <v>0.04503124638026557</v>
      </c>
      <c r="Q30" s="39">
        <f>SUM(Q16,Q28)</f>
        <v>91080.74308840232</v>
      </c>
      <c r="R30" s="40">
        <f>SUM(R16,R28)</f>
        <v>710752.5475817428</v>
      </c>
      <c r="S30" s="41">
        <f>IF(R30&lt;&gt;0,Q30/R30,0)</f>
        <v>0.128146910480018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Q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-1.3713474800169934E-12</v>
      </c>
      <c r="M33" s="28"/>
      <c r="O33" s="9">
        <v>0</v>
      </c>
      <c r="P33" s="28"/>
      <c r="Q33" s="9">
        <v>0</v>
      </c>
      <c r="R33" s="9">
        <v>0</v>
      </c>
      <c r="S33" s="9">
        <v>0</v>
      </c>
    </row>
    <row r="34" spans="2:19" ht="12.75" customHeight="1" hidden="1">
      <c r="B34" s="9">
        <v>0</v>
      </c>
      <c r="C34" s="9">
        <v>0</v>
      </c>
      <c r="E34" s="9">
        <v>0</v>
      </c>
      <c r="F34" s="9">
        <v>0</v>
      </c>
      <c r="H34" s="9">
        <v>0</v>
      </c>
      <c r="I34" s="9">
        <v>0</v>
      </c>
      <c r="K34" s="9">
        <v>-9.094947017729282E-13</v>
      </c>
      <c r="L34" s="9">
        <v>-1.2505552149377763E-12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</row>
    <row r="35" spans="2:19" ht="12.75" customHeight="1" hidden="1">
      <c r="B35" s="50"/>
      <c r="C35" s="50"/>
      <c r="D35" s="7"/>
      <c r="E35" s="50"/>
      <c r="F35" s="50"/>
      <c r="G35" s="7"/>
      <c r="H35" s="50"/>
      <c r="I35" s="50"/>
      <c r="J35" s="7"/>
      <c r="K35" s="50"/>
      <c r="L35" s="50"/>
      <c r="M35" s="7"/>
      <c r="N35" s="50"/>
      <c r="O35" s="50"/>
      <c r="Q35" s="9">
        <v>0</v>
      </c>
      <c r="R35" s="50"/>
      <c r="S35" s="50"/>
    </row>
    <row r="36" spans="1:5" ht="12.75" customHeight="1">
      <c r="A36" s="15"/>
      <c r="B36" s="15"/>
      <c r="C36" s="15"/>
      <c r="D36" s="15"/>
      <c r="E36" s="15"/>
    </row>
    <row r="37" spans="1:18" ht="12.75" customHeight="1">
      <c r="A37" s="31" t="s">
        <v>27</v>
      </c>
      <c r="C37" s="24"/>
      <c r="F37" s="24"/>
      <c r="I37" s="24"/>
      <c r="L37" s="24"/>
      <c r="O37" s="24"/>
      <c r="R37" s="24"/>
    </row>
    <row r="38" spans="1:18" ht="12.75" customHeight="1">
      <c r="A38" s="83" t="s">
        <v>96</v>
      </c>
      <c r="C38" s="24"/>
      <c r="F38" s="24"/>
      <c r="I38" s="24"/>
      <c r="L38" s="24"/>
      <c r="O38" s="24"/>
      <c r="R38" s="24"/>
    </row>
    <row r="39" ht="12.75" customHeight="1"/>
    <row r="40" spans="3:6" ht="12.75" customHeight="1">
      <c r="C40" s="29"/>
      <c r="F40" s="29"/>
    </row>
    <row r="41" spans="3:6" ht="12.75" customHeight="1">
      <c r="C41" s="29"/>
      <c r="F41" s="29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1" t="s">
        <v>93</v>
      </c>
    </row>
    <row r="2" ht="15.75">
      <c r="A2" s="3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44" t="s">
        <v>28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ht="12.75">
      <c r="A8" s="33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ht="12.75">
      <c r="A9" s="1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ht="12.75">
      <c r="A10" s="14" t="s">
        <v>1</v>
      </c>
      <c r="B10" s="11">
        <v>0</v>
      </c>
      <c r="C10" s="25">
        <v>158939.01587628498</v>
      </c>
      <c r="D10" s="176">
        <f>IF(C10&lt;&gt;0,B10/C10,0)</f>
        <v>0</v>
      </c>
      <c r="E10" s="11">
        <v>0</v>
      </c>
      <c r="F10" s="25">
        <v>552.3792034575004</v>
      </c>
      <c r="G10" s="37">
        <f>IF(F10&lt;&gt;0,E10/F10,0)</f>
        <v>0</v>
      </c>
      <c r="H10" s="11">
        <v>0</v>
      </c>
      <c r="I10" s="25">
        <v>81873.26303999998</v>
      </c>
      <c r="J10" s="176">
        <f>IF(I10&lt;&gt;0,H10/I10,0)</f>
        <v>0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52.37535525750586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241417.03347499997</v>
      </c>
      <c r="S10" s="37">
        <f>IF(R10&lt;&gt;0,Q10/R10,0)</f>
        <v>0</v>
      </c>
    </row>
    <row r="11" spans="1:19" ht="12.75">
      <c r="A11" s="51" t="s">
        <v>12</v>
      </c>
      <c r="B11" s="52">
        <v>0</v>
      </c>
      <c r="C11" s="53">
        <v>0</v>
      </c>
      <c r="D11" s="177">
        <f>IF(C11&lt;&gt;0,B11/C11,0)</f>
        <v>0</v>
      </c>
      <c r="E11" s="52">
        <v>0</v>
      </c>
      <c r="F11" s="53">
        <v>0</v>
      </c>
      <c r="G11" s="54">
        <f>IF(F11&lt;&gt;0,E11/F11,0)</f>
        <v>0</v>
      </c>
      <c r="H11" s="52">
        <v>0</v>
      </c>
      <c r="I11" s="53">
        <v>0</v>
      </c>
      <c r="J11" s="177">
        <f>IF(I11&lt;&gt;0,H11/I11,0)</f>
        <v>0</v>
      </c>
      <c r="K11" s="52">
        <v>0</v>
      </c>
      <c r="L11" s="53">
        <v>0</v>
      </c>
      <c r="M11" s="54">
        <f>IF(L11&lt;&gt;0,K11/L11,0)</f>
        <v>0</v>
      </c>
      <c r="N11" s="52">
        <v>0</v>
      </c>
      <c r="O11" s="53">
        <v>0</v>
      </c>
      <c r="P11" s="54">
        <f>IF(O11&lt;&gt;0,N11/O11,0)</f>
        <v>0</v>
      </c>
      <c r="Q11" s="52">
        <f>SUM(B11,E11,H11,K11,N11)</f>
        <v>0</v>
      </c>
      <c r="R11" s="53">
        <f>SUM(C11,F11,I11,L11,O11)</f>
        <v>0</v>
      </c>
      <c r="S11" s="54">
        <f>IF(R11&lt;&gt;0,Q11/R11,0)</f>
        <v>0</v>
      </c>
    </row>
    <row r="12" spans="2:19" ht="4.5" customHeight="1">
      <c r="B12" s="11"/>
      <c r="C12" s="32"/>
      <c r="D12" s="176"/>
      <c r="E12" s="11"/>
      <c r="F12" s="32"/>
      <c r="G12" s="37"/>
      <c r="H12" s="11"/>
      <c r="I12" s="32"/>
      <c r="J12" s="176"/>
      <c r="K12" s="11"/>
      <c r="L12" s="32"/>
      <c r="M12" s="36"/>
      <c r="N12" s="11"/>
      <c r="O12" s="32"/>
      <c r="P12" s="36"/>
      <c r="Q12" s="35"/>
      <c r="R12" s="32"/>
      <c r="S12" s="36"/>
    </row>
    <row r="13" spans="1:19" ht="12.75">
      <c r="A13" s="1" t="s">
        <v>25</v>
      </c>
      <c r="B13" s="11"/>
      <c r="C13" s="32"/>
      <c r="D13" s="176"/>
      <c r="E13" s="11"/>
      <c r="F13" s="32"/>
      <c r="G13" s="37"/>
      <c r="H13" s="11"/>
      <c r="I13" s="32"/>
      <c r="J13" s="17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>
      <c r="A14" s="14" t="s">
        <v>13</v>
      </c>
      <c r="B14" s="11">
        <v>1088.7567657364666</v>
      </c>
      <c r="C14" s="25">
        <v>2420.391104715</v>
      </c>
      <c r="D14" s="176">
        <f>IF(C14&lt;&gt;0,B14/C14,0)</f>
        <v>0.449826791883152</v>
      </c>
      <c r="E14" s="11">
        <v>3.7838827156486046</v>
      </c>
      <c r="F14" s="25">
        <v>8.411866042500007</v>
      </c>
      <c r="G14" s="37">
        <f>IF(F14&lt;&gt;0,E14/F14,0)</f>
        <v>0.44982679188315206</v>
      </c>
      <c r="H14" s="11">
        <v>560.8444759536341</v>
      </c>
      <c r="I14" s="25">
        <v>1246.8009599999998</v>
      </c>
      <c r="J14" s="176">
        <f>IF(I14&lt;&gt;0,H14/I14,0)</f>
        <v>0.449826791883152</v>
      </c>
      <c r="K14" s="11">
        <v>0</v>
      </c>
      <c r="L14" s="25">
        <v>0</v>
      </c>
      <c r="M14" s="37">
        <f>IF(L14&lt;&gt;0,K14/L14,0)</f>
        <v>0</v>
      </c>
      <c r="N14" s="11">
        <v>0.35877925932828786</v>
      </c>
      <c r="O14" s="25">
        <v>0.7975942425000893</v>
      </c>
      <c r="P14" s="37">
        <f>IF(O14&lt;&gt;0,N14/O14,0)</f>
        <v>0.44982679188315194</v>
      </c>
      <c r="Q14" s="11">
        <f>SUM(B14,E14,H14,K14,N14)</f>
        <v>1653.7439036650774</v>
      </c>
      <c r="R14" s="25">
        <f>SUM(C14,F14,I14,L14,O14)</f>
        <v>3676.401525</v>
      </c>
      <c r="S14" s="37">
        <f>IF(R14&lt;&gt;0,Q14/R14,0)</f>
        <v>0.4498267918831519</v>
      </c>
    </row>
    <row r="15" spans="2:19" ht="4.5" customHeight="1">
      <c r="B15" s="11"/>
      <c r="C15" s="32"/>
      <c r="D15" s="176"/>
      <c r="E15" s="11"/>
      <c r="F15" s="32"/>
      <c r="G15" s="37"/>
      <c r="H15" s="11"/>
      <c r="I15" s="32"/>
      <c r="J15" s="176"/>
      <c r="K15" s="11"/>
      <c r="L15" s="32"/>
      <c r="M15" s="36"/>
      <c r="N15" s="11"/>
      <c r="O15" s="32"/>
      <c r="P15" s="36"/>
      <c r="Q15" s="35"/>
      <c r="R15" s="32"/>
      <c r="S15" s="36"/>
    </row>
    <row r="16" spans="1:19" ht="12.75">
      <c r="A16" s="8" t="s">
        <v>23</v>
      </c>
      <c r="B16" s="11">
        <f>SUM(B10:B15)</f>
        <v>1088.7567657364666</v>
      </c>
      <c r="C16" s="25">
        <f>SUM(C10:C15)</f>
        <v>161359.40698099998</v>
      </c>
      <c r="D16" s="176">
        <f>IF(C16&lt;&gt;0,B16/C16,0)</f>
        <v>0.0067474018782472805</v>
      </c>
      <c r="E16" s="11">
        <f>SUM(E10:E15)</f>
        <v>3.7838827156486046</v>
      </c>
      <c r="F16" s="25">
        <f>SUM(F10:F15)</f>
        <v>560.7910695000004</v>
      </c>
      <c r="G16" s="37">
        <f>IF(F16&lt;&gt;0,E16/F16,0)</f>
        <v>0.006747401878247281</v>
      </c>
      <c r="H16" s="11">
        <f>SUM(H10:H15)</f>
        <v>560.8444759536341</v>
      </c>
      <c r="I16" s="25">
        <f>SUM(I10:I15)</f>
        <v>83120.06399999997</v>
      </c>
      <c r="J16" s="176">
        <f>IF(I16&lt;&gt;0,H16/I16,0)</f>
        <v>0.006747401878247281</v>
      </c>
      <c r="K16" s="11">
        <f>SUM(K10:K15)</f>
        <v>0</v>
      </c>
      <c r="L16" s="25">
        <f>SUM(L10:L15)</f>
        <v>0</v>
      </c>
      <c r="M16" s="37">
        <f>IF(L16&lt;&gt;0,K16/L16,0)</f>
        <v>0</v>
      </c>
      <c r="N16" s="11">
        <f>SUM(N10:N15)</f>
        <v>0.35877925932828786</v>
      </c>
      <c r="O16" s="25">
        <f>SUM(O10:O15)</f>
        <v>53.17294950000595</v>
      </c>
      <c r="P16" s="37">
        <f>IF(O16&lt;&gt;0,N16/O16,0)</f>
        <v>0.006747401878247279</v>
      </c>
      <c r="Q16" s="11">
        <f>SUM(Q10:Q15)</f>
        <v>1653.7439036650774</v>
      </c>
      <c r="R16" s="25">
        <f>SUM(R10:R15)</f>
        <v>245093.43499999997</v>
      </c>
      <c r="S16" s="37">
        <f>IF(R16&lt;&gt;0,Q16/R16,0)</f>
        <v>0.00674740187824728</v>
      </c>
    </row>
    <row r="17" spans="2:19" ht="12.75">
      <c r="B17" s="11"/>
      <c r="C17" s="38"/>
      <c r="D17" s="176"/>
      <c r="E17" s="11"/>
      <c r="F17" s="38"/>
      <c r="G17" s="37"/>
      <c r="H17" s="11"/>
      <c r="I17" s="38"/>
      <c r="J17" s="176"/>
      <c r="K17" s="11"/>
      <c r="L17" s="38"/>
      <c r="M17" s="36"/>
      <c r="N17" s="11"/>
      <c r="O17" s="38"/>
      <c r="P17" s="36"/>
      <c r="Q17" s="35"/>
      <c r="R17" s="32"/>
      <c r="S17" s="36"/>
    </row>
    <row r="18" spans="1:19" ht="12.75">
      <c r="A18" s="33" t="s">
        <v>11</v>
      </c>
      <c r="B18" s="11"/>
      <c r="C18" s="32"/>
      <c r="D18" s="176"/>
      <c r="E18" s="11"/>
      <c r="F18" s="32"/>
      <c r="G18" s="37"/>
      <c r="H18" s="11"/>
      <c r="I18" s="32"/>
      <c r="J18" s="17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>
      <c r="A19" s="1" t="s">
        <v>14</v>
      </c>
      <c r="B19" s="11">
        <v>0</v>
      </c>
      <c r="C19" s="32">
        <v>0</v>
      </c>
      <c r="D19" s="176">
        <f>IF(C19&lt;&gt;0,B19/C19,0)</f>
        <v>0</v>
      </c>
      <c r="E19" s="11">
        <v>0</v>
      </c>
      <c r="F19" s="32">
        <v>0</v>
      </c>
      <c r="G19" s="37">
        <f>IF(F19&lt;&gt;0,E19/F19,0)</f>
        <v>0</v>
      </c>
      <c r="H19" s="11">
        <v>0</v>
      </c>
      <c r="I19" s="32">
        <v>0</v>
      </c>
      <c r="J19" s="176">
        <f>IF(I19&lt;&gt;0,H19/I19,0)</f>
        <v>0</v>
      </c>
      <c r="K19" s="11">
        <v>0</v>
      </c>
      <c r="L19" s="32">
        <v>0</v>
      </c>
      <c r="M19" s="37">
        <f>IF(L19&lt;&gt;0,K19/L19,0)</f>
        <v>0</v>
      </c>
      <c r="N19" s="11">
        <v>0</v>
      </c>
      <c r="O19" s="32">
        <v>0</v>
      </c>
      <c r="P19" s="37">
        <f>IF(O19&lt;&gt;0,N19/O19,0)</f>
        <v>0</v>
      </c>
      <c r="Q19" s="11">
        <f>SUM(B19,E19,H19,K19,N19)</f>
        <v>0</v>
      </c>
      <c r="R19" s="25">
        <f>SUM(C19,F19,I19,L19,O19)</f>
        <v>0</v>
      </c>
      <c r="S19" s="37">
        <f>IF(R19&lt;&gt;0,Q19/R19,0)</f>
        <v>0</v>
      </c>
    </row>
    <row r="20" spans="2:19" ht="4.5" customHeight="1">
      <c r="B20" s="11"/>
      <c r="C20" s="32"/>
      <c r="D20" s="176"/>
      <c r="E20" s="11"/>
      <c r="F20" s="32"/>
      <c r="G20" s="37"/>
      <c r="H20" s="11"/>
      <c r="I20" s="32"/>
      <c r="J20" s="176"/>
      <c r="K20" s="11"/>
      <c r="L20" s="32"/>
      <c r="M20" s="36"/>
      <c r="N20" s="11"/>
      <c r="O20" s="32"/>
      <c r="P20" s="36"/>
      <c r="Q20" s="35"/>
      <c r="R20" s="32"/>
      <c r="S20" s="36"/>
    </row>
    <row r="21" spans="1:19" ht="12.75">
      <c r="A21" s="1" t="s">
        <v>8</v>
      </c>
      <c r="B21" s="11"/>
      <c r="C21" s="32"/>
      <c r="D21" s="176"/>
      <c r="E21" s="11"/>
      <c r="F21" s="32"/>
      <c r="G21" s="37"/>
      <c r="H21" s="11"/>
      <c r="I21" s="32"/>
      <c r="J21" s="176"/>
      <c r="K21" s="11"/>
      <c r="L21" s="32"/>
      <c r="M21" s="36"/>
      <c r="N21" s="11"/>
      <c r="O21" s="32"/>
      <c r="P21" s="36"/>
      <c r="Q21" s="35"/>
      <c r="R21" s="32"/>
      <c r="S21" s="36"/>
    </row>
    <row r="22" spans="1:19" ht="12.75">
      <c r="A22" s="14" t="s">
        <v>1</v>
      </c>
      <c r="B22" s="11">
        <v>0</v>
      </c>
      <c r="C22" s="25">
        <v>194469.01385565498</v>
      </c>
      <c r="D22" s="176">
        <f>IF(C22&lt;&gt;0,B22/C22,0)</f>
        <v>0</v>
      </c>
      <c r="E22" s="11">
        <v>0</v>
      </c>
      <c r="F22" s="25">
        <v>79.01371003249977</v>
      </c>
      <c r="G22" s="37">
        <f>IF(F22&lt;&gt;0,E22/F22,0)</f>
        <v>0</v>
      </c>
      <c r="H22" s="11">
        <v>0</v>
      </c>
      <c r="I22" s="25">
        <v>149876.17667500002</v>
      </c>
      <c r="J22" s="176">
        <f>IF(I22&lt;&gt;0,H22/I22,0)</f>
        <v>0</v>
      </c>
      <c r="K22" s="11">
        <v>0</v>
      </c>
      <c r="L22" s="25">
        <v>0</v>
      </c>
      <c r="M22" s="37">
        <f>IF(L22&lt;&gt;0,K22/L22,0)</f>
        <v>0</v>
      </c>
      <c r="N22" s="11">
        <v>0</v>
      </c>
      <c r="O22" s="25">
        <v>988.832927481129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345413.0371681687</v>
      </c>
      <c r="S22" s="37">
        <f>IF(R22&lt;&gt;0,Q22/R22,0)</f>
        <v>0</v>
      </c>
    </row>
    <row r="23" spans="1:19" ht="12.75">
      <c r="A23" s="51" t="s">
        <v>12</v>
      </c>
      <c r="B23" s="52">
        <v>0</v>
      </c>
      <c r="C23" s="53">
        <v>0</v>
      </c>
      <c r="D23" s="177">
        <f>IF(C23&lt;&gt;0,B23/C23,0)</f>
        <v>0</v>
      </c>
      <c r="E23" s="52">
        <v>0</v>
      </c>
      <c r="F23" s="53">
        <v>0</v>
      </c>
      <c r="G23" s="54">
        <f>IF(F23&lt;&gt;0,E23/F23,0)</f>
        <v>0</v>
      </c>
      <c r="H23" s="52">
        <v>0</v>
      </c>
      <c r="I23" s="53">
        <v>0</v>
      </c>
      <c r="J23" s="177">
        <f>IF(I23&lt;&gt;0,H23/I23,0)</f>
        <v>0</v>
      </c>
      <c r="K23" s="52">
        <v>0</v>
      </c>
      <c r="L23" s="53">
        <v>0</v>
      </c>
      <c r="M23" s="54">
        <f>IF(L23&lt;&gt;0,K23/L23,0)</f>
        <v>0</v>
      </c>
      <c r="N23" s="52">
        <v>0</v>
      </c>
      <c r="O23" s="53">
        <v>0</v>
      </c>
      <c r="P23" s="54">
        <f>IF(O23&lt;&gt;0,N23/O23,0)</f>
        <v>0</v>
      </c>
      <c r="Q23" s="52">
        <f>SUM(B23,E23,H23,K23,N23)</f>
        <v>0</v>
      </c>
      <c r="R23" s="53">
        <f>SUM(C23,F23,I23,L23,O23)</f>
        <v>0</v>
      </c>
      <c r="S23" s="54">
        <f>IF(R23&lt;&gt;0,Q23/R23,0)</f>
        <v>0</v>
      </c>
    </row>
    <row r="24" spans="2:19" ht="4.5" customHeight="1">
      <c r="B24" s="11"/>
      <c r="C24" s="32"/>
      <c r="D24" s="176"/>
      <c r="E24" s="11"/>
      <c r="F24" s="32"/>
      <c r="G24" s="37"/>
      <c r="H24" s="11"/>
      <c r="I24" s="32"/>
      <c r="J24" s="176"/>
      <c r="K24" s="11"/>
      <c r="L24" s="32"/>
      <c r="M24" s="36"/>
      <c r="N24" s="11"/>
      <c r="O24" s="32"/>
      <c r="P24" s="36"/>
      <c r="Q24" s="35"/>
      <c r="R24" s="32"/>
      <c r="S24" s="36"/>
    </row>
    <row r="25" spans="1:19" ht="12.75">
      <c r="A25" s="1" t="s">
        <v>25</v>
      </c>
      <c r="B25" s="11"/>
      <c r="C25" s="32"/>
      <c r="D25" s="176"/>
      <c r="E25" s="11"/>
      <c r="F25" s="32"/>
      <c r="G25" s="37"/>
      <c r="H25" s="11"/>
      <c r="I25" s="32"/>
      <c r="J25" s="176"/>
      <c r="K25" s="11"/>
      <c r="L25" s="32"/>
      <c r="M25" s="36"/>
      <c r="N25" s="11"/>
      <c r="O25" s="32"/>
      <c r="P25" s="36"/>
      <c r="Q25" s="35"/>
      <c r="R25" s="32"/>
      <c r="S25" s="36"/>
    </row>
    <row r="26" spans="1:19" ht="12.75">
      <c r="A26" s="14" t="s">
        <v>13</v>
      </c>
      <c r="B26" s="11">
        <v>1069.2770775976019</v>
      </c>
      <c r="C26" s="25">
        <v>2961.4570637917</v>
      </c>
      <c r="D26" s="176">
        <f>IF(C26&lt;&gt;0,B26/C26,0)</f>
        <v>0.36106452147192486</v>
      </c>
      <c r="E26" s="11">
        <v>0.434452498516842</v>
      </c>
      <c r="F26" s="25">
        <v>1.2032544674999965</v>
      </c>
      <c r="G26" s="37">
        <f>IF(F26&lt;&gt;0,E26/F26,0)</f>
        <v>0.3610645214719248</v>
      </c>
      <c r="H26" s="11">
        <v>824.0858377340185</v>
      </c>
      <c r="I26" s="25">
        <v>2282.378325</v>
      </c>
      <c r="J26" s="176">
        <f>IF(I26&lt;&gt;0,H26/I26,0)</f>
        <v>0.36106452147192486</v>
      </c>
      <c r="K26" s="11">
        <v>0</v>
      </c>
      <c r="L26" s="25">
        <v>0</v>
      </c>
      <c r="M26" s="37">
        <f>IF(L26&lt;&gt;0,K26/L26,0)</f>
        <v>0</v>
      </c>
      <c r="N26" s="11">
        <v>5.437042961065832</v>
      </c>
      <c r="O26" s="25">
        <v>15.058369454027345</v>
      </c>
      <c r="P26" s="37">
        <f>IF(O26&lt;&gt;0,N26/O26,0)</f>
        <v>0.36106452147192475</v>
      </c>
      <c r="Q26" s="11">
        <f>SUM(B26,E26,H26,K26,N26)</f>
        <v>1899.234410791203</v>
      </c>
      <c r="R26" s="25">
        <f>SUM(C26,F26,I26,L26,O26)</f>
        <v>5260.097012713228</v>
      </c>
      <c r="S26" s="37">
        <f>IF(R26&lt;&gt;0,Q26/R26,0)</f>
        <v>0.36106452147192486</v>
      </c>
    </row>
    <row r="27" spans="2:19" ht="4.5" customHeight="1">
      <c r="B27" s="11"/>
      <c r="C27" s="32"/>
      <c r="D27" s="176"/>
      <c r="E27" s="11"/>
      <c r="F27" s="32"/>
      <c r="G27" s="37"/>
      <c r="H27" s="11"/>
      <c r="I27" s="32"/>
      <c r="J27" s="176"/>
      <c r="K27" s="11"/>
      <c r="L27" s="32"/>
      <c r="M27" s="36"/>
      <c r="N27" s="11"/>
      <c r="O27" s="32"/>
      <c r="P27" s="36"/>
      <c r="Q27" s="35"/>
      <c r="R27" s="32"/>
      <c r="S27" s="36"/>
    </row>
    <row r="28" spans="1:19" ht="12.75">
      <c r="A28" s="8" t="s">
        <v>24</v>
      </c>
      <c r="B28" s="11">
        <f>SUM(B19:B27)</f>
        <v>1069.2770775976019</v>
      </c>
      <c r="C28" s="25">
        <f>SUM(C19:C27)</f>
        <v>197430.47091944667</v>
      </c>
      <c r="D28" s="176">
        <f>IF(C28&lt;&gt;0,B28/C28,0)</f>
        <v>0.005415967822078873</v>
      </c>
      <c r="E28" s="11">
        <f>SUM(E19:E27)</f>
        <v>0.434452498516842</v>
      </c>
      <c r="F28" s="25">
        <f>SUM(F19:F27)</f>
        <v>80.21696449999978</v>
      </c>
      <c r="G28" s="37">
        <f>IF(F28&lt;&gt;0,E28/F28,0)</f>
        <v>0.005415967822078872</v>
      </c>
      <c r="H28" s="11">
        <f>SUM(H19:H27)</f>
        <v>824.0858377340185</v>
      </c>
      <c r="I28" s="25">
        <f>SUM(I19:I27)</f>
        <v>152158.55500000002</v>
      </c>
      <c r="J28" s="176">
        <f>IF(I28&lt;&gt;0,H28/I28,0)</f>
        <v>0.005415967822078873</v>
      </c>
      <c r="K28" s="11">
        <f>SUM(K19:K27)</f>
        <v>0</v>
      </c>
      <c r="L28" s="25">
        <f>SUM(L19:L27)</f>
        <v>0</v>
      </c>
      <c r="M28" s="37">
        <f>IF(L28&lt;&gt;0,K28/L28,0)</f>
        <v>0</v>
      </c>
      <c r="N28" s="11">
        <f>SUM(N19:N27)</f>
        <v>5.437042961065832</v>
      </c>
      <c r="O28" s="25">
        <f>SUM(O19:O27)</f>
        <v>1003.8912969351563</v>
      </c>
      <c r="P28" s="37">
        <f>IF(O28&lt;&gt;0,N28/O28,0)</f>
        <v>0.005415967822078871</v>
      </c>
      <c r="Q28" s="11">
        <f>SUM(Q19:Q27)</f>
        <v>1899.234410791203</v>
      </c>
      <c r="R28" s="25">
        <f>SUM(R19:R27)</f>
        <v>350673.1341808819</v>
      </c>
      <c r="S28" s="37">
        <f>IF(R28&lt;&gt;0,Q28/R28,0)</f>
        <v>0.005415967822078872</v>
      </c>
    </row>
    <row r="29" spans="1:19" ht="12.75">
      <c r="A29" s="2"/>
      <c r="B29" s="11"/>
      <c r="C29" s="32"/>
      <c r="D29" s="176"/>
      <c r="E29" s="11"/>
      <c r="F29" s="32"/>
      <c r="G29" s="37"/>
      <c r="H29" s="11"/>
      <c r="I29" s="32"/>
      <c r="J29" s="176"/>
      <c r="K29" s="11"/>
      <c r="L29" s="32"/>
      <c r="M29" s="36"/>
      <c r="N29" s="11"/>
      <c r="O29" s="32"/>
      <c r="P29" s="36"/>
      <c r="Q29" s="35"/>
      <c r="R29" s="32"/>
      <c r="S29" s="36"/>
    </row>
    <row r="30" spans="1:19" ht="12.75">
      <c r="A30" s="2" t="s">
        <v>22</v>
      </c>
      <c r="B30" s="39">
        <f>SUM(B16,B28)</f>
        <v>2158.0338433340685</v>
      </c>
      <c r="C30" s="40">
        <f>SUM(C16,C28)</f>
        <v>358789.87790044665</v>
      </c>
      <c r="D30" s="178">
        <f>IF(C30&lt;&gt;0,B30/C30,0)</f>
        <v>0.006014756759478197</v>
      </c>
      <c r="E30" s="39">
        <f>SUM(E16,E28)</f>
        <v>4.218335214165447</v>
      </c>
      <c r="F30" s="40">
        <f>SUM(F16,F28)</f>
        <v>641.0080340000002</v>
      </c>
      <c r="G30" s="41">
        <f>IF(F30&lt;&gt;0,E30/F30,0)</f>
        <v>0.006580783688220428</v>
      </c>
      <c r="H30" s="39">
        <f>SUM(H16,H28)</f>
        <v>1384.9303136876524</v>
      </c>
      <c r="I30" s="40">
        <f>SUM(I16,I28)</f>
        <v>235278.619</v>
      </c>
      <c r="J30" s="178">
        <f>IF(I30&lt;&gt;0,H30/I30,0)</f>
        <v>0.005886341562076461</v>
      </c>
      <c r="K30" s="39">
        <f>SUM(K16,K28)</f>
        <v>0</v>
      </c>
      <c r="L30" s="40">
        <f>SUM(L16,L28)</f>
        <v>0</v>
      </c>
      <c r="M30" s="42">
        <f>IF(L30&lt;&gt;0,K30/L30,0)</f>
        <v>0</v>
      </c>
      <c r="N30" s="39">
        <f>SUM(N16,N28)</f>
        <v>5.79582222039412</v>
      </c>
      <c r="O30" s="40">
        <f>SUM(O16,O28)</f>
        <v>1057.0642464351622</v>
      </c>
      <c r="P30" s="41">
        <f>IF(O30&lt;&gt;0,N30/O30,0)</f>
        <v>0.005482942252507281</v>
      </c>
      <c r="Q30" s="39">
        <f>SUM(Q16,Q28)</f>
        <v>3552.9783144562803</v>
      </c>
      <c r="R30" s="40">
        <f>SUM(R16,R28)</f>
        <v>595766.5691808818</v>
      </c>
      <c r="S30" s="41">
        <f>IF(R30&lt;&gt;0,Q30/R30,0)</f>
        <v>0.005963708771610435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0</v>
      </c>
      <c r="M33" s="28"/>
      <c r="O33" s="9">
        <v>0</v>
      </c>
      <c r="P33" s="28"/>
      <c r="R33" s="9">
        <v>0</v>
      </c>
      <c r="S33" s="9">
        <v>0</v>
      </c>
    </row>
    <row r="34" spans="2:19" ht="12.75" customHeight="1" hidden="1">
      <c r="B34" s="50"/>
      <c r="C34" s="9">
        <v>0</v>
      </c>
      <c r="E34" s="50"/>
      <c r="F34" s="9">
        <v>0</v>
      </c>
      <c r="H34" s="50"/>
      <c r="I34" s="9">
        <v>0</v>
      </c>
      <c r="K34" s="50"/>
      <c r="L34" s="9">
        <v>0</v>
      </c>
      <c r="N34" s="50"/>
      <c r="O34" s="9">
        <v>0</v>
      </c>
      <c r="Q34" s="50"/>
      <c r="R34" s="9">
        <v>0</v>
      </c>
      <c r="S34" s="9">
        <v>0</v>
      </c>
    </row>
    <row r="35" spans="1:5" ht="12.75" customHeight="1">
      <c r="A35" s="15"/>
      <c r="B35" s="15"/>
      <c r="C35" s="15"/>
      <c r="D35" s="15"/>
      <c r="E35" s="15"/>
    </row>
    <row r="36" spans="1:18" ht="12.75" customHeight="1">
      <c r="A36" s="31" t="s">
        <v>27</v>
      </c>
      <c r="C36" s="24"/>
      <c r="F36" s="24"/>
      <c r="I36" s="24"/>
      <c r="L36" s="24"/>
      <c r="O36" s="24"/>
      <c r="R36" s="24"/>
    </row>
    <row r="37" spans="1:18" ht="12.75" customHeight="1">
      <c r="A37" s="83" t="s">
        <v>96</v>
      </c>
      <c r="C37" s="24"/>
      <c r="F37" s="24"/>
      <c r="I37" s="24"/>
      <c r="L37" s="24"/>
      <c r="O37" s="24"/>
      <c r="R37" s="24"/>
    </row>
    <row r="38" ht="12.75" customHeight="1"/>
    <row r="39" spans="3:6" ht="12.75" customHeight="1">
      <c r="C39" s="29"/>
      <c r="F39" s="29"/>
    </row>
    <row r="40" spans="3:9" ht="12.75" customHeight="1">
      <c r="C40" s="179"/>
      <c r="F40" s="179"/>
      <c r="I40" s="179"/>
    </row>
    <row r="41" ht="12.75" customHeight="1"/>
    <row r="42" spans="3:9" ht="12.75" customHeight="1">
      <c r="C42" s="179"/>
      <c r="F42" s="179"/>
      <c r="I42" s="179"/>
    </row>
    <row r="43" spans="3:9" ht="12.75" customHeight="1">
      <c r="C43" s="179"/>
      <c r="F43" s="179"/>
      <c r="I43" s="179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">
      <c r="A1" s="57" t="s">
        <v>83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28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33" t="s">
        <v>49</v>
      </c>
      <c r="B8" s="139"/>
      <c r="C8" s="58"/>
      <c r="D8" s="140"/>
      <c r="E8" s="144"/>
      <c r="F8" s="145"/>
      <c r="G8" s="36"/>
      <c r="H8" s="148"/>
      <c r="I8" s="32"/>
      <c r="J8" s="140"/>
      <c r="K8" s="35"/>
      <c r="L8" s="25"/>
      <c r="M8" s="150"/>
      <c r="N8" s="155"/>
      <c r="O8" s="80"/>
      <c r="P8" s="156"/>
      <c r="Q8" s="155"/>
      <c r="R8" s="32"/>
      <c r="S8" s="36"/>
    </row>
    <row r="9" spans="1:19" ht="12.75" customHeight="1">
      <c r="A9" s="114" t="s">
        <v>2</v>
      </c>
      <c r="B9" s="11">
        <v>578.7659179125345</v>
      </c>
      <c r="C9" s="25">
        <v>9045.754898399999</v>
      </c>
      <c r="D9" s="37">
        <f aca="true" t="shared" si="0" ref="D9:D17">IF(C9&lt;&gt;0,B9/C9,0)</f>
        <v>0.06398204731535517</v>
      </c>
      <c r="E9" s="11">
        <v>5.581717049255959</v>
      </c>
      <c r="F9" s="25">
        <v>91.37126160000011</v>
      </c>
      <c r="G9" s="37">
        <f aca="true" t="shared" si="1" ref="G9:G17">IF(F9&lt;&gt;0,E9/F9,0)</f>
        <v>0.061088321990028775</v>
      </c>
      <c r="H9" s="11">
        <v>781.7010697106248</v>
      </c>
      <c r="I9" s="25">
        <v>13446.473567911034</v>
      </c>
      <c r="J9" s="37">
        <f aca="true" t="shared" si="2" ref="J9:J17">IF(I9&lt;&gt;0,H9/I9,0)</f>
        <v>0.058134280766080834</v>
      </c>
      <c r="K9" s="11">
        <v>0</v>
      </c>
      <c r="L9" s="25">
        <v>0</v>
      </c>
      <c r="M9" s="37">
        <f aca="true" t="shared" si="3" ref="M9:M17">IF(L9&lt;&gt;0,K9/L9,0)</f>
        <v>0</v>
      </c>
      <c r="N9" s="11">
        <v>0</v>
      </c>
      <c r="O9" s="25">
        <v>0</v>
      </c>
      <c r="P9" s="37">
        <f aca="true" t="shared" si="4" ref="P9:P17">IF(O9&lt;&gt;0,N9/O9,0)</f>
        <v>0</v>
      </c>
      <c r="Q9" s="11">
        <f>SUM(B9,E9,H9,K9,N9)</f>
        <v>1366.0487046724152</v>
      </c>
      <c r="R9" s="25">
        <f>SUM(C9,F9,I9,L9,O9)</f>
        <v>22583.59972791103</v>
      </c>
      <c r="S9" s="37">
        <f>IF(R9&lt;&gt;0,Q9/R9,0)</f>
        <v>0.06048852800840771</v>
      </c>
    </row>
    <row r="10" spans="1:19" ht="12.75" customHeight="1">
      <c r="A10" s="134" t="s">
        <v>56</v>
      </c>
      <c r="B10" s="11">
        <v>54.92655426703976</v>
      </c>
      <c r="C10" s="25">
        <v>9045.754898399999</v>
      </c>
      <c r="D10" s="37">
        <f t="shared" si="0"/>
        <v>0.0060720807587606755</v>
      </c>
      <c r="E10" s="11">
        <v>0.5548136794650488</v>
      </c>
      <c r="F10" s="25">
        <v>91.37126160000011</v>
      </c>
      <c r="G10" s="37">
        <f t="shared" si="1"/>
        <v>0.006072080758760675</v>
      </c>
      <c r="H10" s="11">
        <v>81.64807342489658</v>
      </c>
      <c r="I10" s="25">
        <v>13446.473567911034</v>
      </c>
      <c r="J10" s="37">
        <f t="shared" si="2"/>
        <v>0.006072080758760674</v>
      </c>
      <c r="K10" s="11">
        <v>0</v>
      </c>
      <c r="L10" s="25">
        <v>0</v>
      </c>
      <c r="M10" s="37">
        <f t="shared" si="3"/>
        <v>0</v>
      </c>
      <c r="N10" s="11">
        <v>0</v>
      </c>
      <c r="O10" s="25">
        <v>0</v>
      </c>
      <c r="P10" s="37">
        <f t="shared" si="4"/>
        <v>0</v>
      </c>
      <c r="Q10" s="11">
        <f aca="true" t="shared" si="5" ref="Q10:Q16">SUM(B10,E10,H10,K10,N10)</f>
        <v>137.12944137140138</v>
      </c>
      <c r="R10" s="25">
        <f aca="true" t="shared" si="6" ref="R10:R16">SUM(C10,F10,I10,L10,O10)</f>
        <v>22583.59972791103</v>
      </c>
      <c r="S10" s="37">
        <f>IF(R10&lt;&gt;0,Q10/R10,0)</f>
        <v>0.006072080758760675</v>
      </c>
    </row>
    <row r="11" spans="1:19" ht="12.75" customHeight="1">
      <c r="A11" s="114" t="s">
        <v>0</v>
      </c>
      <c r="B11" s="11">
        <v>2954.186597800818</v>
      </c>
      <c r="C11" s="25">
        <v>50254.19387999998</v>
      </c>
      <c r="D11" s="37">
        <f t="shared" si="0"/>
        <v>0.05878487683744375</v>
      </c>
      <c r="E11" s="11">
        <v>29.840268664654765</v>
      </c>
      <c r="F11" s="25">
        <v>507.61812000000043</v>
      </c>
      <c r="G11" s="37">
        <f t="shared" si="1"/>
        <v>0.058784876837443746</v>
      </c>
      <c r="H11" s="11">
        <v>4391.38495881996</v>
      </c>
      <c r="I11" s="25">
        <v>74702.63093283905</v>
      </c>
      <c r="J11" s="37">
        <f t="shared" si="2"/>
        <v>0.05878487683744376</v>
      </c>
      <c r="K11" s="11">
        <v>0</v>
      </c>
      <c r="L11" s="25">
        <v>0</v>
      </c>
      <c r="M11" s="37">
        <f t="shared" si="3"/>
        <v>0</v>
      </c>
      <c r="N11" s="11">
        <v>0</v>
      </c>
      <c r="O11" s="25">
        <v>0</v>
      </c>
      <c r="P11" s="37">
        <f t="shared" si="4"/>
        <v>0</v>
      </c>
      <c r="Q11" s="11">
        <f t="shared" si="5"/>
        <v>7375.411825285433</v>
      </c>
      <c r="R11" s="25">
        <f t="shared" si="6"/>
        <v>125464.44293283903</v>
      </c>
      <c r="S11" s="37">
        <f aca="true" t="shared" si="7" ref="S11:S17">IF(R11&lt;&gt;0,Q11/R11,0)</f>
        <v>0.05878487683744376</v>
      </c>
    </row>
    <row r="12" spans="1:19" ht="12.75" customHeight="1">
      <c r="A12" s="114" t="s">
        <v>1</v>
      </c>
      <c r="B12" s="11">
        <v>0</v>
      </c>
      <c r="C12" s="25">
        <v>18285.44073098291</v>
      </c>
      <c r="D12" s="37">
        <f t="shared" si="0"/>
        <v>0</v>
      </c>
      <c r="E12" s="11">
        <v>0</v>
      </c>
      <c r="F12" s="25">
        <v>184.70142152508015</v>
      </c>
      <c r="G12" s="37">
        <f t="shared" si="1"/>
        <v>0</v>
      </c>
      <c r="H12" s="11">
        <v>0</v>
      </c>
      <c r="I12" s="25">
        <v>27181.22458859188</v>
      </c>
      <c r="J12" s="37">
        <f t="shared" si="2"/>
        <v>0</v>
      </c>
      <c r="K12" s="11">
        <v>0</v>
      </c>
      <c r="L12" s="25">
        <v>0</v>
      </c>
      <c r="M12" s="37">
        <f t="shared" si="3"/>
        <v>0</v>
      </c>
      <c r="N12" s="11">
        <v>0</v>
      </c>
      <c r="O12" s="25">
        <v>0</v>
      </c>
      <c r="P12" s="37">
        <f t="shared" si="4"/>
        <v>0</v>
      </c>
      <c r="Q12" s="11">
        <f t="shared" si="5"/>
        <v>0</v>
      </c>
      <c r="R12" s="25">
        <f t="shared" si="6"/>
        <v>45651.366741099875</v>
      </c>
      <c r="S12" s="37">
        <f t="shared" si="7"/>
        <v>0</v>
      </c>
    </row>
    <row r="13" spans="1:19" ht="12.75" customHeight="1">
      <c r="A13" s="114" t="s">
        <v>53</v>
      </c>
      <c r="B13" s="11">
        <v>1105.9038040439232</v>
      </c>
      <c r="C13" s="25">
        <v>31214.94024081707</v>
      </c>
      <c r="D13" s="37">
        <f t="shared" si="0"/>
        <v>0.03542866958937274</v>
      </c>
      <c r="E13" s="11">
        <v>11.170745495393174</v>
      </c>
      <c r="F13" s="25">
        <v>315.30242667492024</v>
      </c>
      <c r="G13" s="37">
        <f t="shared" si="1"/>
        <v>0.035428669589372734</v>
      </c>
      <c r="H13" s="11">
        <v>1643.920981361008</v>
      </c>
      <c r="I13" s="25">
        <v>46400.86688025459</v>
      </c>
      <c r="J13" s="37">
        <f t="shared" si="2"/>
        <v>0.03542866958937273</v>
      </c>
      <c r="K13" s="11">
        <v>0</v>
      </c>
      <c r="L13" s="25">
        <v>0</v>
      </c>
      <c r="M13" s="37">
        <f t="shared" si="3"/>
        <v>0</v>
      </c>
      <c r="N13" s="11">
        <v>0</v>
      </c>
      <c r="O13" s="25">
        <v>0</v>
      </c>
      <c r="P13" s="37">
        <f t="shared" si="4"/>
        <v>0</v>
      </c>
      <c r="Q13" s="11">
        <f t="shared" si="5"/>
        <v>2760.9955309003244</v>
      </c>
      <c r="R13" s="25">
        <f t="shared" si="6"/>
        <v>77931.10954774657</v>
      </c>
      <c r="S13" s="37">
        <f t="shared" si="7"/>
        <v>0.03542866958937274</v>
      </c>
    </row>
    <row r="14" spans="1:19" ht="12.75" customHeight="1">
      <c r="A14" s="114" t="s">
        <v>54</v>
      </c>
      <c r="B14" s="11">
        <v>2081.5690826954306</v>
      </c>
      <c r="C14" s="25">
        <v>31214.94024081707</v>
      </c>
      <c r="D14" s="37">
        <f t="shared" si="0"/>
        <v>0.06668502539606157</v>
      </c>
      <c r="E14" s="11">
        <v>21.025950330256897</v>
      </c>
      <c r="F14" s="25">
        <v>315.30242667492024</v>
      </c>
      <c r="G14" s="37">
        <f t="shared" si="1"/>
        <v>0.06668502539606157</v>
      </c>
      <c r="H14" s="11">
        <v>3094.2429863090483</v>
      </c>
      <c r="I14" s="25">
        <v>46400.86688025459</v>
      </c>
      <c r="J14" s="37">
        <f t="shared" si="2"/>
        <v>0.06668502539606155</v>
      </c>
      <c r="K14" s="11">
        <v>0</v>
      </c>
      <c r="L14" s="25">
        <v>0</v>
      </c>
      <c r="M14" s="37">
        <f t="shared" si="3"/>
        <v>0</v>
      </c>
      <c r="N14" s="11">
        <v>0</v>
      </c>
      <c r="O14" s="25">
        <v>0</v>
      </c>
      <c r="P14" s="37">
        <f t="shared" si="4"/>
        <v>0</v>
      </c>
      <c r="Q14" s="11">
        <f t="shared" si="5"/>
        <v>5196.838019334736</v>
      </c>
      <c r="R14" s="25">
        <f t="shared" si="6"/>
        <v>77931.10954774657</v>
      </c>
      <c r="S14" s="37">
        <f t="shared" si="7"/>
        <v>0.06668502539606157</v>
      </c>
    </row>
    <row r="15" spans="1:19" ht="12.75" customHeight="1">
      <c r="A15" s="134" t="s">
        <v>57</v>
      </c>
      <c r="B15" s="11">
        <v>184.39440210343278</v>
      </c>
      <c r="C15" s="25">
        <v>753.8129081999998</v>
      </c>
      <c r="D15" s="37">
        <f t="shared" si="0"/>
        <v>0.24461560699954174</v>
      </c>
      <c r="E15" s="11">
        <v>1.8625697182164946</v>
      </c>
      <c r="F15" s="25">
        <v>7.614271800000006</v>
      </c>
      <c r="G15" s="37">
        <f t="shared" si="1"/>
        <v>0.2446156069995417</v>
      </c>
      <c r="H15" s="11">
        <v>274.1014411514875</v>
      </c>
      <c r="I15" s="25">
        <v>1120.539463992586</v>
      </c>
      <c r="J15" s="37">
        <f t="shared" si="2"/>
        <v>0.24461560699954168</v>
      </c>
      <c r="K15" s="11">
        <v>0</v>
      </c>
      <c r="L15" s="25">
        <v>0</v>
      </c>
      <c r="M15" s="37">
        <f t="shared" si="3"/>
        <v>0</v>
      </c>
      <c r="N15" s="11">
        <v>0</v>
      </c>
      <c r="O15" s="25">
        <v>0</v>
      </c>
      <c r="P15" s="37">
        <f t="shared" si="4"/>
        <v>0</v>
      </c>
      <c r="Q15" s="11">
        <f t="shared" si="5"/>
        <v>460.35841297313675</v>
      </c>
      <c r="R15" s="25">
        <f t="shared" si="6"/>
        <v>1881.966643992586</v>
      </c>
      <c r="S15" s="37">
        <f t="shared" si="7"/>
        <v>0.24461560699954168</v>
      </c>
    </row>
    <row r="16" spans="1:19" ht="12.75" customHeight="1">
      <c r="A16" s="134" t="s">
        <v>58</v>
      </c>
      <c r="B16" s="11">
        <v>339.0852421757149</v>
      </c>
      <c r="C16" s="25">
        <v>753.8129081999998</v>
      </c>
      <c r="D16" s="37">
        <f t="shared" si="0"/>
        <v>0.449826791883152</v>
      </c>
      <c r="E16" s="11">
        <v>3.425103456320357</v>
      </c>
      <c r="F16" s="25">
        <v>7.614271800000006</v>
      </c>
      <c r="G16" s="37">
        <f t="shared" si="1"/>
        <v>0.44982679188315217</v>
      </c>
      <c r="H16" s="11">
        <v>504.04867226625163</v>
      </c>
      <c r="I16" s="25">
        <v>1120.539463992586</v>
      </c>
      <c r="J16" s="37">
        <f t="shared" si="2"/>
        <v>0.44982679188315194</v>
      </c>
      <c r="K16" s="11">
        <v>0</v>
      </c>
      <c r="L16" s="25">
        <v>0</v>
      </c>
      <c r="M16" s="37">
        <f t="shared" si="3"/>
        <v>0</v>
      </c>
      <c r="N16" s="11">
        <v>0</v>
      </c>
      <c r="O16" s="25">
        <v>0</v>
      </c>
      <c r="P16" s="37">
        <f t="shared" si="4"/>
        <v>0</v>
      </c>
      <c r="Q16" s="11">
        <f t="shared" si="5"/>
        <v>846.5590178982868</v>
      </c>
      <c r="R16" s="25">
        <f t="shared" si="6"/>
        <v>1881.966643992586</v>
      </c>
      <c r="S16" s="37">
        <f t="shared" si="7"/>
        <v>0.44982679188315194</v>
      </c>
    </row>
    <row r="17" spans="1:19" ht="12.75" customHeight="1">
      <c r="A17" s="114" t="s">
        <v>55</v>
      </c>
      <c r="B17" s="11">
        <f>SUM(B9:B16)</f>
        <v>7298.831600998893</v>
      </c>
      <c r="C17" s="25">
        <f>C11</f>
        <v>50254.19387999998</v>
      </c>
      <c r="D17" s="37">
        <f t="shared" si="0"/>
        <v>0.14523825849097266</v>
      </c>
      <c r="E17" s="11">
        <f>SUM(E9:E16)</f>
        <v>73.4611683935627</v>
      </c>
      <c r="F17" s="25">
        <f>F11</f>
        <v>507.61812000000043</v>
      </c>
      <c r="G17" s="37">
        <f t="shared" si="1"/>
        <v>0.14471738793241393</v>
      </c>
      <c r="H17" s="11">
        <f>SUM(H9:H16)</f>
        <v>10771.048183043278</v>
      </c>
      <c r="I17" s="25">
        <f>I11</f>
        <v>74702.63093283905</v>
      </c>
      <c r="J17" s="37">
        <f t="shared" si="2"/>
        <v>0.1441856605121033</v>
      </c>
      <c r="K17" s="11">
        <f>SUM(K9:K16)</f>
        <v>0</v>
      </c>
      <c r="L17" s="25">
        <f>L11</f>
        <v>0</v>
      </c>
      <c r="M17" s="37">
        <f t="shared" si="3"/>
        <v>0</v>
      </c>
      <c r="N17" s="11">
        <f>SUM(N9:N16)</f>
        <v>0</v>
      </c>
      <c r="O17" s="25">
        <f>O11</f>
        <v>0</v>
      </c>
      <c r="P17" s="37">
        <f t="shared" si="4"/>
        <v>0</v>
      </c>
      <c r="Q17" s="11">
        <f>SUM(Q9:Q16)</f>
        <v>18143.34095243573</v>
      </c>
      <c r="R17" s="25">
        <f>R11</f>
        <v>125464.44293283903</v>
      </c>
      <c r="S17" s="37">
        <f t="shared" si="7"/>
        <v>0.1446094250157221</v>
      </c>
    </row>
    <row r="18" spans="1:19" ht="12.75" customHeight="1">
      <c r="A18" s="114"/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 customHeight="1">
      <c r="A19" s="133" t="s">
        <v>50</v>
      </c>
      <c r="B19" s="11"/>
      <c r="C19" s="32"/>
      <c r="D19" s="36"/>
      <c r="E19" s="11"/>
      <c r="F19" s="32"/>
      <c r="G19" s="36"/>
      <c r="H19" s="11"/>
      <c r="I19" s="32"/>
      <c r="J19" s="36"/>
      <c r="K19" s="11"/>
      <c r="L19" s="32"/>
      <c r="M19" s="36"/>
      <c r="N19" s="11"/>
      <c r="O19" s="32"/>
      <c r="P19" s="36"/>
      <c r="Q19" s="35"/>
      <c r="R19" s="32"/>
      <c r="S19" s="36"/>
    </row>
    <row r="20" spans="1:19" ht="12.75" customHeight="1">
      <c r="A20" s="114" t="s">
        <v>2</v>
      </c>
      <c r="B20" s="11">
        <v>8063.087785225376</v>
      </c>
      <c r="C20" s="25">
        <v>115996.3603468272</v>
      </c>
      <c r="D20" s="37">
        <f aca="true" t="shared" si="8" ref="D20:D28">IF(C20&lt;&gt;0,B20/C20,0)</f>
        <v>0.06951155847577352</v>
      </c>
      <c r="E20" s="11">
        <v>6.690528850019154</v>
      </c>
      <c r="F20" s="25">
        <v>80.21696449999978</v>
      </c>
      <c r="G20" s="37">
        <f aca="true" t="shared" si="9" ref="G20:G28">IF(F20&lt;&gt;0,E20/F20,0)</f>
        <v>0.0834054104605164</v>
      </c>
      <c r="H20" s="11">
        <v>8487.7409356743</v>
      </c>
      <c r="I20" s="25">
        <v>121278.17406617469</v>
      </c>
      <c r="J20" s="37">
        <f aca="true" t="shared" si="10" ref="J20:J28">IF(I20&lt;&gt;0,H20/I20,0)</f>
        <v>0.06998572497507273</v>
      </c>
      <c r="K20" s="11">
        <v>0</v>
      </c>
      <c r="L20" s="25">
        <v>0</v>
      </c>
      <c r="M20" s="37">
        <f aca="true" t="shared" si="11" ref="M20:M28">IF(L20&lt;&gt;0,K20/L20,0)</f>
        <v>0</v>
      </c>
      <c r="N20" s="11">
        <v>73.22642619267278</v>
      </c>
      <c r="O20" s="25">
        <v>988.2160063470644</v>
      </c>
      <c r="P20" s="37">
        <f aca="true" t="shared" si="12" ref="P20:P28">IF(O20&lt;&gt;0,N20/O20,0)</f>
        <v>0.07409961559249977</v>
      </c>
      <c r="Q20" s="11">
        <f aca="true" t="shared" si="13" ref="Q20:Q27">SUM(B20,E20,H20,K20,N20)</f>
        <v>16630.745675942366</v>
      </c>
      <c r="R20" s="25">
        <f aca="true" t="shared" si="14" ref="R20:R27">SUM(C20,F20,I20,L20,O20)</f>
        <v>238342.96738384894</v>
      </c>
      <c r="S20" s="37">
        <f aca="true" t="shared" si="15" ref="S20:S28">IF(R20&lt;&gt;0,Q20/R20,0)</f>
        <v>0.06977653193835888</v>
      </c>
    </row>
    <row r="21" spans="1:19" ht="12.75" customHeight="1">
      <c r="A21" s="134" t="s">
        <v>56</v>
      </c>
      <c r="B21" s="11">
        <v>704.3392677482391</v>
      </c>
      <c r="C21" s="25">
        <v>115996.3603468272</v>
      </c>
      <c r="D21" s="37">
        <f t="shared" si="8"/>
        <v>0.006072080758760674</v>
      </c>
      <c r="E21" s="11">
        <v>0.4870838866666367</v>
      </c>
      <c r="F21" s="25">
        <v>80.21696449999978</v>
      </c>
      <c r="G21" s="37">
        <f t="shared" si="9"/>
        <v>0.006072080758760675</v>
      </c>
      <c r="H21" s="11">
        <v>736.4108672048471</v>
      </c>
      <c r="I21" s="25">
        <v>121278.17406617469</v>
      </c>
      <c r="J21" s="37">
        <f t="shared" si="10"/>
        <v>0.006072080758760675</v>
      </c>
      <c r="K21" s="11">
        <v>0</v>
      </c>
      <c r="L21" s="25">
        <v>0</v>
      </c>
      <c r="M21" s="37">
        <f t="shared" si="11"/>
        <v>0</v>
      </c>
      <c r="N21" s="11">
        <v>6.000527397639327</v>
      </c>
      <c r="O21" s="25">
        <v>988.2160063470644</v>
      </c>
      <c r="P21" s="37">
        <f t="shared" si="12"/>
        <v>0.006072080758760675</v>
      </c>
      <c r="Q21" s="11">
        <f t="shared" si="13"/>
        <v>1447.2377462373922</v>
      </c>
      <c r="R21" s="25">
        <f t="shared" si="14"/>
        <v>238342.96738384894</v>
      </c>
      <c r="S21" s="37">
        <f t="shared" si="15"/>
        <v>0.006072080758760675</v>
      </c>
    </row>
    <row r="22" spans="1:19" ht="12.75" customHeight="1">
      <c r="A22" s="114" t="s">
        <v>0</v>
      </c>
      <c r="B22" s="11">
        <v>3801.9175940794753</v>
      </c>
      <c r="C22" s="25">
        <v>118533.21291944667</v>
      </c>
      <c r="D22" s="37">
        <f t="shared" si="8"/>
        <v>0.032074702949823855</v>
      </c>
      <c r="E22" s="11">
        <v>2.515514418409738</v>
      </c>
      <c r="F22" s="25">
        <v>80.21696449999978</v>
      </c>
      <c r="G22" s="37">
        <f t="shared" si="9"/>
        <v>0.031358883175013993</v>
      </c>
      <c r="H22" s="11">
        <v>4872.312074755633</v>
      </c>
      <c r="I22" s="25">
        <v>137776.2900130048</v>
      </c>
      <c r="J22" s="37">
        <f t="shared" si="10"/>
        <v>0.035363937251436606</v>
      </c>
      <c r="K22" s="11">
        <v>0</v>
      </c>
      <c r="L22" s="25">
        <v>0</v>
      </c>
      <c r="M22" s="37">
        <f t="shared" si="11"/>
        <v>0</v>
      </c>
      <c r="N22" s="11">
        <v>32.00519090140011</v>
      </c>
      <c r="O22" s="25">
        <v>1003.8912969351563</v>
      </c>
      <c r="P22" s="37">
        <f t="shared" si="12"/>
        <v>0.031881131950352394</v>
      </c>
      <c r="Q22" s="11">
        <f t="shared" si="13"/>
        <v>8708.750374154919</v>
      </c>
      <c r="R22" s="25">
        <f t="shared" si="14"/>
        <v>257393.6111938866</v>
      </c>
      <c r="S22" s="37">
        <f t="shared" si="15"/>
        <v>0.03383436882430966</v>
      </c>
    </row>
    <row r="23" spans="1:19" ht="12.75" customHeight="1">
      <c r="A23" s="114" t="s">
        <v>1</v>
      </c>
      <c r="B23" s="11">
        <v>0</v>
      </c>
      <c r="C23" s="25">
        <v>46608.837995882335</v>
      </c>
      <c r="D23" s="37">
        <f t="shared" si="8"/>
        <v>0</v>
      </c>
      <c r="E23" s="11">
        <v>0</v>
      </c>
      <c r="F23" s="25">
        <v>31.605484012999923</v>
      </c>
      <c r="G23" s="37">
        <f t="shared" si="9"/>
        <v>0</v>
      </c>
      <c r="H23" s="11">
        <v>0</v>
      </c>
      <c r="I23" s="25">
        <v>53677.43178615633</v>
      </c>
      <c r="J23" s="37">
        <f t="shared" si="10"/>
        <v>0</v>
      </c>
      <c r="K23" s="11">
        <v>0</v>
      </c>
      <c r="L23" s="25">
        <v>0</v>
      </c>
      <c r="M23" s="37">
        <f t="shared" si="11"/>
        <v>0</v>
      </c>
      <c r="N23" s="11">
        <v>0</v>
      </c>
      <c r="O23" s="25">
        <v>394.95698936609097</v>
      </c>
      <c r="P23" s="37">
        <f t="shared" si="12"/>
        <v>0</v>
      </c>
      <c r="Q23" s="11">
        <f t="shared" si="13"/>
        <v>0</v>
      </c>
      <c r="R23" s="25">
        <f t="shared" si="14"/>
        <v>100712.83225541777</v>
      </c>
      <c r="S23" s="37">
        <f t="shared" si="15"/>
        <v>0</v>
      </c>
    </row>
    <row r="24" spans="1:19" ht="12.75" customHeight="1">
      <c r="A24" s="114" t="s">
        <v>53</v>
      </c>
      <c r="B24" s="11">
        <v>2485.1928040507782</v>
      </c>
      <c r="C24" s="25">
        <v>70146.37672977263</v>
      </c>
      <c r="D24" s="37">
        <f t="shared" si="8"/>
        <v>0.03542866958937273</v>
      </c>
      <c r="E24" s="11">
        <v>1.6796103754631637</v>
      </c>
      <c r="F24" s="25">
        <v>47.40822601949986</v>
      </c>
      <c r="G24" s="37">
        <f t="shared" si="9"/>
        <v>0.035428669589372734</v>
      </c>
      <c r="H24" s="11">
        <v>2906.29220112071</v>
      </c>
      <c r="I24" s="25">
        <v>82032.21387665339</v>
      </c>
      <c r="J24" s="37">
        <f t="shared" si="10"/>
        <v>0.035428669589372734</v>
      </c>
      <c r="K24" s="11">
        <v>0</v>
      </c>
      <c r="L24" s="25">
        <v>0</v>
      </c>
      <c r="M24" s="37">
        <f t="shared" si="11"/>
        <v>0</v>
      </c>
      <c r="N24" s="11">
        <v>21.040234388556453</v>
      </c>
      <c r="O24" s="25">
        <v>593.875938115038</v>
      </c>
      <c r="P24" s="37">
        <f t="shared" si="12"/>
        <v>0.035428669589372734</v>
      </c>
      <c r="Q24" s="11">
        <f t="shared" si="13"/>
        <v>5414.204849935508</v>
      </c>
      <c r="R24" s="25">
        <f t="shared" si="14"/>
        <v>152819.87477056056</v>
      </c>
      <c r="S24" s="37">
        <f t="shared" si="15"/>
        <v>0.03542866958937273</v>
      </c>
    </row>
    <row r="25" spans="1:19" ht="12.75" customHeight="1">
      <c r="A25" s="114" t="s">
        <v>54</v>
      </c>
      <c r="B25" s="11">
        <v>4677.712913666589</v>
      </c>
      <c r="C25" s="25">
        <v>70146.37672977263</v>
      </c>
      <c r="D25" s="37">
        <f t="shared" si="8"/>
        <v>0.06668502539606155</v>
      </c>
      <c r="E25" s="11">
        <v>3.1614187560925746</v>
      </c>
      <c r="F25" s="25">
        <v>47.40822601949986</v>
      </c>
      <c r="G25" s="37">
        <f t="shared" si="9"/>
        <v>0.06668502539606157</v>
      </c>
      <c r="H25" s="11">
        <v>5470.320265659785</v>
      </c>
      <c r="I25" s="25">
        <v>82032.21387665339</v>
      </c>
      <c r="J25" s="37">
        <f t="shared" si="10"/>
        <v>0.06668502539606157</v>
      </c>
      <c r="K25" s="11">
        <v>0</v>
      </c>
      <c r="L25" s="25">
        <v>0</v>
      </c>
      <c r="M25" s="37">
        <f t="shared" si="11"/>
        <v>0</v>
      </c>
      <c r="N25" s="11">
        <v>39.602632015311194</v>
      </c>
      <c r="O25" s="25">
        <v>593.875938115038</v>
      </c>
      <c r="P25" s="37">
        <f t="shared" si="12"/>
        <v>0.06668502539606155</v>
      </c>
      <c r="Q25" s="11">
        <f t="shared" si="13"/>
        <v>10190.797230097778</v>
      </c>
      <c r="R25" s="25">
        <f t="shared" si="14"/>
        <v>152819.87477056056</v>
      </c>
      <c r="S25" s="37">
        <f t="shared" si="15"/>
        <v>0.06668502539606155</v>
      </c>
    </row>
    <row r="26" spans="1:19" ht="12.75" customHeight="1">
      <c r="A26" s="134" t="s">
        <v>57</v>
      </c>
      <c r="B26" s="11">
        <v>35.03049567476599</v>
      </c>
      <c r="C26" s="25">
        <v>1777.9981937916998</v>
      </c>
      <c r="D26" s="37">
        <f t="shared" si="8"/>
        <v>0.019702211057965765</v>
      </c>
      <c r="E26" s="11">
        <v>0.02370677347512514</v>
      </c>
      <c r="F26" s="25">
        <v>1.2032544674999965</v>
      </c>
      <c r="G26" s="37">
        <f t="shared" si="9"/>
        <v>0.019702211057965765</v>
      </c>
      <c r="H26" s="11">
        <v>40.71746316929581</v>
      </c>
      <c r="I26" s="25">
        <v>2066.6443501950716</v>
      </c>
      <c r="J26" s="37">
        <f t="shared" si="10"/>
        <v>0.019702211057965765</v>
      </c>
      <c r="K26" s="11">
        <v>0</v>
      </c>
      <c r="L26" s="25">
        <v>0</v>
      </c>
      <c r="M26" s="37">
        <f t="shared" si="11"/>
        <v>0</v>
      </c>
      <c r="N26" s="11">
        <v>0.2966831731720714</v>
      </c>
      <c r="O26" s="25">
        <v>15.058369454027345</v>
      </c>
      <c r="P26" s="37">
        <f t="shared" si="12"/>
        <v>0.01970221105796576</v>
      </c>
      <c r="Q26" s="11">
        <f t="shared" si="13"/>
        <v>76.068348790709</v>
      </c>
      <c r="R26" s="25">
        <f t="shared" si="14"/>
        <v>3860.904167908299</v>
      </c>
      <c r="S26" s="37">
        <f t="shared" si="15"/>
        <v>0.019702211057965765</v>
      </c>
    </row>
    <row r="27" spans="1:19" ht="12.75" customHeight="1">
      <c r="A27" s="134" t="s">
        <v>58</v>
      </c>
      <c r="B27" s="11">
        <v>641.9720670193468</v>
      </c>
      <c r="C27" s="25">
        <v>1777.9981937916998</v>
      </c>
      <c r="D27" s="37">
        <f t="shared" si="8"/>
        <v>0.36106452147192486</v>
      </c>
      <c r="E27" s="11">
        <v>0.434452498516842</v>
      </c>
      <c r="F27" s="25">
        <v>1.2032544674999965</v>
      </c>
      <c r="G27" s="37">
        <f t="shared" si="9"/>
        <v>0.3610645214719248</v>
      </c>
      <c r="H27" s="11">
        <v>746.1919533558407</v>
      </c>
      <c r="I27" s="25">
        <v>2066.6443501950716</v>
      </c>
      <c r="J27" s="37">
        <f t="shared" si="10"/>
        <v>0.3610645214719249</v>
      </c>
      <c r="K27" s="11">
        <v>0</v>
      </c>
      <c r="L27" s="25">
        <v>0</v>
      </c>
      <c r="M27" s="37">
        <f t="shared" si="11"/>
        <v>0</v>
      </c>
      <c r="N27" s="11">
        <v>5.437042961065832</v>
      </c>
      <c r="O27" s="25">
        <v>15.058369454027345</v>
      </c>
      <c r="P27" s="37">
        <f t="shared" si="12"/>
        <v>0.36106452147192475</v>
      </c>
      <c r="Q27" s="11">
        <f t="shared" si="13"/>
        <v>1394.0355158347702</v>
      </c>
      <c r="R27" s="25">
        <f t="shared" si="14"/>
        <v>3860.904167908299</v>
      </c>
      <c r="S27" s="37">
        <f t="shared" si="15"/>
        <v>0.36106452147192486</v>
      </c>
    </row>
    <row r="28" spans="1:19" ht="12.75" customHeight="1">
      <c r="A28" s="114" t="s">
        <v>55</v>
      </c>
      <c r="B28" s="11">
        <f>SUM(B20:B27)</f>
        <v>20409.25292746457</v>
      </c>
      <c r="C28" s="25">
        <f>C22</f>
        <v>118533.21291944667</v>
      </c>
      <c r="D28" s="37">
        <f t="shared" si="8"/>
        <v>0.17218172379529087</v>
      </c>
      <c r="E28" s="11">
        <f>SUM(E20:E27)</f>
        <v>14.992315558643234</v>
      </c>
      <c r="F28" s="25">
        <f>F22</f>
        <v>80.21696449999978</v>
      </c>
      <c r="G28" s="37">
        <f t="shared" si="9"/>
        <v>0.18689706911863108</v>
      </c>
      <c r="H28" s="11">
        <f>SUM(H20:H27)</f>
        <v>23259.98576094041</v>
      </c>
      <c r="I28" s="25">
        <f>I22</f>
        <v>137776.2900130048</v>
      </c>
      <c r="J28" s="37">
        <f t="shared" si="10"/>
        <v>0.16882430031135898</v>
      </c>
      <c r="K28" s="11">
        <f>SUM(K20:K27)</f>
        <v>0</v>
      </c>
      <c r="L28" s="25">
        <f>L22</f>
        <v>0</v>
      </c>
      <c r="M28" s="37">
        <f t="shared" si="11"/>
        <v>0</v>
      </c>
      <c r="N28" s="11">
        <f>SUM(N20:N27)</f>
        <v>177.60873702981777</v>
      </c>
      <c r="O28" s="25">
        <f>O22</f>
        <v>1003.8912969351563</v>
      </c>
      <c r="P28" s="37">
        <f t="shared" si="12"/>
        <v>0.17692028765669232</v>
      </c>
      <c r="Q28" s="11">
        <f>SUM(Q20:Q27)</f>
        <v>43861.83974099344</v>
      </c>
      <c r="R28" s="25">
        <f>R22</f>
        <v>257393.6111938866</v>
      </c>
      <c r="S28" s="37">
        <f t="shared" si="15"/>
        <v>0.17040764740642175</v>
      </c>
    </row>
    <row r="29" spans="1:19" ht="12.75" customHeight="1">
      <c r="A29" s="135"/>
      <c r="B29" s="39"/>
      <c r="C29" s="40"/>
      <c r="D29" s="48"/>
      <c r="E29" s="39"/>
      <c r="F29" s="40"/>
      <c r="G29" s="48"/>
      <c r="H29" s="39"/>
      <c r="I29" s="40"/>
      <c r="J29" s="48"/>
      <c r="K29" s="39"/>
      <c r="L29" s="40"/>
      <c r="M29" s="151"/>
      <c r="N29" s="39"/>
      <c r="O29" s="40"/>
      <c r="P29" s="157"/>
      <c r="Q29" s="158"/>
      <c r="R29" s="15"/>
      <c r="S29" s="48"/>
    </row>
    <row r="30" spans="1:19" ht="12.75" customHeight="1">
      <c r="A30" s="77" t="s">
        <v>51</v>
      </c>
      <c r="B30" s="12">
        <f>SUM(B17,B28)</f>
        <v>27708.084528463463</v>
      </c>
      <c r="C30" s="25">
        <f>SUM(C17,C28)</f>
        <v>168787.40679944665</v>
      </c>
      <c r="D30" s="13">
        <f>IF(C30&lt;&gt;0,B30/C30,0)</f>
        <v>0.16415966720423777</v>
      </c>
      <c r="E30" s="12">
        <f>SUM(E17,E28)</f>
        <v>88.45348395220594</v>
      </c>
      <c r="F30" s="25">
        <f>SUM(F17,F28)</f>
        <v>587.8350845000002</v>
      </c>
      <c r="G30" s="13">
        <f>IF(F30&lt;&gt;0,E30/F30,0)</f>
        <v>0.15047329818267408</v>
      </c>
      <c r="H30" s="12">
        <f>SUM(H17,H28)</f>
        <v>34031.03394398369</v>
      </c>
      <c r="I30" s="25">
        <f>SUM(I17,I28)</f>
        <v>212478.92094584386</v>
      </c>
      <c r="J30" s="13">
        <f>IF(I30&lt;&gt;0,H30/I30,0)</f>
        <v>0.16016192943984991</v>
      </c>
      <c r="K30" s="12">
        <f>SUM(K17,K28)</f>
        <v>0</v>
      </c>
      <c r="L30" s="25">
        <f>SUM(L17,L28)</f>
        <v>0</v>
      </c>
      <c r="M30" s="13">
        <f>IF(L30&lt;&gt;0,K30/L30,0)</f>
        <v>0</v>
      </c>
      <c r="N30" s="12">
        <f>SUM(N17,N28)</f>
        <v>177.60873702981777</v>
      </c>
      <c r="O30" s="25">
        <f>SUM(O17,O28)</f>
        <v>1003.8912969351563</v>
      </c>
      <c r="P30" s="13">
        <f>IF(O30&lt;&gt;0,N30/O30,0)</f>
        <v>0.17692028765669232</v>
      </c>
      <c r="Q30" s="12">
        <f>SUM(Q17,Q28)</f>
        <v>62005.18069342917</v>
      </c>
      <c r="R30" s="25">
        <f>SUM(R17,R28)</f>
        <v>382858.05412672565</v>
      </c>
      <c r="S30" s="13">
        <f>IF(R30&lt;&gt;0,Q30/R30,0)</f>
        <v>0.16195344469077178</v>
      </c>
    </row>
    <row r="31" spans="1:17" ht="12.75" customHeight="1">
      <c r="A31" s="76"/>
      <c r="B31" s="25"/>
      <c r="C31" s="58"/>
      <c r="D31" s="59"/>
      <c r="E31" s="58"/>
      <c r="F31" s="60"/>
      <c r="G31" s="32"/>
      <c r="H31" s="61"/>
      <c r="I31" s="32"/>
      <c r="J31" s="59"/>
      <c r="M31" s="7"/>
      <c r="N31" s="7"/>
      <c r="O31" s="7"/>
      <c r="P31" s="7"/>
      <c r="Q31" s="7"/>
    </row>
    <row r="32" spans="3:19" ht="12.75" customHeight="1">
      <c r="C32" s="8" t="s">
        <v>47</v>
      </c>
      <c r="D32" s="66">
        <f>'Table 5.9'!D54-'Table 5.5'!D30</f>
        <v>0.24450358187220803</v>
      </c>
      <c r="E32" s="58"/>
      <c r="F32" s="60"/>
      <c r="G32" s="66">
        <f>'Table 5.9'!G54-'Table 5.5'!G30</f>
        <v>0.641991643860586</v>
      </c>
      <c r="H32" s="61"/>
      <c r="I32" s="32"/>
      <c r="J32" s="66">
        <f>'Table 5.9'!J54-'Table 5.5'!J30</f>
        <v>1.9337307354825684</v>
      </c>
      <c r="M32" s="66">
        <f>'Table 5.9'!M54-'Table 5.5'!M30</f>
        <v>0</v>
      </c>
      <c r="N32" s="7"/>
      <c r="O32" s="7"/>
      <c r="P32" s="66">
        <f>'Table 5.9'!P54-'Table 5.5'!P30</f>
        <v>0.23144572861433033</v>
      </c>
      <c r="Q32" s="7"/>
      <c r="S32" s="66">
        <f>'Table 5.9'!S54-'Table 5.5'!S30</f>
        <v>0.2572573787962549</v>
      </c>
    </row>
    <row r="33" spans="3:19" ht="12.75" customHeight="1">
      <c r="C33" s="8" t="s">
        <v>48</v>
      </c>
      <c r="D33" s="67">
        <f>IF('Table 5.9'!D54&lt;&gt;0,'Table 5.5'!D32/'Table 5.9'!D54,0)</f>
        <v>0.5983008807979953</v>
      </c>
      <c r="E33" s="32"/>
      <c r="F33" s="12"/>
      <c r="G33" s="67">
        <f>IF('Table 5.9'!G54&lt;&gt;0,'Table 5.5'!G32/'Table 5.9'!G54,0)</f>
        <v>0.8101199306120727</v>
      </c>
      <c r="H33" s="62"/>
      <c r="I33" s="32"/>
      <c r="J33" s="67">
        <f>IF('Table 5.9'!J54&lt;&gt;0,'Table 5.5'!J32/'Table 5.9'!J54,0)</f>
        <v>0.9235099620324693</v>
      </c>
      <c r="M33" s="67">
        <f>IF('Table 5.9'!M54&lt;&gt;0,'Table 5.5'!M32/'Table 5.9'!M54,0)</f>
        <v>0</v>
      </c>
      <c r="N33" s="7"/>
      <c r="O33" s="7"/>
      <c r="P33" s="67">
        <f>IF('Table 5.9'!P54&lt;&gt;0,'Table 5.5'!P32/'Table 5.9'!P54,0)</f>
        <v>0.5667605025701389</v>
      </c>
      <c r="Q33" s="7"/>
      <c r="S33" s="67">
        <f>IF('Table 5.9'!S54&lt;&gt;0,'Table 5.5'!S32/'Table 5.9'!S54,0)</f>
        <v>0.6136706506200602</v>
      </c>
    </row>
    <row r="34" ht="12.75" hidden="1"/>
    <row r="35" spans="1:18" ht="12.75" hidden="1">
      <c r="A35" s="84" t="s">
        <v>26</v>
      </c>
      <c r="B35" s="9">
        <v>0</v>
      </c>
      <c r="C35" s="9">
        <v>0</v>
      </c>
      <c r="D35" s="74"/>
      <c r="E35" s="9">
        <v>0</v>
      </c>
      <c r="F35" s="9">
        <v>0</v>
      </c>
      <c r="G35" s="74"/>
      <c r="H35" s="9">
        <v>0</v>
      </c>
      <c r="I35" s="9">
        <v>0</v>
      </c>
      <c r="J35" s="75"/>
      <c r="K35" s="9">
        <v>0</v>
      </c>
      <c r="L35" s="9">
        <v>0</v>
      </c>
      <c r="N35" s="9">
        <v>0</v>
      </c>
      <c r="O35" s="9">
        <v>0</v>
      </c>
      <c r="Q35" s="9">
        <v>0</v>
      </c>
      <c r="R35" s="9">
        <v>0</v>
      </c>
    </row>
    <row r="36" spans="1:18" ht="13.5" hidden="1">
      <c r="A36" s="64"/>
      <c r="B36" s="65"/>
      <c r="Q36" s="9">
        <v>0</v>
      </c>
      <c r="R36" s="9">
        <v>0</v>
      </c>
    </row>
    <row r="37" spans="1:18" ht="13.5" hidden="1">
      <c r="A37" s="64"/>
      <c r="B37" s="65"/>
      <c r="Q37" s="9">
        <v>0</v>
      </c>
      <c r="R37" s="9">
        <v>0</v>
      </c>
    </row>
    <row r="38" spans="1:18" ht="13.5" hidden="1">
      <c r="A38" s="64"/>
      <c r="F38" s="68"/>
      <c r="J38" s="69"/>
      <c r="Q38" s="9">
        <v>0</v>
      </c>
      <c r="R38" s="9">
        <v>0</v>
      </c>
    </row>
    <row r="39" spans="1:18" ht="12.75" hidden="1">
      <c r="A39" s="70"/>
      <c r="B39" s="50"/>
      <c r="C39" s="7"/>
      <c r="D39" s="50"/>
      <c r="E39" s="7"/>
      <c r="F39" s="71"/>
      <c r="G39" s="7"/>
      <c r="H39" s="6"/>
      <c r="I39" s="7"/>
      <c r="J39" s="6"/>
      <c r="K39" s="50"/>
      <c r="L39" s="7"/>
      <c r="Q39" s="9">
        <v>0</v>
      </c>
      <c r="R39" s="9">
        <v>0</v>
      </c>
    </row>
    <row r="40" spans="1:18" ht="13.5" hidden="1">
      <c r="A40" s="72"/>
      <c r="B40" s="79"/>
      <c r="C40" s="80"/>
      <c r="D40" s="80"/>
      <c r="E40" s="80"/>
      <c r="F40" s="73"/>
      <c r="G40" s="7"/>
      <c r="H40" s="6"/>
      <c r="I40" s="7"/>
      <c r="J40" s="6"/>
      <c r="K40" s="50"/>
      <c r="L40" s="7"/>
      <c r="Q40" s="9">
        <v>0</v>
      </c>
      <c r="R40" s="9">
        <v>0</v>
      </c>
    </row>
    <row r="41" spans="1:18" ht="13.5" hidden="1">
      <c r="A41" s="72"/>
      <c r="B41" s="79"/>
      <c r="C41" s="80"/>
      <c r="D41" s="80"/>
      <c r="E41" s="80"/>
      <c r="F41" s="73"/>
      <c r="G41" s="7"/>
      <c r="H41" s="6"/>
      <c r="I41" s="7"/>
      <c r="J41" s="6"/>
      <c r="K41" s="50"/>
      <c r="L41" s="7"/>
      <c r="Q41" s="9">
        <v>0</v>
      </c>
      <c r="R41" s="9">
        <v>0</v>
      </c>
    </row>
    <row r="42" spans="1:18" ht="13.5" hidden="1">
      <c r="A42" s="72"/>
      <c r="B42" s="79"/>
      <c r="C42" s="80"/>
      <c r="D42" s="80"/>
      <c r="E42" s="80"/>
      <c r="F42" s="73"/>
      <c r="G42" s="7"/>
      <c r="H42" s="6"/>
      <c r="I42" s="7"/>
      <c r="J42" s="6"/>
      <c r="K42" s="50"/>
      <c r="L42" s="7"/>
      <c r="Q42" s="9">
        <v>0</v>
      </c>
      <c r="R42" s="9">
        <v>0</v>
      </c>
    </row>
    <row r="43" spans="1:18" ht="12.75" hidden="1">
      <c r="A43" s="32"/>
      <c r="B43" s="32"/>
      <c r="C43" s="32"/>
      <c r="D43" s="32"/>
      <c r="E43" s="32"/>
      <c r="F43" s="32"/>
      <c r="H43" s="50"/>
      <c r="Q43" s="9">
        <v>0</v>
      </c>
      <c r="R43" s="9">
        <v>0</v>
      </c>
    </row>
    <row r="44" spans="1:18" ht="12.75" hidden="1">
      <c r="A44" s="81"/>
      <c r="B44" s="32"/>
      <c r="C44" s="32"/>
      <c r="D44" s="32"/>
      <c r="E44" s="32"/>
      <c r="F44" s="32"/>
      <c r="Q44" s="9">
        <v>0</v>
      </c>
      <c r="R44" s="9">
        <v>0</v>
      </c>
    </row>
    <row r="45" spans="1:18" ht="12.75" hidden="1">
      <c r="A45" s="82"/>
      <c r="B45" s="32"/>
      <c r="C45" s="32"/>
      <c r="D45" s="83"/>
      <c r="E45" s="32"/>
      <c r="F45" s="32"/>
      <c r="Q45" s="9">
        <v>0</v>
      </c>
      <c r="R45" s="9">
        <v>4.638422979041934E-11</v>
      </c>
    </row>
    <row r="46" spans="1:18" ht="12.75" hidden="1">
      <c r="A46" s="82"/>
      <c r="B46" s="32"/>
      <c r="C46" s="32"/>
      <c r="D46" s="83"/>
      <c r="E46" s="32"/>
      <c r="F46" s="32"/>
      <c r="Q46" s="9">
        <v>0</v>
      </c>
      <c r="R46" s="9">
        <v>0</v>
      </c>
    </row>
    <row r="47" spans="1:18" ht="12.75" hidden="1">
      <c r="A47" s="81"/>
      <c r="B47" s="32"/>
      <c r="C47" s="32"/>
      <c r="D47" s="83"/>
      <c r="E47" s="32"/>
      <c r="F47" s="32"/>
      <c r="Q47" s="9">
        <v>-1.509903313490213E-14</v>
      </c>
      <c r="R47" s="9">
        <v>0</v>
      </c>
    </row>
    <row r="48" spans="1:18" ht="12.75" hidden="1">
      <c r="A48" s="82"/>
      <c r="B48" s="32"/>
      <c r="C48" s="32"/>
      <c r="D48" s="32"/>
      <c r="E48" s="32"/>
      <c r="F48" s="32"/>
      <c r="Q48" s="50"/>
      <c r="R48" s="50"/>
    </row>
    <row r="49" spans="1:6" ht="12.75">
      <c r="A49" s="159"/>
      <c r="B49" s="15"/>
      <c r="C49" s="15"/>
      <c r="D49" s="15"/>
      <c r="E49" s="15"/>
      <c r="F49" s="32"/>
    </row>
    <row r="50" spans="1:6" ht="12.75">
      <c r="A50" s="31" t="s">
        <v>27</v>
      </c>
      <c r="C50" s="24"/>
      <c r="F50" s="32"/>
    </row>
    <row r="51" spans="1:3" ht="12.75">
      <c r="A51" s="83" t="s">
        <v>80</v>
      </c>
      <c r="C51" s="24"/>
    </row>
    <row r="52" spans="1:5" ht="12.75">
      <c r="A52" s="83" t="s">
        <v>97</v>
      </c>
      <c r="B52" s="50"/>
      <c r="C52" s="7"/>
      <c r="D52" s="50"/>
      <c r="E52" s="7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">
      <c r="A1" s="57" t="s">
        <v>84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29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>
      <c r="A9" s="114" t="s">
        <v>2</v>
      </c>
      <c r="B9" s="11">
        <v>12.247836292797606</v>
      </c>
      <c r="C9" s="25">
        <v>197.47100000000003</v>
      </c>
      <c r="D9" s="37">
        <f>IF(C9&lt;&gt;0,B9/C9,0)</f>
        <v>0.062023468219625184</v>
      </c>
      <c r="E9" s="11">
        <v>2609.210888333053</v>
      </c>
      <c r="F9" s="25">
        <v>39022.86884360309</v>
      </c>
      <c r="G9" s="37">
        <f>IF(F9&lt;&gt;0,E9/F9,0)</f>
        <v>0.06686363575139283</v>
      </c>
      <c r="H9" s="11">
        <v>48.34318953560277</v>
      </c>
      <c r="I9" s="25">
        <v>712.2319128012508</v>
      </c>
      <c r="J9" s="37">
        <f>IF(I9&lt;&gt;0,H9/I9,0)</f>
        <v>0.06787562964634104</v>
      </c>
      <c r="K9" s="11">
        <v>0</v>
      </c>
      <c r="L9" s="25">
        <v>0</v>
      </c>
      <c r="M9" s="37">
        <f>IF(L9&lt;&gt;0,K9/L9,0)</f>
        <v>0</v>
      </c>
      <c r="N9" s="11">
        <v>0</v>
      </c>
      <c r="O9" s="25">
        <v>0</v>
      </c>
      <c r="P9" s="37">
        <f>IF(O9&lt;&gt;0,N9/O9,0)</f>
        <v>0</v>
      </c>
      <c r="Q9" s="11">
        <f aca="true" t="shared" si="0" ref="Q9:R11">SUM(B9,E9,H9,K9,N9)</f>
        <v>2669.8019141614536</v>
      </c>
      <c r="R9" s="25">
        <f t="shared" si="0"/>
        <v>39932.571756404344</v>
      </c>
      <c r="S9" s="37">
        <f>IF(R9&lt;&gt;0,Q9/R9,0)</f>
        <v>0.06685775037099316</v>
      </c>
    </row>
    <row r="10" spans="1:19" ht="12.75" customHeight="1">
      <c r="A10" s="114" t="s">
        <v>3</v>
      </c>
      <c r="B10" s="11">
        <v>48.30448852980652</v>
      </c>
      <c r="C10" s="25">
        <v>197.47100000000003</v>
      </c>
      <c r="D10" s="37">
        <f>IF(C10&lt;&gt;0,B10/C10,0)</f>
        <v>0.24461560699954177</v>
      </c>
      <c r="E10" s="11">
        <v>9545.602749041478</v>
      </c>
      <c r="F10" s="25">
        <v>39022.86884360309</v>
      </c>
      <c r="G10" s="37">
        <f>IF(F10&lt;&gt;0,E10/F10,0)</f>
        <v>0.2446156069995418</v>
      </c>
      <c r="H10" s="11">
        <v>174.22304167432273</v>
      </c>
      <c r="I10" s="25">
        <v>712.2319128012508</v>
      </c>
      <c r="J10" s="37">
        <f>IF(I10&lt;&gt;0,H10/I10,0)</f>
        <v>0.24461560699954185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0</v>
      </c>
      <c r="P10" s="37">
        <f>IF(O10&lt;&gt;0,N10/O10,0)</f>
        <v>0</v>
      </c>
      <c r="Q10" s="11">
        <f t="shared" si="0"/>
        <v>9768.130279245606</v>
      </c>
      <c r="R10" s="25">
        <f t="shared" si="0"/>
        <v>39932.571756404344</v>
      </c>
      <c r="S10" s="37">
        <f>IF(R10&lt;&gt;0,Q10/R10,0)</f>
        <v>0.24461560699954177</v>
      </c>
    </row>
    <row r="11" spans="1:19" ht="12.75" customHeight="1">
      <c r="A11" s="114" t="s">
        <v>52</v>
      </c>
      <c r="B11" s="11">
        <v>88.8277464199579</v>
      </c>
      <c r="C11" s="25">
        <v>197.47100000000003</v>
      </c>
      <c r="D11" s="37">
        <f>IF(C11&lt;&gt;0,B11/C11,0)</f>
        <v>0.4498267918831519</v>
      </c>
      <c r="E11" s="11">
        <v>17553.53190199498</v>
      </c>
      <c r="F11" s="25">
        <v>39022.86884360309</v>
      </c>
      <c r="G11" s="37">
        <f>IF(F11&lt;&gt;0,E11/F11,0)</f>
        <v>0.44982679188315183</v>
      </c>
      <c r="H11" s="11">
        <v>320.38099641218747</v>
      </c>
      <c r="I11" s="25">
        <v>712.2319128012508</v>
      </c>
      <c r="J11" s="37">
        <f>IF(I11&lt;&gt;0,H11/I11,0)</f>
        <v>0.44982679188315194</v>
      </c>
      <c r="K11" s="11">
        <v>0</v>
      </c>
      <c r="L11" s="25">
        <v>0</v>
      </c>
      <c r="M11" s="37">
        <f>IF(L11&lt;&gt;0,K11/L11,0)</f>
        <v>0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17962.74064482712</v>
      </c>
      <c r="R11" s="25">
        <f t="shared" si="0"/>
        <v>39932.571756404344</v>
      </c>
      <c r="S11" s="37">
        <f>IF(R11&lt;&gt;0,Q11/R11,0)</f>
        <v>0.4498267918831518</v>
      </c>
    </row>
    <row r="12" spans="1:19" ht="12.75" customHeight="1">
      <c r="A12" s="114" t="s">
        <v>55</v>
      </c>
      <c r="B12" s="11">
        <f>SUM(B9:B11)</f>
        <v>149.38007124256202</v>
      </c>
      <c r="C12" s="25">
        <f>C9</f>
        <v>197.47100000000003</v>
      </c>
      <c r="D12" s="37">
        <f>IF(C12&lt;&gt;0,B12/C12,0)</f>
        <v>0.7564658671023188</v>
      </c>
      <c r="E12" s="11">
        <f>SUM(E9:E11)</f>
        <v>29708.34553936951</v>
      </c>
      <c r="F12" s="25">
        <f>F9</f>
        <v>39022.86884360309</v>
      </c>
      <c r="G12" s="37">
        <f>IF(F12&lt;&gt;0,E12/F12,0)</f>
        <v>0.7613060346340865</v>
      </c>
      <c r="H12" s="11">
        <f>SUM(H9:H11)</f>
        <v>542.9472276221129</v>
      </c>
      <c r="I12" s="25">
        <f>I9</f>
        <v>712.2319128012508</v>
      </c>
      <c r="J12" s="37">
        <f>IF(I12&lt;&gt;0,H12/I12,0)</f>
        <v>0.7623180285290347</v>
      </c>
      <c r="K12" s="11">
        <f>SUM(K9:K11)</f>
        <v>0</v>
      </c>
      <c r="L12" s="25">
        <f>L9</f>
        <v>0</v>
      </c>
      <c r="M12" s="37">
        <f>IF(L12&lt;&gt;0,K12/L12,0)</f>
        <v>0</v>
      </c>
      <c r="N12" s="11">
        <f>SUM(N9:N11)</f>
        <v>0</v>
      </c>
      <c r="O12" s="25">
        <f>O9</f>
        <v>0</v>
      </c>
      <c r="P12" s="37">
        <f>IF(O12&lt;&gt;0,N12/O12,0)</f>
        <v>0</v>
      </c>
      <c r="Q12" s="11">
        <f>SUM(Q9:Q11)</f>
        <v>30400.672838234183</v>
      </c>
      <c r="R12" s="25">
        <f>R9</f>
        <v>39932.571756404344</v>
      </c>
      <c r="S12" s="37">
        <f>IF(R12&lt;&gt;0,Q12/R12,0)</f>
        <v>0.7613001492536867</v>
      </c>
    </row>
    <row r="13" spans="1:19" ht="12.75" customHeight="1">
      <c r="A13" s="160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 customHeight="1">
      <c r="A14" s="133" t="s">
        <v>50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ht="12.75" customHeight="1">
      <c r="A15" s="114" t="s">
        <v>2</v>
      </c>
      <c r="B15" s="11">
        <v>111.94007063583938</v>
      </c>
      <c r="C15" s="25">
        <v>770.1111069027135</v>
      </c>
      <c r="D15" s="37">
        <f>IF(C15&lt;&gt;0,B15/C15,0)</f>
        <v>0.14535574105150587</v>
      </c>
      <c r="E15" s="11">
        <v>4656.596790297491</v>
      </c>
      <c r="F15" s="25">
        <v>36139.74657545708</v>
      </c>
      <c r="G15" s="37">
        <f>IF(F15&lt;&gt;0,E15/F15,0)</f>
        <v>0.1288497355833657</v>
      </c>
      <c r="H15" s="11">
        <v>470.87278915268155</v>
      </c>
      <c r="I15" s="25">
        <v>3746.3118053215694</v>
      </c>
      <c r="J15" s="37">
        <f>IF(I15&lt;&gt;0,H15/I15,0)</f>
        <v>0.12568969525809762</v>
      </c>
      <c r="K15" s="11">
        <v>40.037428193151676</v>
      </c>
      <c r="L15" s="25">
        <v>285.30783988155923</v>
      </c>
      <c r="M15" s="37">
        <f>IF(L15&lt;&gt;0,K15/L15,0)</f>
        <v>0.14033062747161992</v>
      </c>
      <c r="N15" s="11">
        <v>0</v>
      </c>
      <c r="O15" s="25">
        <v>0</v>
      </c>
      <c r="P15" s="37">
        <f>IF(O15&lt;&gt;0,N15/O15,0)</f>
        <v>0</v>
      </c>
      <c r="Q15" s="11">
        <f aca="true" t="shared" si="1" ref="Q15:R18">SUM(B15,E15,H15,K15,N15)</f>
        <v>5279.447078279163</v>
      </c>
      <c r="R15" s="25">
        <f t="shared" si="1"/>
        <v>40941.47732756291</v>
      </c>
      <c r="S15" s="37">
        <f>IF(R15&lt;&gt;0,Q15/R15,0)</f>
        <v>0.12895106437023698</v>
      </c>
    </row>
    <row r="16" spans="1:19" ht="12.75" customHeight="1">
      <c r="A16" s="134" t="s">
        <v>59</v>
      </c>
      <c r="B16" s="11">
        <v>231.7997183210632</v>
      </c>
      <c r="C16" s="25">
        <v>770.1111069027135</v>
      </c>
      <c r="D16" s="37">
        <f>IF(C16&lt;&gt;0,B16/C16,0)</f>
        <v>0.3009951632217479</v>
      </c>
      <c r="E16" s="11">
        <v>10877.88891927231</v>
      </c>
      <c r="F16" s="25">
        <v>36139.74657545708</v>
      </c>
      <c r="G16" s="37">
        <f>IF(F16&lt;&gt;0,E16/F16,0)</f>
        <v>0.30099516322174796</v>
      </c>
      <c r="H16" s="11">
        <v>1127.6217333223271</v>
      </c>
      <c r="I16" s="25">
        <v>3746.3118053215694</v>
      </c>
      <c r="J16" s="37">
        <f>IF(I16&lt;&gt;0,H16/I16,0)</f>
        <v>0.30099516322174796</v>
      </c>
      <c r="K16" s="11">
        <v>85.87627983359427</v>
      </c>
      <c r="L16" s="25">
        <v>285.30783988155923</v>
      </c>
      <c r="M16" s="37">
        <f>IF(L16&lt;&gt;0,K16/L16,0)</f>
        <v>0.300995163221748</v>
      </c>
      <c r="N16" s="11">
        <v>0</v>
      </c>
      <c r="O16" s="25">
        <v>0</v>
      </c>
      <c r="P16" s="37">
        <f>IF(O16&lt;&gt;0,N16/O16,0)</f>
        <v>0</v>
      </c>
      <c r="Q16" s="11">
        <f t="shared" si="1"/>
        <v>12323.186650749294</v>
      </c>
      <c r="R16" s="25">
        <f t="shared" si="1"/>
        <v>40941.47732756291</v>
      </c>
      <c r="S16" s="37">
        <f>IF(R16&lt;&gt;0,Q16/R16,0)</f>
        <v>0.300995163221748</v>
      </c>
    </row>
    <row r="17" spans="1:19" ht="12.75" customHeight="1">
      <c r="A17" s="114" t="s">
        <v>3</v>
      </c>
      <c r="B17" s="11">
        <v>15.172891566280883</v>
      </c>
      <c r="C17" s="25">
        <v>770.1111069027135</v>
      </c>
      <c r="D17" s="37">
        <f>IF(C17&lt;&gt;0,B17/C17,0)</f>
        <v>0.019702211057965748</v>
      </c>
      <c r="E17" s="11">
        <v>712.0329146110503</v>
      </c>
      <c r="F17" s="25">
        <v>36139.74657545708</v>
      </c>
      <c r="G17" s="37">
        <f>IF(F17&lt;&gt;0,E17/F17,0)</f>
        <v>0.019702211057965748</v>
      </c>
      <c r="H17" s="11">
        <v>73.81062587739426</v>
      </c>
      <c r="I17" s="25">
        <v>3746.3118053215694</v>
      </c>
      <c r="J17" s="37">
        <f>IF(I17&lt;&gt;0,H17/I17,0)</f>
        <v>0.01970221105796575</v>
      </c>
      <c r="K17" s="11">
        <v>5.621195277838778</v>
      </c>
      <c r="L17" s="25">
        <v>285.30783988155923</v>
      </c>
      <c r="M17" s="37">
        <f>IF(L17&lt;&gt;0,K17/L17,0)</f>
        <v>0.01970221105796575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806.6376273325642</v>
      </c>
      <c r="R17" s="25">
        <f t="shared" si="1"/>
        <v>40941.47732756291</v>
      </c>
      <c r="S17" s="37">
        <f>IF(R17&lt;&gt;0,Q17/R17,0)</f>
        <v>0.019702211057965754</v>
      </c>
    </row>
    <row r="18" spans="1:19" ht="12.75" customHeight="1">
      <c r="A18" s="114" t="s">
        <v>52</v>
      </c>
      <c r="B18" s="11">
        <v>278.0597982940426</v>
      </c>
      <c r="C18" s="25">
        <v>770.1111069027135</v>
      </c>
      <c r="D18" s="37">
        <f>IF(C18&lt;&gt;0,B18/C18,0)</f>
        <v>0.36106452147192486</v>
      </c>
      <c r="E18" s="11">
        <v>13048.780303384046</v>
      </c>
      <c r="F18" s="25">
        <v>36139.74657545708</v>
      </c>
      <c r="G18" s="37">
        <f>IF(F18&lt;&gt;0,E18/F18,0)</f>
        <v>0.36106452147192486</v>
      </c>
      <c r="H18" s="11">
        <v>1352.6602792730555</v>
      </c>
      <c r="I18" s="25">
        <v>3746.3118053215694</v>
      </c>
      <c r="J18" s="37">
        <f>IF(I18&lt;&gt;0,H18/I18,0)</f>
        <v>0.3610645214719249</v>
      </c>
      <c r="K18" s="11">
        <v>103.01453867902376</v>
      </c>
      <c r="L18" s="25">
        <v>285.30783988155923</v>
      </c>
      <c r="M18" s="37">
        <f>IF(L18&lt;&gt;0,K18/L18,0)</f>
        <v>0.3610645214719249</v>
      </c>
      <c r="N18" s="11">
        <v>0</v>
      </c>
      <c r="O18" s="25">
        <v>0</v>
      </c>
      <c r="P18" s="37">
        <f>IF(O18&lt;&gt;0,N18/O18,0)</f>
        <v>0</v>
      </c>
      <c r="Q18" s="11">
        <f t="shared" si="1"/>
        <v>14782.514919630168</v>
      </c>
      <c r="R18" s="25">
        <f t="shared" si="1"/>
        <v>40941.47732756291</v>
      </c>
      <c r="S18" s="37">
        <f>IF(R18&lt;&gt;0,Q18/R18,0)</f>
        <v>0.36106452147192497</v>
      </c>
    </row>
    <row r="19" spans="1:19" ht="12.75" customHeight="1">
      <c r="A19" s="114" t="s">
        <v>55</v>
      </c>
      <c r="B19" s="11">
        <f>SUM(B15:B18)</f>
        <v>636.9724788172261</v>
      </c>
      <c r="C19" s="25">
        <f>C15</f>
        <v>770.1111069027135</v>
      </c>
      <c r="D19" s="37">
        <f>IF(C19&lt;&gt;0,B19/C19,0)</f>
        <v>0.8271176368031445</v>
      </c>
      <c r="E19" s="11">
        <f>SUM(E15:E18)</f>
        <v>29295.2989275649</v>
      </c>
      <c r="F19" s="25">
        <f>F15</f>
        <v>36139.74657545708</v>
      </c>
      <c r="G19" s="37">
        <f>IF(F19&lt;&gt;0,E19/F19,0)</f>
        <v>0.8106116313350044</v>
      </c>
      <c r="H19" s="11">
        <f>SUM(H15:H18)</f>
        <v>3024.9654276254582</v>
      </c>
      <c r="I19" s="25">
        <f>I15</f>
        <v>3746.3118053215694</v>
      </c>
      <c r="J19" s="37">
        <f>IF(I19&lt;&gt;0,H19/I19,0)</f>
        <v>0.8074515910097362</v>
      </c>
      <c r="K19" s="11">
        <f>SUM(K15:K18)</f>
        <v>234.5494419836085</v>
      </c>
      <c r="L19" s="25">
        <f>L15</f>
        <v>285.30783988155923</v>
      </c>
      <c r="M19" s="37">
        <f>IF(L19&lt;&gt;0,K19/L19,0)</f>
        <v>0.8220925232232587</v>
      </c>
      <c r="N19" s="11">
        <f>SUM(N15:N18)</f>
        <v>0</v>
      </c>
      <c r="O19" s="25">
        <f>O15</f>
        <v>0</v>
      </c>
      <c r="P19" s="37">
        <f>IF(O19&lt;&gt;0,N19/O19,0)</f>
        <v>0</v>
      </c>
      <c r="Q19" s="11">
        <f>SUM(Q15:Q18)</f>
        <v>33191.786275991195</v>
      </c>
      <c r="R19" s="25">
        <f>R15</f>
        <v>40941.47732756291</v>
      </c>
      <c r="S19" s="37">
        <f>IF(R19&lt;&gt;0,Q19/R19,0)</f>
        <v>0.8107129601218759</v>
      </c>
    </row>
    <row r="20" spans="1:19" ht="12.75" customHeight="1">
      <c r="A20" s="135"/>
      <c r="B20" s="39"/>
      <c r="C20" s="15"/>
      <c r="D20" s="48"/>
      <c r="E20" s="39"/>
      <c r="F20" s="15"/>
      <c r="G20" s="48"/>
      <c r="H20" s="39"/>
      <c r="I20" s="15"/>
      <c r="J20" s="48"/>
      <c r="K20" s="39"/>
      <c r="L20" s="63"/>
      <c r="M20" s="48"/>
      <c r="N20" s="39"/>
      <c r="O20" s="40"/>
      <c r="P20" s="157"/>
      <c r="Q20" s="158"/>
      <c r="R20" s="15"/>
      <c r="S20" s="48"/>
    </row>
    <row r="21" spans="1:19" ht="12.75" customHeight="1">
      <c r="A21" s="77" t="s">
        <v>51</v>
      </c>
      <c r="B21" s="12">
        <f>SUM(B12,B19)</f>
        <v>786.3525500597882</v>
      </c>
      <c r="C21" s="25">
        <f>SUM(C12,C19)</f>
        <v>967.5821069027135</v>
      </c>
      <c r="D21" s="13">
        <f>IF(C21&lt;&gt;0,B21/C21,0)</f>
        <v>0.8126985239288358</v>
      </c>
      <c r="E21" s="12">
        <f>SUM(E12,E19)</f>
        <v>59003.64446693441</v>
      </c>
      <c r="F21" s="25">
        <f>SUM(F12,F19)</f>
        <v>75162.61541906017</v>
      </c>
      <c r="G21" s="13">
        <f>IF(F21&lt;&gt;0,E21/F21,0)</f>
        <v>0.7850131895752517</v>
      </c>
      <c r="H21" s="12">
        <f>SUM(H12,H19)</f>
        <v>3567.912655247571</v>
      </c>
      <c r="I21" s="25">
        <f>SUM(I12,I19)</f>
        <v>4458.54371812282</v>
      </c>
      <c r="J21" s="13">
        <f>IF(I21&lt;&gt;0,H21/I21,0)</f>
        <v>0.8002417113787479</v>
      </c>
      <c r="K21" s="12">
        <f>SUM(K12,K19)</f>
        <v>234.5494419836085</v>
      </c>
      <c r="L21" s="25">
        <f>SUM(L12,L19)</f>
        <v>285.30783988155923</v>
      </c>
      <c r="M21" s="13">
        <f>IF(L21&lt;&gt;0,K21/L21,0)</f>
        <v>0.8220925232232587</v>
      </c>
      <c r="N21" s="12">
        <f>SUM(N12,N19)</f>
        <v>0</v>
      </c>
      <c r="O21" s="25">
        <f>SUM(O12,O19)</f>
        <v>0</v>
      </c>
      <c r="P21" s="13">
        <f>IF(O21&lt;&gt;0,N21/O21,0)</f>
        <v>0</v>
      </c>
      <c r="Q21" s="12">
        <f>SUM(Q12,Q19)</f>
        <v>63592.45911422538</v>
      </c>
      <c r="R21" s="25">
        <f>SUM(R12,R19)</f>
        <v>80874.04908396726</v>
      </c>
      <c r="S21" s="13">
        <f>IF(R21&lt;&gt;0,Q21/R21,0)</f>
        <v>0.7863147676481572</v>
      </c>
    </row>
    <row r="22" spans="1:17" ht="12.75" customHeight="1">
      <c r="A22" s="76"/>
      <c r="B22" s="25"/>
      <c r="C22" s="58"/>
      <c r="D22" s="59"/>
      <c r="E22" s="58"/>
      <c r="F22" s="60"/>
      <c r="G22" s="32"/>
      <c r="H22" s="61"/>
      <c r="I22" s="32"/>
      <c r="J22" s="59"/>
      <c r="M22" s="7"/>
      <c r="N22" s="7"/>
      <c r="O22" s="7"/>
      <c r="P22" s="7"/>
      <c r="Q22" s="7"/>
    </row>
    <row r="23" spans="3:19" ht="12.75" customHeight="1">
      <c r="C23" s="8" t="s">
        <v>47</v>
      </c>
      <c r="D23" s="66">
        <f>'Table 5.10'!D25-'Table 5.6'!D21</f>
        <v>0.5726160783685104</v>
      </c>
      <c r="E23" s="58"/>
      <c r="F23" s="60"/>
      <c r="G23" s="66">
        <f>'Table 5.10'!G25-'Table 5.6'!G21</f>
        <v>0.8126701193837118</v>
      </c>
      <c r="H23" s="61"/>
      <c r="I23" s="32"/>
      <c r="J23" s="66">
        <f>'Table 5.10'!J25-'Table 5.6'!J21</f>
        <v>2.0606277488173905</v>
      </c>
      <c r="M23" s="66">
        <f>'Table 5.10'!M25-'Table 5.6'!M21</f>
        <v>3.1957112594693595</v>
      </c>
      <c r="N23" s="7"/>
      <c r="O23" s="7"/>
      <c r="P23" s="66">
        <f>'Table 5.10'!P25-'Table 5.6'!P21</f>
        <v>1.3834822548547803</v>
      </c>
      <c r="Q23" s="7"/>
      <c r="S23" s="66">
        <f>'Table 5.10'!S25-'Table 5.6'!S21</f>
        <v>0.8755853087526362</v>
      </c>
    </row>
    <row r="24" spans="3:19" ht="12.75" customHeight="1">
      <c r="C24" s="8" t="s">
        <v>48</v>
      </c>
      <c r="D24" s="67">
        <f>IF('Table 5.10'!D25&lt;&gt;0,'Table 5.6'!D23/'Table 5.10'!D25,0)</f>
        <v>0.41334732010974873</v>
      </c>
      <c r="E24" s="32"/>
      <c r="F24" s="12"/>
      <c r="G24" s="67">
        <f>IF('Table 5.10'!G25&lt;&gt;0,'Table 5.6'!G23/'Table 5.10'!G25,0)</f>
        <v>0.5086553228832569</v>
      </c>
      <c r="H24" s="62"/>
      <c r="I24" s="32"/>
      <c r="J24" s="67">
        <f>IF('Table 5.10'!J25&lt;&gt;0,'Table 5.6'!J23/'Table 5.10'!J25,0)</f>
        <v>0.7202802425931436</v>
      </c>
      <c r="M24" s="67">
        <f>IF('Table 5.10'!M25&lt;&gt;0,'Table 5.6'!M23/'Table 5.10'!M25,0)</f>
        <v>0.795387587924387</v>
      </c>
      <c r="N24" s="7"/>
      <c r="O24" s="7"/>
      <c r="P24" s="67">
        <f>IF('Table 5.10'!P25&lt;&gt;0,'Table 5.6'!P23/'Table 5.10'!P25,0)</f>
        <v>1</v>
      </c>
      <c r="Q24" s="7"/>
      <c r="S24" s="67">
        <f>IF('Table 5.10'!S25&lt;&gt;0,'Table 5.6'!S23/'Table 5.10'!S25,0)</f>
        <v>0.5268579749083994</v>
      </c>
    </row>
    <row r="25" ht="12.75" hidden="1"/>
    <row r="26" spans="1:18" ht="12.75" hidden="1">
      <c r="A26" s="84" t="s">
        <v>26</v>
      </c>
      <c r="B26" s="9">
        <v>0</v>
      </c>
      <c r="C26" s="9">
        <v>0</v>
      </c>
      <c r="D26" s="74"/>
      <c r="E26" s="9">
        <v>0</v>
      </c>
      <c r="F26" s="9">
        <v>0</v>
      </c>
      <c r="G26" s="74"/>
      <c r="H26" s="9">
        <v>0</v>
      </c>
      <c r="I26" s="9">
        <v>0</v>
      </c>
      <c r="J26" s="75"/>
      <c r="K26" s="9">
        <v>0</v>
      </c>
      <c r="L26" s="9">
        <v>0</v>
      </c>
      <c r="N26" s="9">
        <v>0</v>
      </c>
      <c r="O26" s="9">
        <v>0</v>
      </c>
      <c r="Q26" s="9">
        <v>0</v>
      </c>
      <c r="R26" s="9">
        <v>0</v>
      </c>
    </row>
    <row r="27" spans="1:2" ht="13.5" hidden="1">
      <c r="A27" s="64"/>
      <c r="B27" s="65"/>
    </row>
    <row r="28" spans="1:5" ht="12.75">
      <c r="A28" s="15"/>
      <c r="B28" s="15"/>
      <c r="C28" s="15"/>
      <c r="D28" s="15"/>
      <c r="E28" s="15"/>
    </row>
    <row r="29" spans="1:10" ht="13.5">
      <c r="A29" s="31" t="s">
        <v>27</v>
      </c>
      <c r="C29" s="24"/>
      <c r="F29" s="68"/>
      <c r="J29" s="69"/>
    </row>
    <row r="30" spans="1:12" ht="12.75">
      <c r="A30" s="83" t="s">
        <v>80</v>
      </c>
      <c r="C30" s="24"/>
      <c r="F30" s="71"/>
      <c r="G30" s="7"/>
      <c r="H30" s="6"/>
      <c r="I30" s="7"/>
      <c r="J30" s="6"/>
      <c r="K30" s="50"/>
      <c r="L30" s="7"/>
    </row>
    <row r="31" spans="1:12" ht="12.75">
      <c r="A31" s="83" t="s">
        <v>97</v>
      </c>
      <c r="B31" s="50"/>
      <c r="C31" s="7"/>
      <c r="D31" s="50"/>
      <c r="E31" s="7"/>
      <c r="F31" s="73"/>
      <c r="G31" s="80"/>
      <c r="H31" s="6"/>
      <c r="I31" s="7"/>
      <c r="J31" s="6"/>
      <c r="K31" s="50"/>
      <c r="L31" s="7"/>
    </row>
    <row r="32" spans="1:12" ht="13.5">
      <c r="A32" s="72"/>
      <c r="B32" s="79"/>
      <c r="C32" s="80"/>
      <c r="D32" s="80"/>
      <c r="E32" s="80"/>
      <c r="F32" s="73"/>
      <c r="G32" s="80"/>
      <c r="H32" s="6"/>
      <c r="I32" s="7"/>
      <c r="J32" s="6"/>
      <c r="K32" s="50"/>
      <c r="L32" s="7"/>
    </row>
    <row r="33" spans="1:12" ht="13.5">
      <c r="A33" s="72"/>
      <c r="B33" s="79"/>
      <c r="C33" s="80"/>
      <c r="D33" s="80"/>
      <c r="E33" s="80"/>
      <c r="F33" s="73"/>
      <c r="G33" s="80"/>
      <c r="H33" s="6"/>
      <c r="I33" s="7"/>
      <c r="J33" s="6"/>
      <c r="K33" s="50"/>
      <c r="L33" s="7"/>
    </row>
    <row r="34" spans="1:8" ht="12.75">
      <c r="A34" s="32"/>
      <c r="B34" s="32"/>
      <c r="C34" s="32"/>
      <c r="D34" s="32"/>
      <c r="E34" s="32"/>
      <c r="F34" s="32"/>
      <c r="G34" s="32"/>
      <c r="H34" s="50"/>
    </row>
    <row r="35" spans="1:7" ht="12.75">
      <c r="A35" s="81"/>
      <c r="B35" s="32"/>
      <c r="C35" s="32"/>
      <c r="D35" s="32"/>
      <c r="E35" s="32"/>
      <c r="F35" s="32"/>
      <c r="G35" s="32"/>
    </row>
    <row r="36" spans="1:7" ht="12.75">
      <c r="A36" s="82"/>
      <c r="B36" s="32"/>
      <c r="C36" s="32"/>
      <c r="D36" s="83"/>
      <c r="E36" s="32"/>
      <c r="F36" s="32"/>
      <c r="G36" s="32"/>
    </row>
    <row r="37" spans="1:7" ht="12.75">
      <c r="A37" s="82"/>
      <c r="B37" s="32"/>
      <c r="C37" s="32"/>
      <c r="D37" s="83"/>
      <c r="E37" s="32"/>
      <c r="F37" s="32"/>
      <c r="G37" s="32"/>
    </row>
    <row r="38" spans="1:7" ht="12.75">
      <c r="A38" s="81"/>
      <c r="B38" s="32"/>
      <c r="C38" s="32"/>
      <c r="D38" s="83"/>
      <c r="E38" s="32"/>
      <c r="F38" s="32"/>
      <c r="G38" s="32"/>
    </row>
    <row r="39" spans="1:7" ht="12.75">
      <c r="A39" s="82"/>
      <c r="B39" s="32"/>
      <c r="C39" s="32"/>
      <c r="D39" s="32"/>
      <c r="E39" s="32"/>
      <c r="F39" s="32"/>
      <c r="G39" s="32"/>
    </row>
    <row r="40" spans="1:7" ht="12.75">
      <c r="A40" s="8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">
      <c r="A1" s="57" t="s">
        <v>85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33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>
      <c r="A9" s="114" t="s">
        <v>2</v>
      </c>
      <c r="B9" s="11">
        <v>0</v>
      </c>
      <c r="C9" s="25">
        <v>0</v>
      </c>
      <c r="D9" s="37">
        <f>IF(C9&lt;&gt;0,B9/C9,0)</f>
        <v>0</v>
      </c>
      <c r="E9" s="11">
        <v>17.788373137247035</v>
      </c>
      <c r="F9" s="25">
        <v>81.81897860104951</v>
      </c>
      <c r="G9" s="37">
        <f>IF(F9&lt;&gt;0,E9/F9,0)</f>
        <v>0.21741133220427247</v>
      </c>
      <c r="H9" s="11">
        <v>5.779361613929449</v>
      </c>
      <c r="I9" s="25">
        <v>43.30173019084051</v>
      </c>
      <c r="J9" s="37">
        <f>IF(I9&lt;&gt;0,H9/I9,0)</f>
        <v>0.13346722148187837</v>
      </c>
      <c r="K9" s="11">
        <v>1168.8929623591216</v>
      </c>
      <c r="L9" s="25">
        <v>1261.4790601346176</v>
      </c>
      <c r="M9" s="37">
        <f>IF(L9&lt;&gt;0,K9/L9,0)</f>
        <v>0.9266051251254097</v>
      </c>
      <c r="N9" s="11">
        <v>0</v>
      </c>
      <c r="O9" s="25">
        <v>0</v>
      </c>
      <c r="P9" s="37">
        <f>IF(O9&lt;&gt;0,N9/O9,0)</f>
        <v>0</v>
      </c>
      <c r="Q9" s="11">
        <f aca="true" t="shared" si="0" ref="Q9:R11">SUM(B9,E9,H9,K9,N9)</f>
        <v>1192.460697110298</v>
      </c>
      <c r="R9" s="25">
        <f t="shared" si="0"/>
        <v>1386.5997689265077</v>
      </c>
      <c r="S9" s="37">
        <f>IF(R9&lt;&gt;0,Q9/R9,0)</f>
        <v>0.8599891070467217</v>
      </c>
    </row>
    <row r="10" spans="1:19" ht="12.75" customHeight="1">
      <c r="A10" s="114" t="s">
        <v>3</v>
      </c>
      <c r="B10" s="11">
        <v>0</v>
      </c>
      <c r="C10" s="25">
        <v>0</v>
      </c>
      <c r="D10" s="37">
        <f>IF(C10&lt;&gt;0,B10/C10,0)</f>
        <v>0</v>
      </c>
      <c r="E10" s="11">
        <v>20.014199114578247</v>
      </c>
      <c r="F10" s="25">
        <v>81.81897860104951</v>
      </c>
      <c r="G10" s="37">
        <f>IF(F10&lt;&gt;0,E10/F10,0)</f>
        <v>0.2446156069995418</v>
      </c>
      <c r="H10" s="11">
        <v>10.592279014762834</v>
      </c>
      <c r="I10" s="25">
        <v>43.30173019084051</v>
      </c>
      <c r="J10" s="37">
        <f>IF(I10&lt;&gt;0,H10/I10,0)</f>
        <v>0.24461560699954177</v>
      </c>
      <c r="K10" s="11">
        <v>308.577466012041</v>
      </c>
      <c r="L10" s="25">
        <v>1261.4790601346176</v>
      </c>
      <c r="M10" s="37">
        <f>IF(L10&lt;&gt;0,K10/L10,0)</f>
        <v>0.2446156069995418</v>
      </c>
      <c r="N10" s="11">
        <v>0</v>
      </c>
      <c r="O10" s="25">
        <v>0</v>
      </c>
      <c r="P10" s="37">
        <f>IF(O10&lt;&gt;0,N10/O10,0)</f>
        <v>0</v>
      </c>
      <c r="Q10" s="11">
        <f t="shared" si="0"/>
        <v>339.1839441413821</v>
      </c>
      <c r="R10" s="25">
        <f t="shared" si="0"/>
        <v>1386.5997689265077</v>
      </c>
      <c r="S10" s="37">
        <f>IF(R10&lt;&gt;0,Q10/R10,0)</f>
        <v>0.2446156069995418</v>
      </c>
    </row>
    <row r="11" spans="1:19" ht="12.75" customHeight="1">
      <c r="A11" s="114" t="s">
        <v>52</v>
      </c>
      <c r="B11" s="11">
        <v>0</v>
      </c>
      <c r="C11" s="25">
        <v>0</v>
      </c>
      <c r="D11" s="37">
        <f>IF(C11&lt;&gt;0,B11/C11,0)</f>
        <v>0</v>
      </c>
      <c r="E11" s="11">
        <v>36.80436865926636</v>
      </c>
      <c r="F11" s="25">
        <v>81.81897860104951</v>
      </c>
      <c r="G11" s="37">
        <f>IF(F11&lt;&gt;0,E11/F11,0)</f>
        <v>0.44982679188315194</v>
      </c>
      <c r="H11" s="11">
        <v>19.47827837473561</v>
      </c>
      <c r="I11" s="25">
        <v>43.30173019084051</v>
      </c>
      <c r="J11" s="37">
        <f>IF(I11&lt;&gt;0,H11/I11,0)</f>
        <v>0.4498267918831519</v>
      </c>
      <c r="K11" s="11">
        <v>567.4470786481287</v>
      </c>
      <c r="L11" s="25">
        <v>1261.4790601346176</v>
      </c>
      <c r="M11" s="37">
        <f>IF(L11&lt;&gt;0,K11/L11,0)</f>
        <v>0.4498267918831519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623.7297256821307</v>
      </c>
      <c r="R11" s="25">
        <f t="shared" si="0"/>
        <v>1386.5997689265077</v>
      </c>
      <c r="S11" s="37">
        <f>IF(R11&lt;&gt;0,Q11/R11,0)</f>
        <v>0.4498267918831519</v>
      </c>
    </row>
    <row r="12" spans="1:19" ht="12.75" customHeight="1">
      <c r="A12" s="114" t="s">
        <v>55</v>
      </c>
      <c r="B12" s="11">
        <f>SUM(B9:B11)</f>
        <v>0</v>
      </c>
      <c r="C12" s="25">
        <f>C9</f>
        <v>0</v>
      </c>
      <c r="D12" s="37">
        <f>IF(C12&lt;&gt;0,B12/C12,0)</f>
        <v>0</v>
      </c>
      <c r="E12" s="11">
        <f>SUM(E9:E11)</f>
        <v>74.60694091109164</v>
      </c>
      <c r="F12" s="25">
        <f>F9</f>
        <v>81.81897860104951</v>
      </c>
      <c r="G12" s="37">
        <f>IF(F12&lt;&gt;0,E12/F12,0)</f>
        <v>0.9118537310869662</v>
      </c>
      <c r="H12" s="11">
        <f>SUM(H9:H11)</f>
        <v>35.84991900342789</v>
      </c>
      <c r="I12" s="25">
        <f>I9</f>
        <v>43.30173019084051</v>
      </c>
      <c r="J12" s="37">
        <f>IF(I12&lt;&gt;0,H12/I12,0)</f>
        <v>0.827909620364572</v>
      </c>
      <c r="K12" s="11">
        <f>SUM(K9:K11)</f>
        <v>2044.9175070192914</v>
      </c>
      <c r="L12" s="25">
        <f>L9</f>
        <v>1261.4790601346176</v>
      </c>
      <c r="M12" s="37">
        <f>IF(L12&lt;&gt;0,K12/L12,0)</f>
        <v>1.6210475240081035</v>
      </c>
      <c r="N12" s="11">
        <f>SUM(N9:N11)</f>
        <v>0</v>
      </c>
      <c r="O12" s="25">
        <f>O9</f>
        <v>0</v>
      </c>
      <c r="P12" s="37">
        <f>IF(O12&lt;&gt;0,N12/O12,0)</f>
        <v>0</v>
      </c>
      <c r="Q12" s="11">
        <f>SUM(Q9:Q11)</f>
        <v>2155.374366933811</v>
      </c>
      <c r="R12" s="25">
        <f>R9</f>
        <v>1386.5997689265077</v>
      </c>
      <c r="S12" s="37">
        <f>IF(R12&lt;&gt;0,Q12/R12,0)</f>
        <v>1.5544315059294154</v>
      </c>
    </row>
    <row r="13" spans="1:19" ht="12.75" customHeight="1">
      <c r="A13" s="160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 customHeight="1">
      <c r="A14" s="133" t="s">
        <v>50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ht="12.75" customHeight="1">
      <c r="A15" s="114" t="s">
        <v>2</v>
      </c>
      <c r="B15" s="11">
        <v>0</v>
      </c>
      <c r="C15" s="25">
        <v>0</v>
      </c>
      <c r="D15" s="37">
        <f>IF(C15&lt;&gt;0,B15/C15,0)</f>
        <v>0</v>
      </c>
      <c r="E15" s="11">
        <v>0</v>
      </c>
      <c r="F15" s="25">
        <v>0</v>
      </c>
      <c r="G15" s="37">
        <f>IF(F15&lt;&gt;0,E15/F15,0)</f>
        <v>0</v>
      </c>
      <c r="H15" s="11">
        <v>189.64951588705986</v>
      </c>
      <c r="I15" s="25">
        <v>952.5603226164667</v>
      </c>
      <c r="J15" s="37">
        <f>IF(I15&lt;&gt;0,H15/I15,0)</f>
        <v>0.19909449447373134</v>
      </c>
      <c r="K15" s="11">
        <v>9.022278246691108</v>
      </c>
      <c r="L15" s="25">
        <v>46.74361662007476</v>
      </c>
      <c r="M15" s="37">
        <f>IF(L15&lt;&gt;0,K15/L15,0)</f>
        <v>0.19301626401788416</v>
      </c>
      <c r="N15" s="11">
        <v>0</v>
      </c>
      <c r="O15" s="25">
        <v>0</v>
      </c>
      <c r="P15" s="37">
        <f>IF(O15&lt;&gt;0,N15/O15,0)</f>
        <v>0</v>
      </c>
      <c r="Q15" s="11">
        <f aca="true" t="shared" si="1" ref="Q15:R18">SUM(B15,E15,H15,K15,N15)</f>
        <v>198.67179413375098</v>
      </c>
      <c r="R15" s="25">
        <f t="shared" si="1"/>
        <v>999.3039392365415</v>
      </c>
      <c r="S15" s="37">
        <f>IF(R15&lt;&gt;0,Q15/R15,0)</f>
        <v>0.19881017809810125</v>
      </c>
    </row>
    <row r="16" spans="1:19" ht="12.75" customHeight="1">
      <c r="A16" s="134" t="s">
        <v>59</v>
      </c>
      <c r="B16" s="11">
        <v>0</v>
      </c>
      <c r="C16" s="25">
        <v>0</v>
      </c>
      <c r="D16" s="37">
        <f>IF(C16&lt;&gt;0,B16/C16,0)</f>
        <v>0</v>
      </c>
      <c r="E16" s="11">
        <v>0</v>
      </c>
      <c r="F16" s="25">
        <v>0</v>
      </c>
      <c r="G16" s="37">
        <f>IF(F16&lt;&gt;0,E16/F16,0)</f>
        <v>0</v>
      </c>
      <c r="H16" s="11">
        <v>593.6160391740214</v>
      </c>
      <c r="I16" s="25">
        <v>952.5603226164667</v>
      </c>
      <c r="J16" s="37">
        <f>IF(I16&lt;&gt;0,H16/I16,0)</f>
        <v>0.6231794722915741</v>
      </c>
      <c r="K16" s="11">
        <v>29.12966233829784</v>
      </c>
      <c r="L16" s="25">
        <v>46.74361662007476</v>
      </c>
      <c r="M16" s="37">
        <f>IF(L16&lt;&gt;0,K16/L16,0)</f>
        <v>0.6231794722915741</v>
      </c>
      <c r="N16" s="11">
        <v>0</v>
      </c>
      <c r="O16" s="25">
        <v>0</v>
      </c>
      <c r="P16" s="37">
        <f>IF(O16&lt;&gt;0,N16/O16,0)</f>
        <v>0</v>
      </c>
      <c r="Q16" s="11">
        <f t="shared" si="1"/>
        <v>622.7457015123192</v>
      </c>
      <c r="R16" s="25">
        <f t="shared" si="1"/>
        <v>999.3039392365415</v>
      </c>
      <c r="S16" s="37">
        <f>IF(R16&lt;&gt;0,Q16/R16,0)</f>
        <v>0.6231794722915741</v>
      </c>
    </row>
    <row r="17" spans="1:19" ht="12.75" customHeight="1">
      <c r="A17" s="114" t="s">
        <v>3</v>
      </c>
      <c r="B17" s="11">
        <v>0</v>
      </c>
      <c r="C17" s="25">
        <v>0</v>
      </c>
      <c r="D17" s="37">
        <f>IF(C17&lt;&gt;0,B17/C17,0)</f>
        <v>0</v>
      </c>
      <c r="E17" s="11">
        <v>0</v>
      </c>
      <c r="F17" s="25">
        <v>0</v>
      </c>
      <c r="G17" s="37">
        <f>IF(F17&lt;&gt;0,E17/F17,0)</f>
        <v>0</v>
      </c>
      <c r="H17" s="11">
        <v>18.76754452163357</v>
      </c>
      <c r="I17" s="25">
        <v>952.5603226164667</v>
      </c>
      <c r="J17" s="37">
        <f>IF(I17&lt;&gt;0,H17/I17,0)</f>
        <v>0.019702211057965748</v>
      </c>
      <c r="K17" s="11">
        <v>0.9209526002613484</v>
      </c>
      <c r="L17" s="25">
        <v>46.74361662007476</v>
      </c>
      <c r="M17" s="37">
        <f>IF(L17&lt;&gt;0,K17/L17,0)</f>
        <v>0.019702211057965748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19.68849712189492</v>
      </c>
      <c r="R17" s="25">
        <f t="shared" si="1"/>
        <v>999.3039392365415</v>
      </c>
      <c r="S17" s="37">
        <f>IF(R17&lt;&gt;0,Q17/R17,0)</f>
        <v>0.019702211057965748</v>
      </c>
    </row>
    <row r="18" spans="1:19" ht="12.75" customHeight="1">
      <c r="A18" s="114" t="s">
        <v>52</v>
      </c>
      <c r="B18" s="11">
        <v>0</v>
      </c>
      <c r="C18" s="25">
        <v>0</v>
      </c>
      <c r="D18" s="37">
        <f>IF(C18&lt;&gt;0,B18/C18,0)</f>
        <v>0</v>
      </c>
      <c r="E18" s="11">
        <v>0</v>
      </c>
      <c r="F18" s="25">
        <v>0</v>
      </c>
      <c r="G18" s="37">
        <f>IF(F18&lt;&gt;0,E18/F18,0)</f>
        <v>0</v>
      </c>
      <c r="H18" s="11">
        <v>343.93573705865685</v>
      </c>
      <c r="I18" s="25">
        <v>952.5603226164667</v>
      </c>
      <c r="J18" s="37">
        <f>IF(I18&lt;&gt;0,H18/I18,0)</f>
        <v>0.3610645214719248</v>
      </c>
      <c r="K18" s="11">
        <v>16.877461566794405</v>
      </c>
      <c r="L18" s="25">
        <v>46.74361662007476</v>
      </c>
      <c r="M18" s="37">
        <f>IF(L18&lt;&gt;0,K18/L18,0)</f>
        <v>0.3610645214719248</v>
      </c>
      <c r="N18" s="11">
        <v>0</v>
      </c>
      <c r="O18" s="25">
        <v>0</v>
      </c>
      <c r="P18" s="37">
        <f>IF(O18&lt;&gt;0,N18/O18,0)</f>
        <v>0</v>
      </c>
      <c r="Q18" s="11">
        <f t="shared" si="1"/>
        <v>360.81319862545126</v>
      </c>
      <c r="R18" s="25">
        <f t="shared" si="1"/>
        <v>999.3039392365415</v>
      </c>
      <c r="S18" s="37">
        <f>IF(R18&lt;&gt;0,Q18/R18,0)</f>
        <v>0.3610645214719248</v>
      </c>
    </row>
    <row r="19" spans="1:19" ht="12.75" customHeight="1">
      <c r="A19" s="114" t="s">
        <v>55</v>
      </c>
      <c r="B19" s="11">
        <f>SUM(B15:B18)</f>
        <v>0</v>
      </c>
      <c r="C19" s="25">
        <f>C15</f>
        <v>0</v>
      </c>
      <c r="D19" s="37">
        <f>IF(C19&lt;&gt;0,B19/C19,0)</f>
        <v>0</v>
      </c>
      <c r="E19" s="11">
        <f>SUM(E15:E18)</f>
        <v>0</v>
      </c>
      <c r="F19" s="25">
        <f>F15</f>
        <v>0</v>
      </c>
      <c r="G19" s="37">
        <f>IF(F19&lt;&gt;0,E19/F19,0)</f>
        <v>0</v>
      </c>
      <c r="H19" s="11">
        <f>SUM(H15:H18)</f>
        <v>1145.9688366413716</v>
      </c>
      <c r="I19" s="25">
        <f>I15</f>
        <v>952.5603226164667</v>
      </c>
      <c r="J19" s="37">
        <f>IF(I19&lt;&gt;0,H19/I19,0)</f>
        <v>1.203040699295196</v>
      </c>
      <c r="K19" s="11">
        <f>SUM(K15:K18)</f>
        <v>55.9503547520447</v>
      </c>
      <c r="L19" s="25">
        <f>L15</f>
        <v>46.74361662007476</v>
      </c>
      <c r="M19" s="37">
        <f>IF(L19&lt;&gt;0,K19/L19,0)</f>
        <v>1.1969624688393488</v>
      </c>
      <c r="N19" s="11">
        <f>SUM(N15:N18)</f>
        <v>0</v>
      </c>
      <c r="O19" s="25">
        <f>O15</f>
        <v>0</v>
      </c>
      <c r="P19" s="37">
        <f>IF(O19&lt;&gt;0,N19/O19,0)</f>
        <v>0</v>
      </c>
      <c r="Q19" s="11">
        <f>SUM(Q15:Q18)</f>
        <v>1201.9191913934164</v>
      </c>
      <c r="R19" s="25">
        <f>R15</f>
        <v>999.3039392365415</v>
      </c>
      <c r="S19" s="37">
        <f>IF(R19&lt;&gt;0,Q19/R19,0)</f>
        <v>1.202756382919566</v>
      </c>
    </row>
    <row r="20" spans="1:19" ht="12.75" customHeight="1">
      <c r="A20" s="135"/>
      <c r="B20" s="39"/>
      <c r="C20" s="15"/>
      <c r="D20" s="48"/>
      <c r="E20" s="39"/>
      <c r="F20" s="15"/>
      <c r="G20" s="48"/>
      <c r="H20" s="39"/>
      <c r="I20" s="15"/>
      <c r="J20" s="48"/>
      <c r="K20" s="39"/>
      <c r="L20" s="63"/>
      <c r="M20" s="48"/>
      <c r="N20" s="39"/>
      <c r="O20" s="40"/>
      <c r="P20" s="157"/>
      <c r="Q20" s="158"/>
      <c r="R20" s="15"/>
      <c r="S20" s="48"/>
    </row>
    <row r="21" spans="1:19" ht="12.75" customHeight="1">
      <c r="A21" s="77" t="s">
        <v>51</v>
      </c>
      <c r="B21" s="12">
        <f>SUM(B12,B19)</f>
        <v>0</v>
      </c>
      <c r="C21" s="25">
        <f>SUM(C12,C19)</f>
        <v>0</v>
      </c>
      <c r="D21" s="13">
        <f>IF(C21&lt;&gt;0,B21/C21,0)</f>
        <v>0</v>
      </c>
      <c r="E21" s="12">
        <f>SUM(E12,E19)</f>
        <v>74.60694091109164</v>
      </c>
      <c r="F21" s="25">
        <f>SUM(F12,F19)</f>
        <v>81.81897860104951</v>
      </c>
      <c r="G21" s="13">
        <f>IF(F21&lt;&gt;0,E21/F21,0)</f>
        <v>0.9118537310869662</v>
      </c>
      <c r="H21" s="12">
        <f>SUM(H12,H19)</f>
        <v>1181.8187556447995</v>
      </c>
      <c r="I21" s="25">
        <f>SUM(I12,I19)</f>
        <v>995.8620528073072</v>
      </c>
      <c r="J21" s="13">
        <f>IF(I21&lt;&gt;0,H21/I21,0)</f>
        <v>1.1867293791477298</v>
      </c>
      <c r="K21" s="12">
        <f>SUM(K12,K19)</f>
        <v>2100.8678617713363</v>
      </c>
      <c r="L21" s="25">
        <f>SUM(L12,L19)</f>
        <v>1308.2226767546924</v>
      </c>
      <c r="M21" s="13">
        <f>IF(L21&lt;&gt;0,K21/L21,0)</f>
        <v>1.6058946990453937</v>
      </c>
      <c r="N21" s="12">
        <f>SUM(N12,N19)</f>
        <v>0</v>
      </c>
      <c r="O21" s="25">
        <f>SUM(O12,O19)</f>
        <v>0</v>
      </c>
      <c r="P21" s="13">
        <f>IF(O21&lt;&gt;0,N21/O21,0)</f>
        <v>0</v>
      </c>
      <c r="Q21" s="12">
        <f>SUM(Q12,Q19)</f>
        <v>3357.2935583272274</v>
      </c>
      <c r="R21" s="25">
        <f>SUM(R12,R19)</f>
        <v>2385.9037081630495</v>
      </c>
      <c r="S21" s="13">
        <f>IF(R21&lt;&gt;0,Q21/R21,0)</f>
        <v>1.4071370721461633</v>
      </c>
    </row>
    <row r="22" spans="1:17" ht="12.75" customHeight="1">
      <c r="A22" s="76"/>
      <c r="B22" s="25"/>
      <c r="C22" s="58"/>
      <c r="D22" s="59"/>
      <c r="E22" s="58"/>
      <c r="F22" s="60"/>
      <c r="G22" s="32"/>
      <c r="H22" s="61"/>
      <c r="I22" s="32"/>
      <c r="J22" s="59"/>
      <c r="M22" s="7"/>
      <c r="N22" s="7"/>
      <c r="O22" s="7"/>
      <c r="P22" s="7"/>
      <c r="Q22" s="7"/>
    </row>
    <row r="23" spans="3:19" ht="12.75" customHeight="1">
      <c r="C23" s="8" t="s">
        <v>47</v>
      </c>
      <c r="D23" s="66">
        <f>'Table 5.11'!D25-'Table 5.7'!D21</f>
        <v>13.866698452398623</v>
      </c>
      <c r="E23" s="58"/>
      <c r="F23" s="60"/>
      <c r="G23" s="66">
        <f>'Table 5.11'!G25-'Table 5.7'!G21</f>
        <v>-0.9118537310869662</v>
      </c>
      <c r="H23" s="61"/>
      <c r="I23" s="32"/>
      <c r="J23" s="66">
        <f>'Table 5.11'!J25-'Table 5.7'!J21</f>
        <v>14.92071695802594</v>
      </c>
      <c r="M23" s="66">
        <f>'Table 5.11'!M25-'Table 5.7'!M21</f>
        <v>14.911567627297142</v>
      </c>
      <c r="N23" s="7"/>
      <c r="O23" s="7"/>
      <c r="P23" s="66">
        <f>'Table 5.11'!P25-'Table 5.7'!P21</f>
        <v>13.882743230782745</v>
      </c>
      <c r="Q23" s="7"/>
      <c r="S23" s="66">
        <f>'Table 5.11'!S25-'Table 5.7'!S21</f>
        <v>14.267265702778802</v>
      </c>
    </row>
    <row r="24" spans="3:19" ht="12.75" customHeight="1">
      <c r="C24" s="8" t="s">
        <v>48</v>
      </c>
      <c r="D24" s="67">
        <f>IF('Table 5.11'!D25&lt;&gt;0,D23/'Table 5.11'!D25,0)</f>
        <v>1</v>
      </c>
      <c r="E24" s="32"/>
      <c r="F24" s="12"/>
      <c r="G24" s="67">
        <f>IF('Table 5.11'!G25&lt;&gt;0,G23/'Table 5.11'!G25,0)</f>
        <v>0</v>
      </c>
      <c r="H24" s="62"/>
      <c r="I24" s="32"/>
      <c r="J24" s="67">
        <f>IF('Table 5.11'!J25&lt;&gt;0,J23/'Table 5.11'!J25,0)</f>
        <v>0.9263241761415073</v>
      </c>
      <c r="M24" s="67">
        <f>IF('Table 5.11'!M25&lt;&gt;0,M23/'Table 5.11'!M25,0)</f>
        <v>0.9027759429797962</v>
      </c>
      <c r="N24" s="7"/>
      <c r="O24" s="7"/>
      <c r="P24" s="67">
        <f>IF('Table 5.11'!P25&lt;&gt;0,P23/'Table 5.11'!P25,0)</f>
        <v>1</v>
      </c>
      <c r="Q24" s="7"/>
      <c r="S24" s="67">
        <f>IF('Table 5.11'!S25&lt;&gt;0,S23/'Table 5.11'!S25,0)</f>
        <v>0.9102270694231985</v>
      </c>
    </row>
    <row r="25" ht="12.75" hidden="1"/>
    <row r="26" spans="1:18" ht="12.75" hidden="1">
      <c r="A26" s="84" t="s">
        <v>26</v>
      </c>
      <c r="B26" s="9">
        <v>0</v>
      </c>
      <c r="C26" s="9">
        <v>0</v>
      </c>
      <c r="D26" s="74"/>
      <c r="E26" s="9">
        <v>0</v>
      </c>
      <c r="F26" s="9">
        <v>0</v>
      </c>
      <c r="G26" s="74"/>
      <c r="H26" s="9">
        <v>0</v>
      </c>
      <c r="I26" s="9">
        <v>0</v>
      </c>
      <c r="J26" s="75"/>
      <c r="K26" s="9">
        <v>0</v>
      </c>
      <c r="L26" s="9">
        <v>0</v>
      </c>
      <c r="N26" s="9">
        <v>0</v>
      </c>
      <c r="O26" s="9">
        <v>0</v>
      </c>
      <c r="Q26" s="9">
        <v>0</v>
      </c>
      <c r="R26" s="9">
        <v>0</v>
      </c>
    </row>
    <row r="27" spans="1:2" ht="13.5" hidden="1">
      <c r="A27" s="64"/>
      <c r="B27" s="65"/>
    </row>
    <row r="28" spans="1:18" ht="13.5" hidden="1">
      <c r="A28" s="64"/>
      <c r="B28" s="65"/>
      <c r="Q28" s="9">
        <v>0</v>
      </c>
      <c r="R28" s="9">
        <v>0</v>
      </c>
    </row>
    <row r="29" spans="1:18" ht="13.5" hidden="1">
      <c r="A29" s="64"/>
      <c r="F29" s="68"/>
      <c r="J29" s="69"/>
      <c r="Q29" s="9">
        <v>0</v>
      </c>
      <c r="R29" s="9">
        <v>0</v>
      </c>
    </row>
    <row r="30" spans="1:18" ht="12.75" hidden="1">
      <c r="A30" s="70"/>
      <c r="B30" s="50"/>
      <c r="C30" s="7"/>
      <c r="D30" s="50"/>
      <c r="E30" s="7"/>
      <c r="F30" s="71"/>
      <c r="G30" s="7"/>
      <c r="H30" s="6"/>
      <c r="I30" s="7"/>
      <c r="J30" s="6"/>
      <c r="K30" s="50"/>
      <c r="L30" s="7"/>
      <c r="Q30" s="9">
        <v>0</v>
      </c>
      <c r="R30" s="9">
        <v>0</v>
      </c>
    </row>
    <row r="31" spans="1:18" ht="13.5" hidden="1">
      <c r="A31" s="72"/>
      <c r="B31" s="79"/>
      <c r="C31" s="80"/>
      <c r="D31" s="80"/>
      <c r="E31" s="80"/>
      <c r="F31" s="73"/>
      <c r="G31" s="80"/>
      <c r="H31" s="6"/>
      <c r="I31" s="7"/>
      <c r="J31" s="6"/>
      <c r="K31" s="50"/>
      <c r="L31" s="7"/>
      <c r="Q31" s="9">
        <v>-1.4779288903810084E-12</v>
      </c>
      <c r="R31" s="9">
        <v>0</v>
      </c>
    </row>
    <row r="32" spans="1:12" ht="12.75">
      <c r="A32" s="15"/>
      <c r="B32" s="15"/>
      <c r="C32" s="15"/>
      <c r="D32" s="15"/>
      <c r="E32" s="15"/>
      <c r="F32" s="73"/>
      <c r="G32" s="80"/>
      <c r="H32" s="6"/>
      <c r="I32" s="7"/>
      <c r="J32" s="6"/>
      <c r="K32" s="50"/>
      <c r="L32" s="7"/>
    </row>
    <row r="33" spans="1:12" ht="12.75">
      <c r="A33" s="31" t="s">
        <v>27</v>
      </c>
      <c r="C33" s="24"/>
      <c r="F33" s="73"/>
      <c r="G33" s="80"/>
      <c r="H33" s="6"/>
      <c r="I33" s="7"/>
      <c r="J33" s="6"/>
      <c r="K33" s="50"/>
      <c r="L33" s="7"/>
    </row>
    <row r="34" spans="1:8" ht="12.75">
      <c r="A34" s="83" t="s">
        <v>80</v>
      </c>
      <c r="C34" s="24"/>
      <c r="F34" s="32"/>
      <c r="G34" s="32"/>
      <c r="H34" s="50"/>
    </row>
    <row r="35" spans="1:7" ht="12.75">
      <c r="A35" s="83" t="s">
        <v>97</v>
      </c>
      <c r="B35" s="50"/>
      <c r="C35" s="7"/>
      <c r="D35" s="50"/>
      <c r="E35" s="7"/>
      <c r="F35" s="32"/>
      <c r="G35" s="32"/>
    </row>
    <row r="36" spans="1:7" ht="12.75">
      <c r="A36" s="82"/>
      <c r="B36" s="32"/>
      <c r="C36" s="32"/>
      <c r="D36" s="83"/>
      <c r="E36" s="32"/>
      <c r="F36" s="32"/>
      <c r="G36" s="32"/>
    </row>
    <row r="37" spans="1:7" ht="12.75">
      <c r="A37" s="82"/>
      <c r="B37" s="32"/>
      <c r="C37" s="32"/>
      <c r="D37" s="83"/>
      <c r="E37" s="32"/>
      <c r="F37" s="32"/>
      <c r="G37" s="32"/>
    </row>
    <row r="38" spans="1:7" ht="12.75">
      <c r="A38" s="81"/>
      <c r="B38" s="32"/>
      <c r="C38" s="32"/>
      <c r="D38" s="83"/>
      <c r="E38" s="32"/>
      <c r="F38" s="32"/>
      <c r="G38" s="32"/>
    </row>
    <row r="39" spans="1:7" ht="12.75">
      <c r="A39" s="82"/>
      <c r="B39" s="32"/>
      <c r="C39" s="32"/>
      <c r="D39" s="32"/>
      <c r="E39" s="32"/>
      <c r="F39" s="32"/>
      <c r="G39" s="32"/>
    </row>
    <row r="40" spans="1:7" ht="12.75">
      <c r="A40" s="8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">
      <c r="A1" s="57" t="s">
        <v>86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41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>
      <c r="A9" s="114" t="s">
        <v>28</v>
      </c>
      <c r="B9" s="11">
        <f>'Table 5.5'!B17</f>
        <v>7298.831600998893</v>
      </c>
      <c r="C9" s="25">
        <f>'Table 5.5'!C17</f>
        <v>50254.19387999998</v>
      </c>
      <c r="D9" s="37">
        <f>IF(C9&lt;&gt;0,B9/C9,0)</f>
        <v>0.14523825849097266</v>
      </c>
      <c r="E9" s="11">
        <f>'Table 5.5'!E17</f>
        <v>73.4611683935627</v>
      </c>
      <c r="F9" s="25">
        <f>'Table 5.5'!F17</f>
        <v>507.61812000000043</v>
      </c>
      <c r="G9" s="37">
        <f>IF(F9&lt;&gt;0,E9/F9,0)</f>
        <v>0.14471738793241393</v>
      </c>
      <c r="H9" s="11">
        <f>'Table 5.5'!H17</f>
        <v>10771.048183043278</v>
      </c>
      <c r="I9" s="25">
        <f>'Table 5.5'!I17</f>
        <v>74702.63093283905</v>
      </c>
      <c r="J9" s="37">
        <f>IF(I9&lt;&gt;0,H9/I9,0)</f>
        <v>0.1441856605121033</v>
      </c>
      <c r="K9" s="11">
        <f>'Table 5.5'!K17</f>
        <v>0</v>
      </c>
      <c r="L9" s="25">
        <f>'Table 5.5'!L17</f>
        <v>0</v>
      </c>
      <c r="M9" s="37">
        <f>IF(L9&lt;&gt;0,K9/L9,0)</f>
        <v>0</v>
      </c>
      <c r="N9" s="11">
        <f>'Table 5.5'!N17</f>
        <v>0</v>
      </c>
      <c r="O9" s="25">
        <f>'Table 5.5'!O17</f>
        <v>0</v>
      </c>
      <c r="P9" s="37">
        <f>IF(O9&lt;&gt;0,N9/O9,0)</f>
        <v>0</v>
      </c>
      <c r="Q9" s="11">
        <f>'Table 5.5'!Q17</f>
        <v>18143.34095243573</v>
      </c>
      <c r="R9" s="25">
        <f>'Table 5.5'!R17</f>
        <v>125464.44293283903</v>
      </c>
      <c r="S9" s="37">
        <f>IF(R9&lt;&gt;0,Q9/R9,0)</f>
        <v>0.1446094250157221</v>
      </c>
    </row>
    <row r="10" spans="1:19" ht="12.75" customHeight="1">
      <c r="A10" s="114" t="s">
        <v>29</v>
      </c>
      <c r="B10" s="11">
        <f>'Table 5.6'!B12</f>
        <v>149.38007124256202</v>
      </c>
      <c r="C10" s="25">
        <f>'Table 5.6'!C12</f>
        <v>197.47100000000003</v>
      </c>
      <c r="D10" s="37">
        <f>IF(C10&lt;&gt;0,B10/C10,0)</f>
        <v>0.7564658671023188</v>
      </c>
      <c r="E10" s="11">
        <f>'Table 5.6'!E12</f>
        <v>29708.34553936951</v>
      </c>
      <c r="F10" s="25">
        <f>'Table 5.6'!F12</f>
        <v>39022.86884360309</v>
      </c>
      <c r="G10" s="37">
        <f>IF(F10&lt;&gt;0,E10/F10,0)</f>
        <v>0.7613060346340865</v>
      </c>
      <c r="H10" s="11">
        <f>'Table 5.6'!H12</f>
        <v>542.9472276221129</v>
      </c>
      <c r="I10" s="25">
        <f>'Table 5.6'!I12</f>
        <v>712.2319128012508</v>
      </c>
      <c r="J10" s="37">
        <f>IF(I10&lt;&gt;0,H10/I10,0)</f>
        <v>0.7623180285290347</v>
      </c>
      <c r="K10" s="11">
        <f>'Table 5.6'!K12</f>
        <v>0</v>
      </c>
      <c r="L10" s="25">
        <f>'Table 5.6'!L12</f>
        <v>0</v>
      </c>
      <c r="M10" s="37">
        <f>IF(L10&lt;&gt;0,K10/L10,0)</f>
        <v>0</v>
      </c>
      <c r="N10" s="11">
        <f>'Table 5.6'!N12</f>
        <v>0</v>
      </c>
      <c r="O10" s="25">
        <f>'Table 5.6'!O12</f>
        <v>0</v>
      </c>
      <c r="P10" s="37">
        <f>IF(O10&lt;&gt;0,N10/O10,0)</f>
        <v>0</v>
      </c>
      <c r="Q10" s="11">
        <f>'Table 5.6'!Q12</f>
        <v>30400.672838234183</v>
      </c>
      <c r="R10" s="25">
        <f>'Table 5.6'!R12</f>
        <v>39932.571756404344</v>
      </c>
      <c r="S10" s="37">
        <f>IF(R10&lt;&gt;0,Q10/R10,0)</f>
        <v>0.7613001492536867</v>
      </c>
    </row>
    <row r="11" spans="1:19" ht="12.75" customHeight="1">
      <c r="A11" s="114" t="s">
        <v>33</v>
      </c>
      <c r="B11" s="11">
        <f>'Table 5.7'!B12</f>
        <v>0</v>
      </c>
      <c r="C11" s="25">
        <f>'Table 5.7'!C12</f>
        <v>0</v>
      </c>
      <c r="D11" s="37">
        <f>IF(C11&lt;&gt;0,B11/C11,0)</f>
        <v>0</v>
      </c>
      <c r="E11" s="11">
        <f>'Table 5.7'!E12</f>
        <v>74.60694091109164</v>
      </c>
      <c r="F11" s="25">
        <f>'Table 5.7'!F12</f>
        <v>81.81897860104951</v>
      </c>
      <c r="G11" s="37">
        <f>IF(F11&lt;&gt;0,E11/F11,0)</f>
        <v>0.9118537310869662</v>
      </c>
      <c r="H11" s="11">
        <f>'Table 5.7'!H12</f>
        <v>35.84991900342789</v>
      </c>
      <c r="I11" s="25">
        <f>'Table 5.7'!I12</f>
        <v>43.30173019084051</v>
      </c>
      <c r="J11" s="37">
        <f>IF(I11&lt;&gt;0,H11/I11,0)</f>
        <v>0.827909620364572</v>
      </c>
      <c r="K11" s="11">
        <f>'Table 5.7'!K12</f>
        <v>2044.9175070192914</v>
      </c>
      <c r="L11" s="25">
        <f>'Table 5.7'!L12</f>
        <v>1261.4790601346176</v>
      </c>
      <c r="M11" s="37">
        <f>IF(L11&lt;&gt;0,K11/L11,0)</f>
        <v>1.6210475240081035</v>
      </c>
      <c r="N11" s="11">
        <f>'Table 5.7'!N12</f>
        <v>0</v>
      </c>
      <c r="O11" s="25">
        <f>'Table 5.7'!O12</f>
        <v>0</v>
      </c>
      <c r="P11" s="37">
        <f>IF(O11&lt;&gt;0,N11/O11,0)</f>
        <v>0</v>
      </c>
      <c r="Q11" s="11">
        <f>'Table 5.7'!Q12</f>
        <v>2155.374366933811</v>
      </c>
      <c r="R11" s="25">
        <f>'Table 5.7'!R12</f>
        <v>1386.5997689265077</v>
      </c>
      <c r="S11" s="37">
        <f>IF(R11&lt;&gt;0,Q11/R11,0)</f>
        <v>1.5544315059294154</v>
      </c>
    </row>
    <row r="12" spans="1:19" ht="12.75" customHeight="1">
      <c r="A12" s="114" t="s">
        <v>55</v>
      </c>
      <c r="B12" s="11">
        <f>SUM(B9:B11)</f>
        <v>7448.211672241455</v>
      </c>
      <c r="C12" s="25">
        <f>SUM(C9:C11)</f>
        <v>50451.664879999975</v>
      </c>
      <c r="D12" s="37">
        <f>IF(C12&lt;&gt;0,B12/C12,0)</f>
        <v>0.14763064192147346</v>
      </c>
      <c r="E12" s="11">
        <f>SUM(E9:E11)</f>
        <v>29856.413648674166</v>
      </c>
      <c r="F12" s="25">
        <f>SUM(F9:F11)</f>
        <v>39612.30594220414</v>
      </c>
      <c r="G12" s="37">
        <f>IF(F12&lt;&gt;0,E12/F12,0)</f>
        <v>0.753715617874804</v>
      </c>
      <c r="H12" s="11">
        <f>SUM(H9:H11)</f>
        <v>11349.845329668819</v>
      </c>
      <c r="I12" s="25">
        <f>SUM(I9:I11)</f>
        <v>75458.16457583114</v>
      </c>
      <c r="J12" s="37">
        <f>IF(I12&lt;&gt;0,H12/I12,0)</f>
        <v>0.15041242247898667</v>
      </c>
      <c r="K12" s="11">
        <f>SUM(K9:K11)</f>
        <v>2044.9175070192914</v>
      </c>
      <c r="L12" s="25">
        <f>SUM(L9:L11)</f>
        <v>1261.4790601346176</v>
      </c>
      <c r="M12" s="37">
        <f>IF(L12&lt;&gt;0,K12/L12,0)</f>
        <v>1.6210475240081035</v>
      </c>
      <c r="N12" s="11">
        <f>SUM(N9:N11)</f>
        <v>0</v>
      </c>
      <c r="O12" s="25">
        <f>SUM(O9:O11)</f>
        <v>0</v>
      </c>
      <c r="P12" s="37">
        <f>IF(O12&lt;&gt;0,N12/O12,0)</f>
        <v>0</v>
      </c>
      <c r="Q12" s="11">
        <f>SUM(Q9:Q11)</f>
        <v>50699.388157603724</v>
      </c>
      <c r="R12" s="25">
        <f>SUM(R9:R11)</f>
        <v>166783.61445816988</v>
      </c>
      <c r="S12" s="37">
        <f>IF(R12&lt;&gt;0,Q12/R12,0)</f>
        <v>0.30398302808288985</v>
      </c>
    </row>
    <row r="13" spans="1:19" ht="12.75" customHeight="1">
      <c r="A13" s="160"/>
      <c r="B13" s="11"/>
      <c r="C13" s="25"/>
      <c r="D13" s="36"/>
      <c r="E13" s="11"/>
      <c r="F13" s="25"/>
      <c r="G13" s="36"/>
      <c r="H13" s="11"/>
      <c r="I13" s="25"/>
      <c r="J13" s="36"/>
      <c r="K13" s="11"/>
      <c r="L13" s="25"/>
      <c r="M13" s="36"/>
      <c r="N13" s="11"/>
      <c r="O13" s="25"/>
      <c r="P13" s="36"/>
      <c r="Q13" s="11"/>
      <c r="R13" s="25"/>
      <c r="S13" s="36"/>
    </row>
    <row r="14" spans="1:19" ht="12.75" customHeight="1">
      <c r="A14" s="133" t="s">
        <v>50</v>
      </c>
      <c r="B14" s="11"/>
      <c r="C14" s="25"/>
      <c r="D14" s="36"/>
      <c r="E14" s="11"/>
      <c r="F14" s="25"/>
      <c r="G14" s="36"/>
      <c r="H14" s="11"/>
      <c r="I14" s="25"/>
      <c r="J14" s="36"/>
      <c r="K14" s="11"/>
      <c r="L14" s="25"/>
      <c r="M14" s="36"/>
      <c r="N14" s="11"/>
      <c r="O14" s="25"/>
      <c r="P14" s="36"/>
      <c r="Q14" s="11"/>
      <c r="R14" s="25"/>
      <c r="S14" s="36"/>
    </row>
    <row r="15" spans="1:19" ht="12.75" customHeight="1">
      <c r="A15" s="114" t="s">
        <v>28</v>
      </c>
      <c r="B15" s="11">
        <f>'Table 5.5'!B28</f>
        <v>20409.25292746457</v>
      </c>
      <c r="C15" s="25">
        <f>'Table 5.5'!C28</f>
        <v>118533.21291944667</v>
      </c>
      <c r="D15" s="37">
        <f>IF(C15&lt;&gt;0,B15/C15,0)</f>
        <v>0.17218172379529087</v>
      </c>
      <c r="E15" s="11">
        <f>'Table 5.5'!E28</f>
        <v>14.992315558643234</v>
      </c>
      <c r="F15" s="25">
        <f>'Table 5.5'!F28</f>
        <v>80.21696449999978</v>
      </c>
      <c r="G15" s="37">
        <f>IF(F15&lt;&gt;0,E15/F15,0)</f>
        <v>0.18689706911863108</v>
      </c>
      <c r="H15" s="11">
        <f>'Table 5.5'!H28</f>
        <v>23259.98576094041</v>
      </c>
      <c r="I15" s="25">
        <f>'Table 5.5'!I28</f>
        <v>137776.2900130048</v>
      </c>
      <c r="J15" s="37">
        <f>IF(I15&lt;&gt;0,H15/I15,0)</f>
        <v>0.16882430031135898</v>
      </c>
      <c r="K15" s="11">
        <f>'Table 5.5'!K28</f>
        <v>0</v>
      </c>
      <c r="L15" s="25">
        <f>'Table 5.5'!L28</f>
        <v>0</v>
      </c>
      <c r="M15" s="37">
        <f>IF(L15&lt;&gt;0,K15/L15,0)</f>
        <v>0</v>
      </c>
      <c r="N15" s="11">
        <f>'Table 5.5'!N28</f>
        <v>177.60873702981777</v>
      </c>
      <c r="O15" s="25">
        <f>'Table 5.5'!O28</f>
        <v>1003.8912969351563</v>
      </c>
      <c r="P15" s="37">
        <f>IF(O15&lt;&gt;0,N15/O15,0)</f>
        <v>0.17692028765669232</v>
      </c>
      <c r="Q15" s="11">
        <f>'Table 5.5'!Q28</f>
        <v>43861.83974099344</v>
      </c>
      <c r="R15" s="25">
        <f>'Table 5.5'!R28</f>
        <v>257393.6111938866</v>
      </c>
      <c r="S15" s="37">
        <f>IF(R15&lt;&gt;0,Q15/R15,0)</f>
        <v>0.17040764740642175</v>
      </c>
    </row>
    <row r="16" spans="1:19" ht="12.75" customHeight="1">
      <c r="A16" s="114" t="s">
        <v>29</v>
      </c>
      <c r="B16" s="11">
        <f>'Table 5.6'!B19</f>
        <v>636.9724788172261</v>
      </c>
      <c r="C16" s="25">
        <f>'Table 5.6'!C19</f>
        <v>770.1111069027135</v>
      </c>
      <c r="D16" s="37">
        <f>IF(C16&lt;&gt;0,B16/C16,0)</f>
        <v>0.8271176368031445</v>
      </c>
      <c r="E16" s="11">
        <f>'Table 5.6'!E19</f>
        <v>29295.2989275649</v>
      </c>
      <c r="F16" s="25">
        <f>'Table 5.6'!F19</f>
        <v>36139.74657545708</v>
      </c>
      <c r="G16" s="37">
        <f>IF(F16&lt;&gt;0,E16/F16,0)</f>
        <v>0.8106116313350044</v>
      </c>
      <c r="H16" s="11">
        <f>'Table 5.6'!H19</f>
        <v>3024.9654276254582</v>
      </c>
      <c r="I16" s="25">
        <f>'Table 5.6'!I19</f>
        <v>3746.3118053215694</v>
      </c>
      <c r="J16" s="37">
        <f>IF(I16&lt;&gt;0,H16/I16,0)</f>
        <v>0.8074515910097362</v>
      </c>
      <c r="K16" s="11">
        <f>'Table 5.6'!K19</f>
        <v>234.5494419836085</v>
      </c>
      <c r="L16" s="25">
        <f>'Table 5.6'!L19</f>
        <v>285.30783988155923</v>
      </c>
      <c r="M16" s="37">
        <f>IF(L16&lt;&gt;0,K16/L16,0)</f>
        <v>0.8220925232232587</v>
      </c>
      <c r="N16" s="11">
        <f>'Table 5.6'!N19</f>
        <v>0</v>
      </c>
      <c r="O16" s="25">
        <f>'Table 5.6'!O19</f>
        <v>0</v>
      </c>
      <c r="P16" s="37">
        <f>IF(O16&lt;&gt;0,N16/O16,0)</f>
        <v>0</v>
      </c>
      <c r="Q16" s="11">
        <f>'Table 5.6'!Q19</f>
        <v>33191.786275991195</v>
      </c>
      <c r="R16" s="25">
        <f>'Table 5.6'!R19</f>
        <v>40941.47732756291</v>
      </c>
      <c r="S16" s="37">
        <f>IF(R16&lt;&gt;0,Q16/R16,0)</f>
        <v>0.8107129601218759</v>
      </c>
    </row>
    <row r="17" spans="1:19" ht="12.75" customHeight="1">
      <c r="A17" s="114" t="s">
        <v>33</v>
      </c>
      <c r="B17" s="11">
        <f>'Table 5.7'!B19</f>
        <v>0</v>
      </c>
      <c r="C17" s="25">
        <f>'Table 5.7'!C19</f>
        <v>0</v>
      </c>
      <c r="D17" s="37">
        <f>IF(C17&lt;&gt;0,B17/C17,0)</f>
        <v>0</v>
      </c>
      <c r="E17" s="11">
        <f>'Table 5.7'!E19</f>
        <v>0</v>
      </c>
      <c r="F17" s="25">
        <f>'Table 5.7'!F19</f>
        <v>0</v>
      </c>
      <c r="G17" s="37">
        <f>IF(F17&lt;&gt;0,E17/F17,0)</f>
        <v>0</v>
      </c>
      <c r="H17" s="11">
        <f>'Table 5.7'!H19</f>
        <v>1145.9688366413716</v>
      </c>
      <c r="I17" s="25">
        <f>'Table 5.7'!I19</f>
        <v>952.5603226164667</v>
      </c>
      <c r="J17" s="37">
        <f>IF(I17&lt;&gt;0,H17/I17,0)</f>
        <v>1.203040699295196</v>
      </c>
      <c r="K17" s="11">
        <f>'Table 5.7'!K19</f>
        <v>55.9503547520447</v>
      </c>
      <c r="L17" s="25">
        <f>'Table 5.7'!L19</f>
        <v>46.74361662007476</v>
      </c>
      <c r="M17" s="37">
        <f>IF(L17&lt;&gt;0,K17/L17,0)</f>
        <v>1.1969624688393488</v>
      </c>
      <c r="N17" s="11">
        <f>'Table 5.7'!N19</f>
        <v>0</v>
      </c>
      <c r="O17" s="25">
        <f>'Table 5.7'!O19</f>
        <v>0</v>
      </c>
      <c r="P17" s="37">
        <f>IF(O17&lt;&gt;0,N17/O17,0)</f>
        <v>0</v>
      </c>
      <c r="Q17" s="11">
        <f>'Table 5.7'!Q19</f>
        <v>1201.9191913934164</v>
      </c>
      <c r="R17" s="25">
        <f>'Table 5.7'!R19</f>
        <v>999.3039392365415</v>
      </c>
      <c r="S17" s="37">
        <f>IF(R17&lt;&gt;0,Q17/R17,0)</f>
        <v>1.202756382919566</v>
      </c>
    </row>
    <row r="18" spans="1:19" ht="12.75" customHeight="1">
      <c r="A18" s="114" t="s">
        <v>55</v>
      </c>
      <c r="B18" s="11">
        <f>SUM(B15:B17)</f>
        <v>21046.225406281796</v>
      </c>
      <c r="C18" s="25">
        <f>SUM(C15:C17)</f>
        <v>119303.32402634938</v>
      </c>
      <c r="D18" s="37">
        <f>IF(C18&lt;&gt;0,B18/C18,0)</f>
        <v>0.17640937985628563</v>
      </c>
      <c r="E18" s="11">
        <f>SUM(E15:E17)</f>
        <v>29310.291243123545</v>
      </c>
      <c r="F18" s="25">
        <f>SUM(F15:F17)</f>
        <v>36219.96353995708</v>
      </c>
      <c r="G18" s="37">
        <f>IF(F18&lt;&gt;0,E18/F18,0)</f>
        <v>0.8092302801682576</v>
      </c>
      <c r="H18" s="11">
        <f>SUM(H15:H17)</f>
        <v>27430.92002520724</v>
      </c>
      <c r="I18" s="25">
        <f>SUM(I15:I17)</f>
        <v>142475.16214094282</v>
      </c>
      <c r="J18" s="37">
        <f>IF(I18&lt;&gt;0,H18/I18,0)</f>
        <v>0.1925312427303739</v>
      </c>
      <c r="K18" s="11">
        <f>SUM(K15:K17)</f>
        <v>290.4997967356532</v>
      </c>
      <c r="L18" s="25">
        <f>SUM(L15:L17)</f>
        <v>332.051456501634</v>
      </c>
      <c r="M18" s="37">
        <f>IF(L18&lt;&gt;0,K18/L18,0)</f>
        <v>0.8748637930887188</v>
      </c>
      <c r="N18" s="11">
        <f>SUM(N15:N17)</f>
        <v>177.60873702981777</v>
      </c>
      <c r="O18" s="25">
        <f>SUM(O15:O17)</f>
        <v>1003.8912969351563</v>
      </c>
      <c r="P18" s="37">
        <f>IF(O18&lt;&gt;0,N18/O18,0)</f>
        <v>0.17692028765669232</v>
      </c>
      <c r="Q18" s="11">
        <f>SUM(Q15:Q17)</f>
        <v>78255.54520837805</v>
      </c>
      <c r="R18" s="25">
        <f>SUM(R15:R17)</f>
        <v>299334.3924606861</v>
      </c>
      <c r="S18" s="37">
        <f>IF(R18&lt;&gt;0,Q18/R18,0)</f>
        <v>0.2614318540715496</v>
      </c>
    </row>
    <row r="19" spans="1:19" ht="12.75" customHeight="1">
      <c r="A19" s="161"/>
      <c r="B19" s="39"/>
      <c r="C19" s="40"/>
      <c r="D19" s="42"/>
      <c r="E19" s="39"/>
      <c r="F19" s="40"/>
      <c r="G19" s="42"/>
      <c r="H19" s="39"/>
      <c r="I19" s="40"/>
      <c r="J19" s="42"/>
      <c r="K19" s="39"/>
      <c r="L19" s="40"/>
      <c r="M19" s="42"/>
      <c r="N19" s="39"/>
      <c r="O19" s="40"/>
      <c r="P19" s="42"/>
      <c r="Q19" s="39"/>
      <c r="R19" s="40"/>
      <c r="S19" s="42"/>
    </row>
    <row r="20" spans="1:19" ht="12.75" customHeight="1">
      <c r="A20" s="162" t="s">
        <v>73</v>
      </c>
      <c r="B20" s="128"/>
      <c r="C20" s="129"/>
      <c r="D20" s="131"/>
      <c r="E20" s="128"/>
      <c r="F20" s="129"/>
      <c r="G20" s="131"/>
      <c r="H20" s="128"/>
      <c r="I20" s="129"/>
      <c r="J20" s="131"/>
      <c r="K20" s="128"/>
      <c r="L20" s="129"/>
      <c r="M20" s="131"/>
      <c r="N20" s="128"/>
      <c r="O20" s="129"/>
      <c r="P20" s="131"/>
      <c r="Q20" s="128"/>
      <c r="R20" s="129"/>
      <c r="S20" s="131"/>
    </row>
    <row r="21" spans="1:20" ht="12.75" customHeight="1">
      <c r="A21" s="114" t="s">
        <v>28</v>
      </c>
      <c r="B21" s="11">
        <f aca="true" t="shared" si="0" ref="B21:C23">SUM(B9,B15)</f>
        <v>27708.084528463463</v>
      </c>
      <c r="C21" s="25">
        <f t="shared" si="0"/>
        <v>168787.40679944665</v>
      </c>
      <c r="D21" s="37">
        <f>IF(C21&lt;&gt;0,B21/C21,0)</f>
        <v>0.16415966720423777</v>
      </c>
      <c r="E21" s="11">
        <f aca="true" t="shared" si="1" ref="E21:F23">SUM(E9,E15)</f>
        <v>88.45348395220594</v>
      </c>
      <c r="F21" s="25">
        <f t="shared" si="1"/>
        <v>587.8350845000002</v>
      </c>
      <c r="G21" s="37">
        <f>IF(F21&lt;&gt;0,E21/F21,0)</f>
        <v>0.15047329818267408</v>
      </c>
      <c r="H21" s="11">
        <f aca="true" t="shared" si="2" ref="H21:I23">SUM(H9,H15)</f>
        <v>34031.03394398369</v>
      </c>
      <c r="I21" s="25">
        <f t="shared" si="2"/>
        <v>212478.92094584386</v>
      </c>
      <c r="J21" s="37">
        <f>IF(I21&lt;&gt;0,H21/I21,0)</f>
        <v>0.16016192943984991</v>
      </c>
      <c r="K21" s="11">
        <f aca="true" t="shared" si="3" ref="K21:L23">SUM(K9,K15)</f>
        <v>0</v>
      </c>
      <c r="L21" s="25">
        <f t="shared" si="3"/>
        <v>0</v>
      </c>
      <c r="M21" s="37">
        <f>IF(L21&lt;&gt;0,K21/L21,0)</f>
        <v>0</v>
      </c>
      <c r="N21" s="11">
        <f aca="true" t="shared" si="4" ref="N21:O23">SUM(N9,N15)</f>
        <v>177.60873702981777</v>
      </c>
      <c r="O21" s="25">
        <f t="shared" si="4"/>
        <v>1003.8912969351563</v>
      </c>
      <c r="P21" s="37">
        <f>IF(O21&lt;&gt;0,N21/O21,0)</f>
        <v>0.17692028765669232</v>
      </c>
      <c r="Q21" s="11">
        <f aca="true" t="shared" si="5" ref="Q21:R23">SUM(Q9,Q15)</f>
        <v>62005.18069342917</v>
      </c>
      <c r="R21" s="25">
        <f t="shared" si="5"/>
        <v>382858.05412672565</v>
      </c>
      <c r="S21" s="37">
        <f>IF(R21&lt;&gt;0,Q21/R21,0)</f>
        <v>0.16195344469077178</v>
      </c>
      <c r="T21" s="13"/>
    </row>
    <row r="22" spans="1:20" ht="12.75" customHeight="1">
      <c r="A22" s="114" t="s">
        <v>29</v>
      </c>
      <c r="B22" s="11">
        <f t="shared" si="0"/>
        <v>786.3525500597882</v>
      </c>
      <c r="C22" s="25">
        <f t="shared" si="0"/>
        <v>967.5821069027135</v>
      </c>
      <c r="D22" s="37">
        <f>IF(C22&lt;&gt;0,B22/C22,0)</f>
        <v>0.8126985239288358</v>
      </c>
      <c r="E22" s="11">
        <f t="shared" si="1"/>
        <v>59003.64446693441</v>
      </c>
      <c r="F22" s="25">
        <f t="shared" si="1"/>
        <v>75162.61541906017</v>
      </c>
      <c r="G22" s="37">
        <f>IF(F22&lt;&gt;0,E22/F22,0)</f>
        <v>0.7850131895752517</v>
      </c>
      <c r="H22" s="11">
        <f t="shared" si="2"/>
        <v>3567.912655247571</v>
      </c>
      <c r="I22" s="25">
        <f t="shared" si="2"/>
        <v>4458.54371812282</v>
      </c>
      <c r="J22" s="37">
        <f>IF(I22&lt;&gt;0,H22/I22,0)</f>
        <v>0.8002417113787479</v>
      </c>
      <c r="K22" s="11">
        <f t="shared" si="3"/>
        <v>234.5494419836085</v>
      </c>
      <c r="L22" s="25">
        <f t="shared" si="3"/>
        <v>285.30783988155923</v>
      </c>
      <c r="M22" s="37">
        <f>IF(L22&lt;&gt;0,K22/L22,0)</f>
        <v>0.8220925232232587</v>
      </c>
      <c r="N22" s="11">
        <f t="shared" si="4"/>
        <v>0</v>
      </c>
      <c r="O22" s="25">
        <f t="shared" si="4"/>
        <v>0</v>
      </c>
      <c r="P22" s="37">
        <f>IF(O22&lt;&gt;0,N22/O22,0)</f>
        <v>0</v>
      </c>
      <c r="Q22" s="11">
        <f t="shared" si="5"/>
        <v>63592.45911422538</v>
      </c>
      <c r="R22" s="25">
        <f t="shared" si="5"/>
        <v>80874.04908396726</v>
      </c>
      <c r="S22" s="37">
        <f>IF(R22&lt;&gt;0,Q22/R22,0)</f>
        <v>0.7863147676481572</v>
      </c>
      <c r="T22" s="13"/>
    </row>
    <row r="23" spans="1:20" ht="12.75" customHeight="1">
      <c r="A23" s="114" t="s">
        <v>33</v>
      </c>
      <c r="B23" s="11">
        <f t="shared" si="0"/>
        <v>0</v>
      </c>
      <c r="C23" s="25">
        <f t="shared" si="0"/>
        <v>0</v>
      </c>
      <c r="D23" s="37">
        <f>IF(C23&lt;&gt;0,B23/C23,0)</f>
        <v>0</v>
      </c>
      <c r="E23" s="11">
        <f t="shared" si="1"/>
        <v>74.60694091109164</v>
      </c>
      <c r="F23" s="25">
        <f t="shared" si="1"/>
        <v>81.81897860104951</v>
      </c>
      <c r="G23" s="37">
        <f>IF(F23&lt;&gt;0,E23/F23,0)</f>
        <v>0.9118537310869662</v>
      </c>
      <c r="H23" s="11">
        <f t="shared" si="2"/>
        <v>1181.8187556447995</v>
      </c>
      <c r="I23" s="25">
        <f t="shared" si="2"/>
        <v>995.8620528073072</v>
      </c>
      <c r="J23" s="37">
        <f>IF(I23&lt;&gt;0,H23/I23,0)</f>
        <v>1.1867293791477298</v>
      </c>
      <c r="K23" s="11">
        <f t="shared" si="3"/>
        <v>2100.8678617713363</v>
      </c>
      <c r="L23" s="25">
        <f t="shared" si="3"/>
        <v>1308.2226767546924</v>
      </c>
      <c r="M23" s="37">
        <f>IF(L23&lt;&gt;0,K23/L23,0)</f>
        <v>1.6058946990453937</v>
      </c>
      <c r="N23" s="11">
        <f t="shared" si="4"/>
        <v>0</v>
      </c>
      <c r="O23" s="25">
        <f t="shared" si="4"/>
        <v>0</v>
      </c>
      <c r="P23" s="37">
        <f>IF(O23&lt;&gt;0,N23/O23,0)</f>
        <v>0</v>
      </c>
      <c r="Q23" s="11">
        <f t="shared" si="5"/>
        <v>3357.2935583272274</v>
      </c>
      <c r="R23" s="25">
        <f t="shared" si="5"/>
        <v>2385.9037081630495</v>
      </c>
      <c r="S23" s="37">
        <f>IF(R23&lt;&gt;0,Q23/R23,0)</f>
        <v>1.4071370721461633</v>
      </c>
      <c r="T23" s="13"/>
    </row>
    <row r="24" spans="1:20" ht="12.75" customHeight="1">
      <c r="A24" s="161" t="s">
        <v>74</v>
      </c>
      <c r="B24" s="39">
        <f>SUM(B21:B23)</f>
        <v>28494.437078523253</v>
      </c>
      <c r="C24" s="40">
        <f>SUM(C21:C23)</f>
        <v>169754.98890634935</v>
      </c>
      <c r="D24" s="42">
        <f>IF(C24&lt;&gt;0,B24/C24,0)</f>
        <v>0.16785625719809097</v>
      </c>
      <c r="E24" s="39">
        <f>SUM(E21:E23)</f>
        <v>59166.704891797715</v>
      </c>
      <c r="F24" s="40">
        <f>SUM(F21:F23)</f>
        <v>75832.26948216121</v>
      </c>
      <c r="G24" s="42">
        <f>IF(F24&lt;&gt;0,E24/F24,0)</f>
        <v>0.7802312300005224</v>
      </c>
      <c r="H24" s="39">
        <f>SUM(H21:H23)</f>
        <v>38780.765354876065</v>
      </c>
      <c r="I24" s="40">
        <f>SUM(I21:I23)</f>
        <v>217933.32671677397</v>
      </c>
      <c r="J24" s="42">
        <f>IF(I24&lt;&gt;0,H24/I24,0)</f>
        <v>0.17794784276053163</v>
      </c>
      <c r="K24" s="39">
        <f>SUM(K21:K23)</f>
        <v>2335.417303754945</v>
      </c>
      <c r="L24" s="40">
        <f>SUM(L21:L23)</f>
        <v>1593.5305166362516</v>
      </c>
      <c r="M24" s="42">
        <f>IF(L24&lt;&gt;0,K24/L24,0)</f>
        <v>1.465561706772159</v>
      </c>
      <c r="N24" s="39">
        <f>SUM(N21:N23)</f>
        <v>177.60873702981777</v>
      </c>
      <c r="O24" s="40">
        <f>SUM(O21:O23)</f>
        <v>1003.8912969351563</v>
      </c>
      <c r="P24" s="42">
        <f>IF(O24&lt;&gt;0,N24/O24,0)</f>
        <v>0.17692028765669232</v>
      </c>
      <c r="Q24" s="39">
        <f>SUM(Q21:Q23)</f>
        <v>128954.93336598178</v>
      </c>
      <c r="R24" s="40">
        <f>SUM(R21:R23)</f>
        <v>466118.00691885594</v>
      </c>
      <c r="S24" s="42">
        <f>IF(R24&lt;&gt;0,Q24/R24,0)</f>
        <v>0.27665726586793477</v>
      </c>
      <c r="T24" s="13"/>
    </row>
    <row r="25" spans="1:17" ht="12.75" customHeight="1">
      <c r="A25" s="76"/>
      <c r="B25" s="25"/>
      <c r="C25" s="58"/>
      <c r="D25" s="59"/>
      <c r="E25" s="58"/>
      <c r="F25" s="60"/>
      <c r="G25" s="32"/>
      <c r="H25" s="61"/>
      <c r="I25" s="32"/>
      <c r="J25" s="59"/>
      <c r="M25" s="7"/>
      <c r="N25" s="7"/>
      <c r="O25" s="7"/>
      <c r="P25" s="7"/>
      <c r="Q25" s="7"/>
    </row>
    <row r="26" spans="2:20" ht="12.75" customHeight="1">
      <c r="B26" s="8" t="s">
        <v>47</v>
      </c>
      <c r="C26" s="94" t="s">
        <v>28</v>
      </c>
      <c r="D26" s="95">
        <f>'Table 5.12'!D33-'Table 5.8'!D21</f>
        <v>0.24450358187220797</v>
      </c>
      <c r="E26" s="58"/>
      <c r="F26" s="94" t="s">
        <v>28</v>
      </c>
      <c r="G26" s="95">
        <f>'Table 5.12'!G33-'Table 5.8'!G21</f>
        <v>0.6419916438605862</v>
      </c>
      <c r="H26" s="61"/>
      <c r="I26" s="94" t="s">
        <v>28</v>
      </c>
      <c r="J26" s="95">
        <f>'Table 5.12'!J33-'Table 5.8'!J21</f>
        <v>1.9337307354825684</v>
      </c>
      <c r="L26" s="94" t="s">
        <v>28</v>
      </c>
      <c r="M26" s="95">
        <f>'Table 5.12'!M33-'Table 5.8'!M21</f>
        <v>0</v>
      </c>
      <c r="N26" s="7"/>
      <c r="O26" s="94" t="s">
        <v>28</v>
      </c>
      <c r="P26" s="95">
        <f>'Table 5.12'!P33-'Table 5.8'!P21</f>
        <v>0.23144572861433033</v>
      </c>
      <c r="Q26" s="7"/>
      <c r="R26" s="103" t="s">
        <v>28</v>
      </c>
      <c r="S26" s="104">
        <f>'Table 5.12'!S33-'Table 5.8'!S21</f>
        <v>0.2572573787962548</v>
      </c>
      <c r="T26" s="180"/>
    </row>
    <row r="27" spans="3:20" ht="12.75" customHeight="1">
      <c r="C27" s="35" t="s">
        <v>29</v>
      </c>
      <c r="D27" s="96">
        <f>'Table 5.12'!D34-'Table 5.8'!D22</f>
        <v>0.5726160783685104</v>
      </c>
      <c r="E27" s="32"/>
      <c r="F27" s="35" t="s">
        <v>29</v>
      </c>
      <c r="G27" s="96">
        <f>'Table 5.12'!G34-'Table 5.8'!G22</f>
        <v>0.8126701193837118</v>
      </c>
      <c r="H27" s="62"/>
      <c r="I27" s="35" t="s">
        <v>29</v>
      </c>
      <c r="J27" s="96">
        <f>'Table 5.12'!J34-'Table 5.8'!J22</f>
        <v>2.0606277488173905</v>
      </c>
      <c r="L27" s="35" t="s">
        <v>29</v>
      </c>
      <c r="M27" s="96">
        <f>'Table 5.12'!M34-'Table 5.8'!M22</f>
        <v>3.1957112594693595</v>
      </c>
      <c r="N27" s="7"/>
      <c r="O27" s="35" t="s">
        <v>29</v>
      </c>
      <c r="P27" s="96">
        <f>'Table 5.12'!P34-'Table 5.8'!P22</f>
        <v>1.3834822548547803</v>
      </c>
      <c r="Q27" s="7"/>
      <c r="R27" s="105" t="s">
        <v>29</v>
      </c>
      <c r="S27" s="106">
        <f>'Table 5.12'!S34-'Table 5.8'!S22</f>
        <v>0.8755853087526362</v>
      </c>
      <c r="T27" s="180"/>
    </row>
    <row r="28" spans="3:20" ht="12.75">
      <c r="C28" s="35" t="s">
        <v>33</v>
      </c>
      <c r="D28" s="96">
        <f>'Table 5.12'!D35-'Table 5.8'!D23</f>
        <v>13.866698452398623</v>
      </c>
      <c r="F28" s="35" t="s">
        <v>33</v>
      </c>
      <c r="G28" s="96">
        <f>'Table 5.12'!G35-'Table 5.8'!G23</f>
        <v>-0.9118537310869662</v>
      </c>
      <c r="I28" s="35" t="s">
        <v>33</v>
      </c>
      <c r="J28" s="96">
        <f>'Table 5.12'!J35-'Table 5.8'!J23</f>
        <v>14.92071695802594</v>
      </c>
      <c r="L28" s="35" t="s">
        <v>33</v>
      </c>
      <c r="M28" s="96">
        <f>'Table 5.12'!M35-'Table 5.8'!M23</f>
        <v>14.911567627297142</v>
      </c>
      <c r="O28" s="35" t="s">
        <v>33</v>
      </c>
      <c r="P28" s="96">
        <f>'Table 5.12'!P35-'Table 5.8'!P23</f>
        <v>13.882743230782745</v>
      </c>
      <c r="R28" s="105" t="s">
        <v>33</v>
      </c>
      <c r="S28" s="106">
        <f>'Table 5.12'!S35-'Table 5.8'!S23</f>
        <v>14.267265702778802</v>
      </c>
      <c r="T28" s="180"/>
    </row>
    <row r="29" spans="1:20" ht="12.75">
      <c r="A29" s="91"/>
      <c r="B29" s="79"/>
      <c r="C29" s="97" t="s">
        <v>74</v>
      </c>
      <c r="D29" s="98">
        <f>'Table 5.12'!D36-'Table 5.8'!D24</f>
        <v>0.28227168675214886</v>
      </c>
      <c r="E29" s="79"/>
      <c r="F29" s="97" t="s">
        <v>74</v>
      </c>
      <c r="G29" s="98">
        <f>'Table 5.12'!G36-'Table 5.8'!G24</f>
        <v>0.7105886004008576</v>
      </c>
      <c r="H29" s="79"/>
      <c r="I29" s="97" t="s">
        <v>74</v>
      </c>
      <c r="J29" s="98">
        <f>'Table 5.12'!J36-'Table 5.8'!J24</f>
        <v>2.6058971157761706</v>
      </c>
      <c r="K29" s="79"/>
      <c r="L29" s="97" t="s">
        <v>74</v>
      </c>
      <c r="M29" s="98">
        <f>'Table 5.12'!M36-'Table 5.8'!M24</f>
        <v>11.136735311886726</v>
      </c>
      <c r="N29" s="79"/>
      <c r="O29" s="97" t="s">
        <v>74</v>
      </c>
      <c r="P29" s="98">
        <f>'Table 5.12'!P36-'Table 5.8'!P24</f>
        <v>1.005549357534532</v>
      </c>
      <c r="Q29" s="79"/>
      <c r="R29" s="107" t="s">
        <v>74</v>
      </c>
      <c r="S29" s="108">
        <f>'Table 5.12'!S36-'Table 5.8'!S24</f>
        <v>0.26514196309146204</v>
      </c>
      <c r="T29" s="180"/>
    </row>
    <row r="30" spans="1:19" ht="13.5">
      <c r="A30" s="72"/>
      <c r="B30" s="8" t="s">
        <v>75</v>
      </c>
      <c r="C30" s="94" t="s">
        <v>28</v>
      </c>
      <c r="D30" s="99">
        <f>IF('Table 5.12'!D33&lt;&gt;0,'Table 5.8'!D26/'Table 5.12'!D33,0)</f>
        <v>0.5983008807979951</v>
      </c>
      <c r="E30" s="80"/>
      <c r="F30" s="94" t="s">
        <v>28</v>
      </c>
      <c r="G30" s="99">
        <f>IF('Table 5.12'!G33&lt;&gt;0,'Table 5.8'!G26/'Table 5.12'!G33,0)</f>
        <v>0.8101199306120727</v>
      </c>
      <c r="H30" s="80"/>
      <c r="I30" s="94" t="s">
        <v>28</v>
      </c>
      <c r="J30" s="99">
        <f>IF('Table 5.12'!J33&lt;&gt;0,'Table 5.8'!J26/'Table 5.12'!J33,0)</f>
        <v>0.9235099620324693</v>
      </c>
      <c r="K30" s="80"/>
      <c r="L30" s="94" t="s">
        <v>28</v>
      </c>
      <c r="M30" s="99">
        <f>IF('Table 5.12'!M33&lt;&gt;0,'Table 5.8'!M26/'Table 5.12'!M33,0)</f>
        <v>0</v>
      </c>
      <c r="N30" s="80"/>
      <c r="O30" s="94" t="s">
        <v>28</v>
      </c>
      <c r="P30" s="99">
        <f>IF('Table 5.12'!P33&lt;&gt;0,'Table 5.8'!P26/'Table 5.12'!P33,0)</f>
        <v>0.5667605025701389</v>
      </c>
      <c r="Q30" s="79"/>
      <c r="R30" s="103" t="s">
        <v>28</v>
      </c>
      <c r="S30" s="109">
        <f>IF('Table 5.12'!S33&lt;&gt;0,'Table 5.8'!S26/'Table 5.12'!S33,0)</f>
        <v>0.6136706506200602</v>
      </c>
    </row>
    <row r="31" spans="1:19" ht="13.5">
      <c r="A31" s="72"/>
      <c r="B31" s="92"/>
      <c r="C31" s="35" t="s">
        <v>29</v>
      </c>
      <c r="D31" s="100">
        <f>IF('Table 5.12'!D34&lt;&gt;0,'Table 5.8'!D27/'Table 5.12'!D34,0)</f>
        <v>0.41334732010974873</v>
      </c>
      <c r="E31" s="80"/>
      <c r="F31" s="35" t="s">
        <v>29</v>
      </c>
      <c r="G31" s="100">
        <f>IF('Table 5.12'!G34&lt;&gt;0,'Table 5.8'!G27/'Table 5.12'!G34,0)</f>
        <v>0.5086553228832569</v>
      </c>
      <c r="H31" s="80"/>
      <c r="I31" s="35" t="s">
        <v>29</v>
      </c>
      <c r="J31" s="100">
        <f>IF('Table 5.12'!J34&lt;&gt;0,'Table 5.8'!J27/'Table 5.12'!J34,0)</f>
        <v>0.7202802425931436</v>
      </c>
      <c r="K31" s="80"/>
      <c r="L31" s="35" t="s">
        <v>29</v>
      </c>
      <c r="M31" s="100">
        <f>IF('Table 5.12'!M34&lt;&gt;0,'Table 5.8'!M27/'Table 5.12'!M34,0)</f>
        <v>0.795387587924387</v>
      </c>
      <c r="N31" s="80"/>
      <c r="O31" s="35" t="s">
        <v>29</v>
      </c>
      <c r="P31" s="100">
        <f>IF('Table 5.12'!P34&lt;&gt;0,'Table 5.8'!P27/'Table 5.12'!P34,0)</f>
        <v>1</v>
      </c>
      <c r="Q31" s="79"/>
      <c r="R31" s="105" t="s">
        <v>29</v>
      </c>
      <c r="S31" s="110">
        <f>IF('Table 5.12'!S34&lt;&gt;0,'Table 5.8'!S27/'Table 5.12'!S34,0)</f>
        <v>0.5268579749083994</v>
      </c>
    </row>
    <row r="32" spans="1:19" ht="13.5">
      <c r="A32" s="72"/>
      <c r="B32" s="80"/>
      <c r="C32" s="35" t="s">
        <v>33</v>
      </c>
      <c r="D32" s="100">
        <f>IF('Table 5.12'!D35&lt;&gt;0,'Table 5.8'!D28/'Table 5.12'!D35,0)</f>
        <v>1</v>
      </c>
      <c r="E32" s="80"/>
      <c r="F32" s="35" t="s">
        <v>33</v>
      </c>
      <c r="G32" s="100">
        <f>IF('Table 5.12'!G35&lt;&gt;0,'Table 5.8'!G28/'Table 5.12'!G35,0)</f>
        <v>0</v>
      </c>
      <c r="H32" s="80"/>
      <c r="I32" s="35" t="s">
        <v>33</v>
      </c>
      <c r="J32" s="100">
        <f>IF('Table 5.12'!J35&lt;&gt;0,'Table 5.8'!J28/'Table 5.12'!J35,0)</f>
        <v>0.9263241761415073</v>
      </c>
      <c r="K32" s="80"/>
      <c r="L32" s="35" t="s">
        <v>33</v>
      </c>
      <c r="M32" s="100">
        <f>IF('Table 5.12'!M35&lt;&gt;0,'Table 5.8'!M28/'Table 5.12'!M35,0)</f>
        <v>0.9027759429797962</v>
      </c>
      <c r="N32" s="80"/>
      <c r="O32" s="35" t="s">
        <v>33</v>
      </c>
      <c r="P32" s="100">
        <f>IF('Table 5.12'!P35&lt;&gt;0,'Table 5.8'!P28/'Table 5.12'!P35,0)</f>
        <v>1</v>
      </c>
      <c r="Q32" s="79"/>
      <c r="R32" s="105" t="s">
        <v>33</v>
      </c>
      <c r="S32" s="110">
        <f>IF('Table 5.12'!S35&lt;&gt;0,'Table 5.8'!S28/'Table 5.12'!S35,0)</f>
        <v>0.9102270694231985</v>
      </c>
    </row>
    <row r="33" spans="1:19" ht="12.75">
      <c r="A33" s="70"/>
      <c r="B33" s="50"/>
      <c r="C33" s="97" t="s">
        <v>74</v>
      </c>
      <c r="D33" s="101">
        <f>IF('Table 5.12'!D36&lt;&gt;0,'Table 5.8'!D29/'Table 5.12'!D36,0)</f>
        <v>0.6270921202424905</v>
      </c>
      <c r="E33" s="7"/>
      <c r="F33" s="97" t="s">
        <v>74</v>
      </c>
      <c r="G33" s="101">
        <f>IF('Table 5.12'!G36&lt;&gt;0,'Table 5.8'!G29/'Table 5.12'!G36,0)</f>
        <v>0.47664284168365445</v>
      </c>
      <c r="H33" s="6"/>
      <c r="I33" s="97" t="s">
        <v>74</v>
      </c>
      <c r="J33" s="101">
        <f>IF('Table 5.12'!J36&lt;&gt;0,'Table 5.8'!J29/'Table 5.12'!J36,0)</f>
        <v>0.9360783932255811</v>
      </c>
      <c r="K33" s="50"/>
      <c r="L33" s="97" t="s">
        <v>74</v>
      </c>
      <c r="M33" s="101">
        <f>IF('Table 5.12'!M36&lt;&gt;0,'Table 5.8'!M29/'Table 5.12'!M36,0)</f>
        <v>0.8837067794385217</v>
      </c>
      <c r="O33" s="97" t="s">
        <v>74</v>
      </c>
      <c r="P33" s="101">
        <f>IF('Table 5.12'!P36&lt;&gt;0,'Table 5.8'!P29/'Table 5.12'!P36,0)</f>
        <v>0.8503806940193533</v>
      </c>
      <c r="R33" s="107" t="s">
        <v>74</v>
      </c>
      <c r="S33" s="111">
        <f>IF('Table 5.12'!S36&lt;&gt;0,'Table 5.8'!S29/'Table 5.12'!S36,0)</f>
        <v>0.48937309047247124</v>
      </c>
    </row>
    <row r="34" spans="1:12" ht="13.5" hidden="1">
      <c r="A34" s="72"/>
      <c r="B34" s="79"/>
      <c r="C34" s="80"/>
      <c r="D34" s="80"/>
      <c r="E34" s="80"/>
      <c r="F34" s="73"/>
      <c r="G34" s="80"/>
      <c r="H34" s="6"/>
      <c r="I34" s="7"/>
      <c r="J34" s="6"/>
      <c r="K34" s="50"/>
      <c r="L34" s="7"/>
    </row>
    <row r="35" spans="1:19" ht="12.75" hidden="1">
      <c r="A35" s="91" t="s">
        <v>26</v>
      </c>
      <c r="B35" s="90">
        <f>B21-'Table 5.5'!B30</f>
        <v>0</v>
      </c>
      <c r="C35" s="90">
        <f>C21-'Table 5.5'!C30</f>
        <v>0</v>
      </c>
      <c r="D35" s="90">
        <f>D21-'Table 5.5'!D30</f>
        <v>0</v>
      </c>
      <c r="E35" s="90">
        <f>E21-'Table 5.5'!E30</f>
        <v>0</v>
      </c>
      <c r="F35" s="90">
        <f>F21-'Table 5.5'!F30</f>
        <v>0</v>
      </c>
      <c r="G35" s="90">
        <f>G21-'Table 5.5'!G30</f>
        <v>0</v>
      </c>
      <c r="H35" s="90">
        <f>H21-'Table 5.5'!H30</f>
        <v>0</v>
      </c>
      <c r="I35" s="90">
        <f>I21-'Table 5.5'!I30</f>
        <v>0</v>
      </c>
      <c r="J35" s="90">
        <f>J21-'Table 5.5'!J30</f>
        <v>0</v>
      </c>
      <c r="K35" s="90">
        <f>K21-'Table 5.5'!K30</f>
        <v>0</v>
      </c>
      <c r="L35" s="90">
        <f>L21-'Table 5.5'!L30</f>
        <v>0</v>
      </c>
      <c r="M35" s="90">
        <f>M21-'Table 5.5'!M30</f>
        <v>0</v>
      </c>
      <c r="N35" s="90">
        <f>N21-'Table 5.5'!N30</f>
        <v>0</v>
      </c>
      <c r="O35" s="90">
        <f>O21-'Table 5.5'!O30</f>
        <v>0</v>
      </c>
      <c r="P35" s="90">
        <f>P21-'Table 5.5'!P30</f>
        <v>0</v>
      </c>
      <c r="Q35" s="90">
        <f>Q21-'Table 5.5'!Q30</f>
        <v>0</v>
      </c>
      <c r="R35" s="90">
        <f>R21-'Table 5.5'!R30</f>
        <v>0</v>
      </c>
      <c r="S35" s="90">
        <f>S21-'Table 5.5'!S30</f>
        <v>0</v>
      </c>
    </row>
    <row r="36" spans="1:19" ht="13.5" hidden="1">
      <c r="A36" s="72"/>
      <c r="B36" s="90">
        <f>B22-'Table 5.6'!B21</f>
        <v>0</v>
      </c>
      <c r="C36" s="90">
        <f>C22-'Table 5.6'!C21</f>
        <v>0</v>
      </c>
      <c r="D36" s="90">
        <f>D22-'Table 5.6'!D21</f>
        <v>0</v>
      </c>
      <c r="E36" s="90">
        <f>E22-'Table 5.6'!E21</f>
        <v>0</v>
      </c>
      <c r="F36" s="90">
        <f>F22-'Table 5.6'!F21</f>
        <v>0</v>
      </c>
      <c r="G36" s="90">
        <f>G22-'Table 5.6'!G21</f>
        <v>0</v>
      </c>
      <c r="H36" s="90">
        <f>H22-'Table 5.6'!H21</f>
        <v>0</v>
      </c>
      <c r="I36" s="90">
        <f>I22-'Table 5.6'!I21</f>
        <v>0</v>
      </c>
      <c r="J36" s="90">
        <f>J22-'Table 5.6'!J21</f>
        <v>0</v>
      </c>
      <c r="K36" s="90">
        <f>K22-'Table 5.6'!K21</f>
        <v>0</v>
      </c>
      <c r="L36" s="90">
        <f>L22-'Table 5.6'!L21</f>
        <v>0</v>
      </c>
      <c r="M36" s="90">
        <f>M22-'Table 5.6'!M21</f>
        <v>0</v>
      </c>
      <c r="N36" s="90">
        <f>N22-'Table 5.6'!N21</f>
        <v>0</v>
      </c>
      <c r="O36" s="90">
        <f>O22-'Table 5.6'!O21</f>
        <v>0</v>
      </c>
      <c r="P36" s="90">
        <f>P22-'Table 5.6'!P21</f>
        <v>0</v>
      </c>
      <c r="Q36" s="90">
        <f>Q22-'Table 5.6'!Q21</f>
        <v>0</v>
      </c>
      <c r="R36" s="90">
        <f>R22-'Table 5.6'!R21</f>
        <v>0</v>
      </c>
      <c r="S36" s="90">
        <f>S22-'Table 5.6'!S21</f>
        <v>0</v>
      </c>
    </row>
    <row r="37" spans="1:19" ht="12.75" hidden="1">
      <c r="A37" s="32"/>
      <c r="B37" s="90">
        <f>B23-'Table 5.7'!B21</f>
        <v>0</v>
      </c>
      <c r="C37" s="90">
        <f>C23-'Table 5.7'!C21</f>
        <v>0</v>
      </c>
      <c r="D37" s="90">
        <f>D23-'Table 5.7'!D21</f>
        <v>0</v>
      </c>
      <c r="E37" s="90">
        <f>E23-'Table 5.7'!E21</f>
        <v>0</v>
      </c>
      <c r="F37" s="90">
        <f>F23-'Table 5.7'!F21</f>
        <v>0</v>
      </c>
      <c r="G37" s="90">
        <f>G23-'Table 5.7'!G21</f>
        <v>0</v>
      </c>
      <c r="H37" s="90">
        <f>H23-'Table 5.7'!H21</f>
        <v>0</v>
      </c>
      <c r="I37" s="90">
        <f>I23-'Table 5.7'!I21</f>
        <v>0</v>
      </c>
      <c r="J37" s="90">
        <f>J23-'Table 5.7'!J21</f>
        <v>0</v>
      </c>
      <c r="K37" s="90">
        <f>K23-'Table 5.7'!K21</f>
        <v>0</v>
      </c>
      <c r="L37" s="90">
        <f>L23-'Table 5.7'!L21</f>
        <v>0</v>
      </c>
      <c r="M37" s="90">
        <f>M23-'Table 5.7'!M21</f>
        <v>0</v>
      </c>
      <c r="N37" s="90">
        <f>N23-'Table 5.7'!N21</f>
        <v>0</v>
      </c>
      <c r="O37" s="90">
        <f>O23-'Table 5.7'!O21</f>
        <v>0</v>
      </c>
      <c r="P37" s="90">
        <f>P23-'Table 5.7'!P21</f>
        <v>0</v>
      </c>
      <c r="Q37" s="90">
        <f>Q23-'Table 5.7'!Q21</f>
        <v>0</v>
      </c>
      <c r="R37" s="90">
        <f>R23-'Table 5.7'!R21</f>
        <v>0</v>
      </c>
      <c r="S37" s="90">
        <f>S23-'Table 5.7'!S21</f>
        <v>0</v>
      </c>
    </row>
    <row r="38" spans="1:7" ht="12.75">
      <c r="A38" s="15"/>
      <c r="B38" s="15"/>
      <c r="C38" s="15"/>
      <c r="D38" s="15"/>
      <c r="E38" s="32"/>
      <c r="F38" s="32"/>
      <c r="G38" s="32"/>
    </row>
    <row r="39" spans="1:7" ht="12.75">
      <c r="A39" s="31" t="s">
        <v>27</v>
      </c>
      <c r="C39" s="24"/>
      <c r="E39" s="32"/>
      <c r="F39" s="32"/>
      <c r="G39" s="32"/>
    </row>
    <row r="40" spans="1:7" ht="12.75">
      <c r="A40" s="83" t="s">
        <v>80</v>
      </c>
      <c r="C40" s="24"/>
      <c r="E40" s="32"/>
      <c r="F40" s="32"/>
      <c r="G40" s="32"/>
    </row>
    <row r="41" spans="1:7" ht="12.75">
      <c r="A41" s="83" t="s">
        <v>97</v>
      </c>
      <c r="B41" s="32"/>
      <c r="C41" s="32"/>
      <c r="D41" s="32"/>
      <c r="E41" s="32"/>
      <c r="F41" s="32"/>
      <c r="G41" s="32"/>
    </row>
    <row r="42" spans="1:7" ht="12.75">
      <c r="A42" s="82"/>
      <c r="B42" s="32"/>
      <c r="C42" s="32"/>
      <c r="D42" s="32"/>
      <c r="E42" s="32"/>
      <c r="F42" s="32"/>
      <c r="G42" s="32"/>
    </row>
    <row r="43" spans="1:7" ht="12.75">
      <c r="A43" s="8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Sam Cutting</cp:lastModifiedBy>
  <cp:lastPrinted>2006-03-23T16:17:34Z</cp:lastPrinted>
  <dcterms:created xsi:type="dcterms:W3CDTF">2006-02-08T18:35:02Z</dcterms:created>
  <dcterms:modified xsi:type="dcterms:W3CDTF">2019-12-12T18:59:32Z</dcterms:modified>
  <cp:category/>
  <cp:version/>
  <cp:contentType/>
  <cp:contentStatus/>
</cp:coreProperties>
</file>