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490" tabRatio="755" activeTab="0"/>
  </bookViews>
  <sheets>
    <sheet name="Cover" sheetId="1" r:id="rId1"/>
    <sheet name="Table 6.1" sheetId="2" r:id="rId2"/>
    <sheet name="Table 6.2" sheetId="3" r:id="rId3"/>
    <sheet name="Table 6.3" sheetId="4" r:id="rId4"/>
    <sheet name="Table 6.4" sheetId="5" r:id="rId5"/>
    <sheet name="Table 6.5" sheetId="6" r:id="rId6"/>
    <sheet name="Table 6.6" sheetId="7" r:id="rId7"/>
    <sheet name="Table 6.7" sheetId="8" r:id="rId8"/>
    <sheet name="Table 6.8" sheetId="9" r:id="rId9"/>
    <sheet name="Table 6.9" sheetId="10" r:id="rId10"/>
    <sheet name="Table 6.10" sheetId="11" r:id="rId11"/>
    <sheet name="Table 6.11" sheetId="12" r:id="rId12"/>
    <sheet name="Table 6.12" sheetId="13" r:id="rId13"/>
  </sheets>
  <definedNames/>
  <calcPr fullCalcOnLoad="1"/>
</workbook>
</file>

<file path=xl/comments12.xml><?xml version="1.0" encoding="utf-8"?>
<comments xmlns="http://schemas.openxmlformats.org/spreadsheetml/2006/main">
  <authors>
    <author>stcutting</author>
  </authors>
  <commentList>
    <comment ref="S11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Why is the unit cost for parcels less than that of flats.  This is due to a CRA control issue.  The uncontrolled unit cost for all three shapes is the same.</t>
        </r>
      </text>
    </comment>
  </commentList>
</comments>
</file>

<file path=xl/comments8.xml><?xml version="1.0" encoding="utf-8"?>
<comments xmlns="http://schemas.openxmlformats.org/spreadsheetml/2006/main">
  <authors>
    <author>stcutting</author>
  </authors>
  <commentList>
    <comment ref="M9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High unit cost due to PO Box clerk handling.</t>
        </r>
      </text>
    </comment>
  </commentList>
</comments>
</file>

<file path=xl/sharedStrings.xml><?xml version="1.0" encoding="utf-8"?>
<sst xmlns="http://schemas.openxmlformats.org/spreadsheetml/2006/main" count="839" uniqueCount="82">
  <si>
    <t>Carrier Preparation</t>
  </si>
  <si>
    <t>CFS Processing</t>
  </si>
  <si>
    <t>Package Services</t>
  </si>
  <si>
    <t>Periodicals</t>
  </si>
  <si>
    <t>All Other</t>
  </si>
  <si>
    <t>CFS</t>
  </si>
  <si>
    <t>First-Class</t>
  </si>
  <si>
    <t>ACS COA Activities</t>
  </si>
  <si>
    <t>ACS Nixie Activities</t>
  </si>
  <si>
    <t>FF/NM Terminal</t>
  </si>
  <si>
    <t>Nixie Clerk Prep</t>
  </si>
  <si>
    <t>Volume</t>
  </si>
  <si>
    <t>Cost</t>
  </si>
  <si>
    <t>Unit</t>
  </si>
  <si>
    <t>($000)</t>
  </si>
  <si>
    <t>(000)</t>
  </si>
  <si>
    <t>All Classes</t>
  </si>
  <si>
    <t>Standard Mail</t>
  </si>
  <si>
    <t>Total - Letters</t>
  </si>
  <si>
    <t>Subtotal - COA Letters</t>
  </si>
  <si>
    <t>Subtotal - Nixie Letters</t>
  </si>
  <si>
    <t>checks ---&gt;</t>
  </si>
  <si>
    <t>Notes:</t>
  </si>
  <si>
    <t>Letters</t>
  </si>
  <si>
    <t>Flats</t>
  </si>
  <si>
    <t>Subtotal - COA Flats</t>
  </si>
  <si>
    <t>Subtotal - Nixie Flats</t>
  </si>
  <si>
    <t>Total - Flats</t>
  </si>
  <si>
    <t>Parcels</t>
  </si>
  <si>
    <t>Subtotal - COA Parcels</t>
  </si>
  <si>
    <t>Subtotal - Nixie Parcels</t>
  </si>
  <si>
    <t>Total - Parcels</t>
  </si>
  <si>
    <t>Non-Letters</t>
  </si>
  <si>
    <t>Subtotal - COA Nonltrs</t>
  </si>
  <si>
    <t>Subtotal - Nixie Nonltrs</t>
  </si>
  <si>
    <t>Total - Nonltrs</t>
  </si>
  <si>
    <t>All Shapes</t>
  </si>
  <si>
    <t>Subtotal - COA Pieces</t>
  </si>
  <si>
    <t>Subtotal - Nixie Pieces</t>
  </si>
  <si>
    <t>Total - All Pieces</t>
  </si>
  <si>
    <t>Physical Returns Differential ---&gt;</t>
  </si>
  <si>
    <t>Physical Returns Percent Differential ---&gt;</t>
  </si>
  <si>
    <t>COA Mail</t>
  </si>
  <si>
    <t>Nixie Mail</t>
  </si>
  <si>
    <t>Grand Total</t>
  </si>
  <si>
    <t>CFS ACS Keying</t>
  </si>
  <si>
    <t>Subtotal</t>
  </si>
  <si>
    <t>Clerk Handling - Sort</t>
  </si>
  <si>
    <t>Delivery Unit Returns</t>
  </si>
  <si>
    <t>CFS Unit Returns</t>
  </si>
  <si>
    <t>Mailstream Proc &amp; Trans</t>
  </si>
  <si>
    <t>Clerk Handling - Prep/Mark Up</t>
  </si>
  <si>
    <t>Originating Postage Due Unit</t>
  </si>
  <si>
    <t>CFS Postage Due Unit</t>
  </si>
  <si>
    <t>Downstream Activities</t>
  </si>
  <si>
    <t>Destinating Postage Due</t>
  </si>
  <si>
    <t>All Mail</t>
  </si>
  <si>
    <t>Total</t>
  </si>
  <si>
    <t>Pre-PARS Environment</t>
  </si>
  <si>
    <t>Mech Terminal</t>
  </si>
  <si>
    <t>Physical Returns Percent Diff ---&gt;</t>
  </si>
  <si>
    <t>Table 6.4 - Address Change Service (ACS) Electronic Notice Unit Cost Derivation - OneCode ACS System, Letters (1)</t>
  </si>
  <si>
    <t>Table 6.3 - Address Change Service (ACS) Electronic Notice Unit Cost Derivation, All Shapes (1)</t>
  </si>
  <si>
    <t>Table 6.1 - Address Change Service (ACS) Electronic Notice Unit Cost Derivation, Letters (1)</t>
  </si>
  <si>
    <t>FY 2004</t>
  </si>
  <si>
    <t>UAA Address Change Service Tables</t>
  </si>
  <si>
    <t>Totals Excluding Postage Due Activities ---&gt;</t>
  </si>
  <si>
    <t>Table 6.6 - Cost of UAA Mail Electronic Returns (1), Flats (2)</t>
  </si>
  <si>
    <t>(1)  Electronic returns are Address Change Service (ACS) mail pieces that are wasted at the CFS unit after an electronic notice is generated.</t>
  </si>
  <si>
    <t>Table 6.7 - Cost of UAA Mail Electronic Returns (1), Parcels (2)</t>
  </si>
  <si>
    <t>Table 6.8 - Cost of UAA Mail Electronic Returns (1), All Shapes (2)</t>
  </si>
  <si>
    <t>Table 6.9 - Cost of UAA Mail Physical Returns (1), Letters (2)</t>
  </si>
  <si>
    <t>(1)  Physical returns are mail pieces that are physically returned to the sender directly from the delivery unit or CFS unit.</t>
  </si>
  <si>
    <t>Table 6.12 - Cost of UAA Mail Physical Returns (1), All Shapes (2)</t>
  </si>
  <si>
    <t>Table 6.11 - Cost of UAA Mail Physical Returns (1), Parcels (2)</t>
  </si>
  <si>
    <t>Table 6.10 - Cost of UAA Mail Physical Returns (1), Flats (2)</t>
  </si>
  <si>
    <t>Table 6.5 - Cost of UAA Mail Electronic Returns (1), Letters (2)</t>
  </si>
  <si>
    <t>(1)  Refer to the Pre-PARS Rate Category Cost Model, Appendix C.</t>
  </si>
  <si>
    <t>(2)  Refer to the Pre-PARS Rate Category Cost Model, Appendix C.</t>
  </si>
  <si>
    <t>Pre-PARS Environment, FY 04</t>
  </si>
  <si>
    <t>----------------------------------------------- Used in PARS Models Only -----------------------------------------------</t>
  </si>
  <si>
    <t>Table 6.2 - Address Change Service (ACS) Electronic Notice Unit Cost Derivation, Flats &amp; Parcels (1)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</si>
</sst>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&quot;$&quot;#,##0"/>
    <numFmt numFmtId="169" formatCode="&quot;$&quot;#,##0.0"/>
    <numFmt numFmtId="170" formatCode="&quot;$&quot;#,##0.00"/>
    <numFmt numFmtId="171" formatCode="&quot;$&quot;#,##0.000"/>
    <numFmt numFmtId="172" formatCode="&quot;$&quot;#,##0.0000"/>
    <numFmt numFmtId="173" formatCode="&quot;$&quot;#,##0.00000"/>
    <numFmt numFmtId="174" formatCode="0.0000"/>
    <numFmt numFmtId="175" formatCode="0.00000"/>
    <numFmt numFmtId="176" formatCode="0.000000"/>
    <numFmt numFmtId="177" formatCode="#,##0.000000"/>
    <numFmt numFmtId="178" formatCode="0.0000000"/>
    <numFmt numFmtId="179" formatCode="#,##0.00000000"/>
    <numFmt numFmtId="180" formatCode="#,##0.0000000000"/>
    <numFmt numFmtId="181" formatCode="#,##0.0000000"/>
    <numFmt numFmtId="182" formatCode="#,##0.000000000"/>
    <numFmt numFmtId="183" formatCode="&quot;$&quot;#,##0.0;\(&quot;$&quot;#,##0.0\)"/>
    <numFmt numFmtId="184" formatCode="&quot;$&quot;#,##0.000000"/>
    <numFmt numFmtId="185" formatCode="0.0%"/>
    <numFmt numFmtId="186" formatCode="0.000"/>
    <numFmt numFmtId="187" formatCode="0.0"/>
    <numFmt numFmtId="188" formatCode="0.000%"/>
    <numFmt numFmtId="189" formatCode="0.0000%"/>
    <numFmt numFmtId="190" formatCode="0.00000%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right"/>
    </xf>
    <xf numFmtId="167" fontId="0" fillId="2" borderId="0" xfId="0" applyNumberFormat="1" applyFill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6" fontId="0" fillId="0" borderId="5" xfId="0" applyNumberFormat="1" applyFill="1" applyBorder="1" applyAlignment="1" quotePrefix="1">
      <alignment horizontal="right"/>
    </xf>
    <xf numFmtId="6" fontId="0" fillId="0" borderId="1" xfId="0" applyNumberFormat="1" applyFill="1" applyBorder="1" applyAlignment="1" quotePrefix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17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 quotePrefix="1">
      <alignment horizontal="centerContinuous"/>
    </xf>
    <xf numFmtId="17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Border="1" applyAlignment="1">
      <alignment horizontal="left"/>
    </xf>
    <xf numFmtId="6" fontId="0" fillId="0" borderId="2" xfId="0" applyNumberFormat="1" applyFill="1" applyBorder="1" applyAlignment="1" quotePrefix="1">
      <alignment horizontal="right"/>
    </xf>
    <xf numFmtId="6" fontId="0" fillId="0" borderId="3" xfId="0" applyNumberFormat="1" applyFill="1" applyBorder="1" applyAlignment="1" quotePrefix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Border="1" applyAlignment="1">
      <alignment/>
    </xf>
    <xf numFmtId="167" fontId="0" fillId="0" borderId="0" xfId="0" applyNumberFormat="1" applyFill="1" applyAlignment="1">
      <alignment/>
    </xf>
    <xf numFmtId="0" fontId="1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171" fontId="0" fillId="0" borderId="0" xfId="0" applyNumberFormat="1" applyFont="1" applyBorder="1" applyAlignment="1">
      <alignment horizontal="right" wrapText="1"/>
    </xf>
    <xf numFmtId="168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8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171" fontId="0" fillId="0" borderId="11" xfId="0" applyNumberFormat="1" applyFont="1" applyBorder="1" applyAlignment="1">
      <alignment horizontal="right"/>
    </xf>
    <xf numFmtId="185" fontId="0" fillId="0" borderId="11" xfId="27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 wrapText="1"/>
    </xf>
    <xf numFmtId="171" fontId="2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168" fontId="0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left" indent="6"/>
    </xf>
    <xf numFmtId="0" fontId="2" fillId="0" borderId="0" xfId="0" applyFont="1" applyAlignment="1" quotePrefix="1">
      <alignment horizontal="left" indent="6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85" fontId="0" fillId="0" borderId="0" xfId="2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67" fontId="0" fillId="2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171" fontId="0" fillId="0" borderId="4" xfId="0" applyNumberFormat="1" applyFont="1" applyBorder="1" applyAlignment="1">
      <alignment horizontal="right"/>
    </xf>
    <xf numFmtId="171" fontId="0" fillId="0" borderId="12" xfId="0" applyNumberFormat="1" applyFont="1" applyBorder="1" applyAlignment="1">
      <alignment horizontal="right"/>
    </xf>
    <xf numFmtId="167" fontId="0" fillId="0" borderId="5" xfId="0" applyNumberFormat="1" applyFill="1" applyBorder="1" applyAlignment="1">
      <alignment/>
    </xf>
    <xf numFmtId="171" fontId="0" fillId="0" borderId="6" xfId="0" applyNumberFormat="1" applyFont="1" applyBorder="1" applyAlignment="1">
      <alignment horizontal="right"/>
    </xf>
    <xf numFmtId="0" fontId="0" fillId="0" borderId="0" xfId="0" applyFill="1" applyAlignment="1" quotePrefix="1">
      <alignment horizontal="left"/>
    </xf>
    <xf numFmtId="6" fontId="0" fillId="0" borderId="10" xfId="0" applyNumberFormat="1" applyFill="1" applyBorder="1" applyAlignment="1" quotePrefix="1">
      <alignment horizontal="right"/>
    </xf>
    <xf numFmtId="6" fontId="0" fillId="0" borderId="0" xfId="0" applyNumberFormat="1" applyFill="1" applyBorder="1" applyAlignment="1" quotePrefix="1">
      <alignment horizontal="right"/>
    </xf>
    <xf numFmtId="0" fontId="0" fillId="0" borderId="12" xfId="0" applyFill="1" applyBorder="1" applyAlignment="1">
      <alignment horizontal="right"/>
    </xf>
    <xf numFmtId="185" fontId="0" fillId="0" borderId="4" xfId="27" applyNumberFormat="1" applyBorder="1" applyAlignment="1">
      <alignment/>
    </xf>
    <xf numFmtId="185" fontId="0" fillId="0" borderId="12" xfId="27" applyNumberFormat="1" applyBorder="1" applyAlignment="1">
      <alignment/>
    </xf>
    <xf numFmtId="185" fontId="0" fillId="0" borderId="6" xfId="27" applyNumberFormat="1" applyBorder="1" applyAlignment="1">
      <alignment/>
    </xf>
    <xf numFmtId="3" fontId="0" fillId="0" borderId="0" xfId="0" applyNumberFormat="1" applyFill="1" applyBorder="1" applyAlignment="1" quotePrefix="1">
      <alignment horizontal="left"/>
    </xf>
    <xf numFmtId="166" fontId="0" fillId="2" borderId="0" xfId="0" applyNumberFormat="1" applyFill="1" applyAlignment="1">
      <alignment/>
    </xf>
    <xf numFmtId="0" fontId="0" fillId="3" borderId="2" xfId="0" applyFill="1" applyBorder="1" applyAlignment="1">
      <alignment/>
    </xf>
    <xf numFmtId="171" fontId="0" fillId="3" borderId="4" xfId="0" applyNumberFormat="1" applyFont="1" applyFill="1" applyBorder="1" applyAlignment="1">
      <alignment horizontal="right"/>
    </xf>
    <xf numFmtId="0" fontId="0" fillId="3" borderId="10" xfId="0" applyFill="1" applyBorder="1" applyAlignment="1">
      <alignment/>
    </xf>
    <xf numFmtId="171" fontId="0" fillId="3" borderId="12" xfId="0" applyNumberFormat="1" applyFont="1" applyFill="1" applyBorder="1" applyAlignment="1">
      <alignment horizontal="right"/>
    </xf>
    <xf numFmtId="167" fontId="0" fillId="3" borderId="5" xfId="0" applyNumberFormat="1" applyFill="1" applyBorder="1" applyAlignment="1">
      <alignment/>
    </xf>
    <xf numFmtId="171" fontId="0" fillId="3" borderId="6" xfId="0" applyNumberFormat="1" applyFont="1" applyFill="1" applyBorder="1" applyAlignment="1">
      <alignment horizontal="right"/>
    </xf>
    <xf numFmtId="185" fontId="0" fillId="3" borderId="4" xfId="27" applyNumberFormat="1" applyFill="1" applyBorder="1" applyAlignment="1">
      <alignment/>
    </xf>
    <xf numFmtId="185" fontId="0" fillId="3" borderId="12" xfId="27" applyNumberFormat="1" applyFill="1" applyBorder="1" applyAlignment="1">
      <alignment/>
    </xf>
    <xf numFmtId="185" fontId="0" fillId="3" borderId="6" xfId="27" applyNumberFormat="1" applyFill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168" fontId="0" fillId="0" borderId="10" xfId="0" applyNumberFormat="1" applyBorder="1" applyAlignment="1">
      <alignment/>
    </xf>
    <xf numFmtId="171" fontId="0" fillId="0" borderId="12" xfId="0" applyNumberFormat="1" applyBorder="1" applyAlignment="1">
      <alignment/>
    </xf>
    <xf numFmtId="168" fontId="0" fillId="0" borderId="5" xfId="0" applyNumberFormat="1" applyBorder="1" applyAlignment="1">
      <alignment/>
    </xf>
    <xf numFmtId="171" fontId="0" fillId="0" borderId="6" xfId="0" applyNumberFormat="1" applyBorder="1" applyAlignment="1">
      <alignment/>
    </xf>
    <xf numFmtId="0" fontId="2" fillId="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 indent="2"/>
    </xf>
    <xf numFmtId="0" fontId="0" fillId="0" borderId="14" xfId="0" applyBorder="1" applyAlignment="1" quotePrefix="1">
      <alignment horizontal="left" indent="4"/>
    </xf>
    <xf numFmtId="0" fontId="0" fillId="0" borderId="14" xfId="0" applyBorder="1" applyAlignment="1">
      <alignment horizontal="left" indent="4"/>
    </xf>
    <xf numFmtId="0" fontId="0" fillId="0" borderId="14" xfId="0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3" borderId="14" xfId="0" applyFont="1" applyFill="1" applyBorder="1" applyAlignment="1">
      <alignment/>
    </xf>
    <xf numFmtId="0" fontId="0" fillId="0" borderId="15" xfId="0" applyBorder="1" applyAlignment="1" quotePrefix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 quotePrefix="1">
      <alignment horizontal="left" indent="1"/>
    </xf>
    <xf numFmtId="0" fontId="0" fillId="0" borderId="14" xfId="0" applyBorder="1" applyAlignment="1" quotePrefix="1">
      <alignment horizontal="left" indent="6"/>
    </xf>
    <xf numFmtId="0" fontId="0" fillId="0" borderId="14" xfId="0" applyBorder="1" applyAlignment="1" quotePrefix="1">
      <alignment horizontal="left" indent="2"/>
    </xf>
    <xf numFmtId="0" fontId="0" fillId="0" borderId="15" xfId="0" applyBorder="1" applyAlignment="1" quotePrefix="1">
      <alignment horizontal="left" indent="6"/>
    </xf>
    <xf numFmtId="3" fontId="0" fillId="0" borderId="2" xfId="0" applyNumberFormat="1" applyBorder="1" applyAlignment="1">
      <alignment/>
    </xf>
    <xf numFmtId="3" fontId="0" fillId="0" borderId="3" xfId="0" applyNumberFormat="1" applyFont="1" applyBorder="1" applyAlignment="1" quotePrefix="1">
      <alignment horizontal="left"/>
    </xf>
    <xf numFmtId="171" fontId="0" fillId="0" borderId="4" xfId="0" applyNumberFormat="1" applyFont="1" applyBorder="1" applyAlignment="1">
      <alignment horizontal="right" wrapText="1"/>
    </xf>
    <xf numFmtId="3" fontId="0" fillId="0" borderId="2" xfId="0" applyNumberFormat="1" applyFont="1" applyBorder="1" applyAlignment="1" quotePrefix="1">
      <alignment horizontal="left"/>
    </xf>
    <xf numFmtId="168" fontId="0" fillId="0" borderId="3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67" fontId="0" fillId="0" borderId="4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5" xfId="0" applyBorder="1" applyAlignment="1">
      <alignment horizontal="left" indent="2"/>
    </xf>
    <xf numFmtId="0" fontId="2" fillId="0" borderId="13" xfId="0" applyFont="1" applyBorder="1" applyAlignment="1">
      <alignment horizontal="left" indent="1"/>
    </xf>
    <xf numFmtId="168" fontId="0" fillId="0" borderId="2" xfId="0" applyNumberFormat="1" applyBorder="1" applyAlignment="1">
      <alignment/>
    </xf>
    <xf numFmtId="171" fontId="0" fillId="0" borderId="4" xfId="0" applyNumberFormat="1" applyBorder="1" applyAlignment="1">
      <alignment/>
    </xf>
    <xf numFmtId="168" fontId="0" fillId="0" borderId="9" xfId="0" applyNumberFormat="1" applyBorder="1" applyAlignment="1">
      <alignment/>
    </xf>
    <xf numFmtId="3" fontId="0" fillId="0" borderId="7" xfId="0" applyNumberFormat="1" applyFill="1" applyBorder="1" applyAlignment="1">
      <alignment/>
    </xf>
    <xf numFmtId="171" fontId="0" fillId="0" borderId="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3" fontId="0" fillId="0" borderId="12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7" xfId="0" applyNumberFormat="1" applyBorder="1" applyAlignment="1">
      <alignment/>
    </xf>
    <xf numFmtId="171" fontId="0" fillId="0" borderId="10" xfId="0" applyNumberFormat="1" applyFont="1" applyBorder="1" applyAlignment="1">
      <alignment horizontal="right"/>
    </xf>
    <xf numFmtId="168" fontId="7" fillId="0" borderId="10" xfId="0" applyNumberFormat="1" applyFont="1" applyBorder="1" applyAlignment="1" quotePrefix="1">
      <alignment horizontal="centerContinuous"/>
    </xf>
    <xf numFmtId="3" fontId="0" fillId="0" borderId="0" xfId="0" applyNumberFormat="1" applyBorder="1" applyAlignment="1">
      <alignment horizontal="centerContinuous"/>
    </xf>
    <xf numFmtId="171" fontId="0" fillId="0" borderId="12" xfId="0" applyNumberFormat="1" applyBorder="1" applyAlignment="1">
      <alignment horizontal="centerContinuous"/>
    </xf>
    <xf numFmtId="168" fontId="0" fillId="0" borderId="10" xfId="0" applyNumberFormat="1" applyBorder="1" applyAlignment="1">
      <alignment horizontal="centerContinuous"/>
    </xf>
  </cellXfs>
  <cellStyles count="14">
    <cellStyle name="Normal" xfId="0"/>
    <cellStyle name="ac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Milliers [0]_EDYAN" xfId="22"/>
    <cellStyle name="Milliers_EDYAN" xfId="23"/>
    <cellStyle name="Monétaire [0]_EDYAN" xfId="24"/>
    <cellStyle name="Monétaire_EDYAN" xfId="25"/>
    <cellStyle name="Normal - Style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1"/>
  <sheetViews>
    <sheetView tabSelected="1" zoomScale="70" zoomScaleNormal="70" workbookViewId="0" topLeftCell="A1">
      <selection activeCell="A1" sqref="A1"/>
    </sheetView>
  </sheetViews>
  <sheetFormatPr defaultColWidth="9.140625" defaultRowHeight="12.75"/>
  <sheetData>
    <row r="9" spans="1:8" ht="18">
      <c r="A9" s="98" t="s">
        <v>65</v>
      </c>
      <c r="B9" s="99"/>
      <c r="C9" s="99"/>
      <c r="D9" s="99"/>
      <c r="E9" s="99"/>
      <c r="F9" s="99"/>
      <c r="G9" s="99"/>
      <c r="H9" s="99"/>
    </row>
    <row r="10" spans="1:8" ht="18">
      <c r="A10" s="98" t="s">
        <v>58</v>
      </c>
      <c r="B10" s="99"/>
      <c r="C10" s="99"/>
      <c r="D10" s="99"/>
      <c r="E10" s="99"/>
      <c r="F10" s="99"/>
      <c r="G10" s="99"/>
      <c r="H10" s="99"/>
    </row>
    <row r="11" spans="1:8" ht="18">
      <c r="A11" s="98" t="s">
        <v>64</v>
      </c>
      <c r="B11" s="99"/>
      <c r="C11" s="99"/>
      <c r="D11" s="99"/>
      <c r="E11" s="99"/>
      <c r="F11" s="99"/>
      <c r="G11" s="99"/>
      <c r="H11" s="99"/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&amp;L&amp;F&amp;RUSPS-LR-L-61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2" customFormat="1" ht="15.75">
      <c r="A1" s="40" t="s">
        <v>71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27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5:14" ht="12.75" customHeight="1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 customHeight="1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 customHeight="1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 customHeight="1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 customHeight="1">
      <c r="A7" s="105" t="s">
        <v>23</v>
      </c>
      <c r="B7" s="123"/>
      <c r="C7" s="124"/>
      <c r="D7" s="125"/>
      <c r="E7" s="126"/>
      <c r="F7" s="127"/>
      <c r="G7" s="117"/>
      <c r="H7" s="128"/>
      <c r="I7" s="116"/>
      <c r="J7" s="125"/>
      <c r="K7" s="74"/>
      <c r="L7" s="129"/>
      <c r="M7" s="130"/>
      <c r="N7" s="131"/>
      <c r="O7" s="132"/>
      <c r="P7" s="133"/>
      <c r="Q7" s="131"/>
      <c r="R7" s="116"/>
      <c r="S7" s="117"/>
    </row>
    <row r="8" spans="1:19" ht="12.75" customHeight="1">
      <c r="A8" s="142" t="s">
        <v>48</v>
      </c>
      <c r="B8" s="101"/>
      <c r="C8" s="22"/>
      <c r="D8" s="100"/>
      <c r="E8" s="101"/>
      <c r="F8" s="22"/>
      <c r="G8" s="100"/>
      <c r="H8" s="101"/>
      <c r="I8" s="22"/>
      <c r="J8" s="100"/>
      <c r="K8" s="101"/>
      <c r="L8" s="22"/>
      <c r="M8" s="144"/>
      <c r="N8" s="101"/>
      <c r="O8" s="22"/>
      <c r="P8" s="102"/>
      <c r="Q8" s="101"/>
      <c r="R8" s="22"/>
      <c r="S8" s="102"/>
    </row>
    <row r="9" spans="1:19" ht="12.75" customHeight="1">
      <c r="A9" s="107" t="s">
        <v>0</v>
      </c>
      <c r="B9" s="101">
        <v>64796.320096231444</v>
      </c>
      <c r="C9" s="22">
        <v>1122988.296908951</v>
      </c>
      <c r="D9" s="102">
        <f>IF(C9&lt;&gt;0,B9/C9,0)</f>
        <v>0.05769990682412692</v>
      </c>
      <c r="E9" s="101">
        <v>74.1179606553514</v>
      </c>
      <c r="F9" s="22">
        <v>1759.1718875469999</v>
      </c>
      <c r="G9" s="102">
        <f>IF(F9&lt;&gt;0,E9/F9,0)</f>
        <v>0.04213230166990784</v>
      </c>
      <c r="H9" s="101">
        <v>2733.608948803719</v>
      </c>
      <c r="I9" s="22">
        <v>46971.652450331996</v>
      </c>
      <c r="J9" s="102">
        <f>IF(I9&lt;&gt;0,H9/I9,0)</f>
        <v>0.058196993424794834</v>
      </c>
      <c r="K9" s="101">
        <v>0</v>
      </c>
      <c r="L9" s="22">
        <v>0</v>
      </c>
      <c r="M9" s="102">
        <f>IF(L9&lt;&gt;0,K9/L9,0)</f>
        <v>0</v>
      </c>
      <c r="N9" s="101">
        <v>990.7347048777303</v>
      </c>
      <c r="O9" s="22">
        <v>17104.029918647</v>
      </c>
      <c r="P9" s="102">
        <f>IF(O9&lt;&gt;0,N9/O9,0)</f>
        <v>0.057924051208400926</v>
      </c>
      <c r="Q9" s="101">
        <f aca="true" t="shared" si="0" ref="Q9:R12">SUM(B9,E9,H9,K9,N9)</f>
        <v>68594.78171056825</v>
      </c>
      <c r="R9" s="22">
        <f t="shared" si="0"/>
        <v>1188823.1511654768</v>
      </c>
      <c r="S9" s="102">
        <f>IF(R9&lt;&gt;0,Q9/R9,0)</f>
        <v>0.05769973577930455</v>
      </c>
    </row>
    <row r="10" spans="1:19" ht="12.75" customHeight="1">
      <c r="A10" s="107" t="s">
        <v>51</v>
      </c>
      <c r="B10" s="101">
        <v>84711.02731750475</v>
      </c>
      <c r="C10" s="22">
        <v>1122988.2969089511</v>
      </c>
      <c r="D10" s="102">
        <f>IF(C10&lt;&gt;0,B10/C10,0)</f>
        <v>0.07543357980726391</v>
      </c>
      <c r="E10" s="101">
        <v>145.3108117272575</v>
      </c>
      <c r="F10" s="22">
        <v>1759.1718875469999</v>
      </c>
      <c r="G10" s="102">
        <f>IF(F10&lt;&gt;0,E10/F10,0)</f>
        <v>0.08260182689133339</v>
      </c>
      <c r="H10" s="101">
        <v>3582.282048710012</v>
      </c>
      <c r="I10" s="22">
        <v>46971.652450332</v>
      </c>
      <c r="J10" s="102">
        <f>IF(I10&lt;&gt;0,H10/I10,0)</f>
        <v>0.07626476527513973</v>
      </c>
      <c r="K10" s="101">
        <v>0</v>
      </c>
      <c r="L10" s="22">
        <v>0</v>
      </c>
      <c r="M10" s="102">
        <f>IF(L10&lt;&gt;0,K10/L10,0)</f>
        <v>0</v>
      </c>
      <c r="N10" s="101">
        <v>1305.0513773270898</v>
      </c>
      <c r="O10" s="22">
        <v>17104.029918647004</v>
      </c>
      <c r="P10" s="102">
        <f>IF(O10&lt;&gt;0,N10/O10,0)</f>
        <v>0.07630081235442111</v>
      </c>
      <c r="Q10" s="101">
        <f t="shared" si="0"/>
        <v>89743.67155526912</v>
      </c>
      <c r="R10" s="22">
        <f t="shared" si="0"/>
        <v>1188823.151165477</v>
      </c>
      <c r="S10" s="102">
        <f>IF(R10&lt;&gt;0,Q10/R10,0)</f>
        <v>0.07548950528704614</v>
      </c>
    </row>
    <row r="11" spans="1:19" ht="12.75" customHeight="1">
      <c r="A11" s="107" t="s">
        <v>52</v>
      </c>
      <c r="B11" s="101">
        <v>0</v>
      </c>
      <c r="C11" s="22">
        <v>0</v>
      </c>
      <c r="D11" s="102">
        <f>IF(C11&lt;&gt;0,B11/C11,0)</f>
        <v>0</v>
      </c>
      <c r="E11" s="101">
        <v>0</v>
      </c>
      <c r="F11" s="22">
        <v>0</v>
      </c>
      <c r="G11" s="102">
        <f>IF(F11&lt;&gt;0,E11/F11,0)</f>
        <v>0</v>
      </c>
      <c r="H11" s="101">
        <v>2525.1913676199247</v>
      </c>
      <c r="I11" s="22">
        <v>21099.109795163</v>
      </c>
      <c r="J11" s="102">
        <f>IF(I11&lt;&gt;0,H11/I11,0)</f>
        <v>0.11968236537632636</v>
      </c>
      <c r="K11" s="101">
        <v>0</v>
      </c>
      <c r="L11" s="22">
        <v>0</v>
      </c>
      <c r="M11" s="102">
        <f>IF(L11&lt;&gt;0,K11/L11,0)</f>
        <v>0</v>
      </c>
      <c r="N11" s="101">
        <v>0</v>
      </c>
      <c r="O11" s="22">
        <v>0</v>
      </c>
      <c r="P11" s="102">
        <f>IF(O11&lt;&gt;0,N11/O11,0)</f>
        <v>0</v>
      </c>
      <c r="Q11" s="101">
        <f t="shared" si="0"/>
        <v>2525.1913676199247</v>
      </c>
      <c r="R11" s="22">
        <f t="shared" si="0"/>
        <v>21099.109795163</v>
      </c>
      <c r="S11" s="102">
        <f>IF(R11&lt;&gt;0,Q11/R11,0)</f>
        <v>0.11968236537632636</v>
      </c>
    </row>
    <row r="12" spans="1:19" ht="12.75" customHeight="1">
      <c r="A12" s="107" t="s">
        <v>46</v>
      </c>
      <c r="B12" s="101">
        <f>SUM(B9:B11)</f>
        <v>149507.3474137362</v>
      </c>
      <c r="C12" s="22">
        <f>C9</f>
        <v>1122988.296908951</v>
      </c>
      <c r="D12" s="102">
        <f>IF(C12&lt;&gt;0,B12/C12,0)</f>
        <v>0.13313348663139085</v>
      </c>
      <c r="E12" s="101">
        <f>SUM(E9:E11)</f>
        <v>219.42877238260888</v>
      </c>
      <c r="F12" s="22">
        <f>F9</f>
        <v>1759.1718875469999</v>
      </c>
      <c r="G12" s="102">
        <f>IF(F12&lt;&gt;0,E12/F12,0)</f>
        <v>0.12473412856124123</v>
      </c>
      <c r="H12" s="101">
        <f>SUM(H9:H11)</f>
        <v>8841.082365133656</v>
      </c>
      <c r="I12" s="22">
        <f>I9</f>
        <v>46971.652450331996</v>
      </c>
      <c r="J12" s="102">
        <f>IF(I12&lt;&gt;0,H12/I12,0)</f>
        <v>0.18822165931850598</v>
      </c>
      <c r="K12" s="101">
        <f>SUM(K9:K11)</f>
        <v>0</v>
      </c>
      <c r="L12" s="22">
        <f>L9</f>
        <v>0</v>
      </c>
      <c r="M12" s="102">
        <f>IF(L12&lt;&gt;0,K12/L12,0)</f>
        <v>0</v>
      </c>
      <c r="N12" s="101">
        <f>SUM(N9:N11)</f>
        <v>2295.78608220482</v>
      </c>
      <c r="O12" s="22">
        <f>O9</f>
        <v>17104.029918647</v>
      </c>
      <c r="P12" s="102">
        <f>IF(O12&lt;&gt;0,N12/O12,0)</f>
        <v>0.13422486356282207</v>
      </c>
      <c r="Q12" s="101">
        <f t="shared" si="0"/>
        <v>160863.64463345727</v>
      </c>
      <c r="R12" s="22">
        <f t="shared" si="0"/>
        <v>1188823.1511654768</v>
      </c>
      <c r="S12" s="102">
        <f>IF(R12&lt;&gt;0,Q12/R12,0)</f>
        <v>0.13531335125477048</v>
      </c>
    </row>
    <row r="13" spans="1:19" ht="12.75" customHeight="1">
      <c r="A13" s="107"/>
      <c r="B13" s="101"/>
      <c r="C13" s="29"/>
      <c r="D13" s="100"/>
      <c r="E13" s="101"/>
      <c r="F13" s="29"/>
      <c r="G13" s="100"/>
      <c r="H13" s="101"/>
      <c r="I13" s="29"/>
      <c r="J13" s="100"/>
      <c r="K13" s="101"/>
      <c r="L13" s="29"/>
      <c r="M13" s="100"/>
      <c r="N13" s="101"/>
      <c r="O13" s="29"/>
      <c r="P13" s="100"/>
      <c r="Q13" s="101"/>
      <c r="R13" s="22"/>
      <c r="S13" s="100"/>
    </row>
    <row r="14" spans="1:19" ht="12.75" customHeight="1">
      <c r="A14" s="142" t="s">
        <v>49</v>
      </c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101"/>
      <c r="R14" s="22"/>
      <c r="S14" s="100"/>
    </row>
    <row r="15" spans="1:19" ht="12.75" customHeight="1">
      <c r="A15" s="107" t="s">
        <v>0</v>
      </c>
      <c r="B15" s="101">
        <v>8525.672346030151</v>
      </c>
      <c r="C15" s="22">
        <v>239663.4012743583</v>
      </c>
      <c r="D15" s="102">
        <f>IF(C15&lt;&gt;0,B15/C15,0)</f>
        <v>0.035573526457092455</v>
      </c>
      <c r="E15" s="101">
        <v>1.3421253330178022</v>
      </c>
      <c r="F15" s="22">
        <v>42.095169406078774</v>
      </c>
      <c r="G15" s="102">
        <f>IF(F15&lt;&gt;0,E15/F15,0)</f>
        <v>0.0318831198912812</v>
      </c>
      <c r="H15" s="101">
        <v>868.8126964210081</v>
      </c>
      <c r="I15" s="22">
        <v>24233.227106109865</v>
      </c>
      <c r="J15" s="102">
        <f>IF(I15&lt;&gt;0,H15/I15,0)</f>
        <v>0.0358521253738408</v>
      </c>
      <c r="K15" s="101">
        <v>0</v>
      </c>
      <c r="L15" s="22">
        <v>0</v>
      </c>
      <c r="M15" s="102">
        <f>IF(L15&lt;&gt;0,K15/L15,0)</f>
        <v>0</v>
      </c>
      <c r="N15" s="101">
        <v>24.993781480135386</v>
      </c>
      <c r="O15" s="22">
        <v>652.1224823786181</v>
      </c>
      <c r="P15" s="102">
        <f>IF(O15&lt;&gt;0,N15/O15,0)</f>
        <v>0.03832682073614533</v>
      </c>
      <c r="Q15" s="101">
        <f aca="true" t="shared" si="1" ref="Q15:R18">SUM(B15,E15,H15,K15,N15)</f>
        <v>9420.820949264313</v>
      </c>
      <c r="R15" s="22">
        <f t="shared" si="1"/>
        <v>264590.8460322529</v>
      </c>
      <c r="S15" s="102">
        <f>IF(R15&lt;&gt;0,Q15/R15,0)</f>
        <v>0.03560524141532826</v>
      </c>
    </row>
    <row r="16" spans="1:19" ht="12.75" customHeight="1">
      <c r="A16" s="107" t="s">
        <v>1</v>
      </c>
      <c r="B16" s="101">
        <v>24561.739520727966</v>
      </c>
      <c r="C16" s="22">
        <v>239663.40127435836</v>
      </c>
      <c r="D16" s="102">
        <f>IF(C16&lt;&gt;0,B16/C16,0)</f>
        <v>0.10248431504404186</v>
      </c>
      <c r="E16" s="101">
        <v>4.308028077424893</v>
      </c>
      <c r="F16" s="22">
        <v>42.09516940607876</v>
      </c>
      <c r="G16" s="102">
        <f>IF(F16&lt;&gt;0,E16/F16,0)</f>
        <v>0.10234020050772837</v>
      </c>
      <c r="H16" s="101">
        <v>2480.0333209886007</v>
      </c>
      <c r="I16" s="22">
        <v>24233.22710610986</v>
      </c>
      <c r="J16" s="102">
        <f>IF(I16&lt;&gt;0,H16/I16,0)</f>
        <v>0.10234020050772834</v>
      </c>
      <c r="K16" s="101">
        <v>0</v>
      </c>
      <c r="L16" s="22">
        <v>0</v>
      </c>
      <c r="M16" s="102">
        <f>IF(L16&lt;&gt;0,K16/L16,0)</f>
        <v>0</v>
      </c>
      <c r="N16" s="101">
        <v>66.83232593139292</v>
      </c>
      <c r="O16" s="22">
        <v>652.1224823786181</v>
      </c>
      <c r="P16" s="102">
        <f>IF(O16&lt;&gt;0,N16/O16,0)</f>
        <v>0.10248431504404183</v>
      </c>
      <c r="Q16" s="101">
        <f t="shared" si="1"/>
        <v>27112.913195725385</v>
      </c>
      <c r="R16" s="22">
        <f t="shared" si="1"/>
        <v>264590.84603225294</v>
      </c>
      <c r="S16" s="102">
        <f>IF(R16&lt;&gt;0,Q16/R16,0)</f>
        <v>0.10247109301891869</v>
      </c>
    </row>
    <row r="17" spans="1:19" ht="12.75" customHeight="1">
      <c r="A17" s="107" t="s">
        <v>53</v>
      </c>
      <c r="B17" s="101">
        <v>0</v>
      </c>
      <c r="C17" s="22">
        <v>0</v>
      </c>
      <c r="D17" s="102">
        <f>IF(C17&lt;&gt;0,B17/C17,0)</f>
        <v>0</v>
      </c>
      <c r="E17" s="101">
        <v>8.957370090924456</v>
      </c>
      <c r="F17" s="22">
        <v>42.09516940607876</v>
      </c>
      <c r="G17" s="102">
        <f>IF(F17&lt;&gt;0,E17/F17,0)</f>
        <v>0.2127885507364407</v>
      </c>
      <c r="H17" s="101">
        <v>5179.134306460784</v>
      </c>
      <c r="I17" s="22">
        <v>24339.34668259311</v>
      </c>
      <c r="J17" s="102">
        <f>IF(I17&lt;&gt;0,H17/I17,0)</f>
        <v>0.2127885507364407</v>
      </c>
      <c r="K17" s="101">
        <v>0</v>
      </c>
      <c r="L17" s="22">
        <v>0</v>
      </c>
      <c r="M17" s="102">
        <f>IF(L17&lt;&gt;0,K17/L17,0)</f>
        <v>0</v>
      </c>
      <c r="N17" s="101">
        <v>0</v>
      </c>
      <c r="O17" s="22">
        <v>0</v>
      </c>
      <c r="P17" s="102">
        <f>IF(O17&lt;&gt;0,N17/O17,0)</f>
        <v>0</v>
      </c>
      <c r="Q17" s="101">
        <f t="shared" si="1"/>
        <v>5188.091676551708</v>
      </c>
      <c r="R17" s="22">
        <f t="shared" si="1"/>
        <v>24381.44185199919</v>
      </c>
      <c r="S17" s="102">
        <f>IF(R17&lt;&gt;0,Q17/R17,0)</f>
        <v>0.21278855073644068</v>
      </c>
    </row>
    <row r="18" spans="1:19" ht="12.75" customHeight="1">
      <c r="A18" s="107" t="s">
        <v>46</v>
      </c>
      <c r="B18" s="101">
        <f>SUM(B15:B17)</f>
        <v>33087.41186675812</v>
      </c>
      <c r="C18" s="22">
        <f>C15</f>
        <v>239663.4012743583</v>
      </c>
      <c r="D18" s="102">
        <f>IF(C18&lt;&gt;0,B18/C18,0)</f>
        <v>0.13805784150113437</v>
      </c>
      <c r="E18" s="101">
        <f>SUM(E15:E17)</f>
        <v>14.607523501367151</v>
      </c>
      <c r="F18" s="22">
        <f>F15</f>
        <v>42.095169406078774</v>
      </c>
      <c r="G18" s="102">
        <f>IF(F18&lt;&gt;0,E18/F18,0)</f>
        <v>0.3470118711354501</v>
      </c>
      <c r="H18" s="101">
        <f>SUM(H15:H17)</f>
        <v>8527.980323870393</v>
      </c>
      <c r="I18" s="22">
        <f>I15</f>
        <v>24233.227106109865</v>
      </c>
      <c r="J18" s="102">
        <f>IF(I18&lt;&gt;0,H18/I18,0)</f>
        <v>0.3519126976580125</v>
      </c>
      <c r="K18" s="101">
        <f>SUM(K15:K17)</f>
        <v>0</v>
      </c>
      <c r="L18" s="22">
        <f>L15</f>
        <v>0</v>
      </c>
      <c r="M18" s="102">
        <f>IF(L18&lt;&gt;0,K18/L18,0)</f>
        <v>0</v>
      </c>
      <c r="N18" s="101">
        <f>SUM(N15:N17)</f>
        <v>91.8261074115283</v>
      </c>
      <c r="O18" s="22">
        <f>O15</f>
        <v>652.1224823786181</v>
      </c>
      <c r="P18" s="102">
        <f>IF(O18&lt;&gt;0,N18/O18,0)</f>
        <v>0.14081113578018717</v>
      </c>
      <c r="Q18" s="101">
        <f t="shared" si="1"/>
        <v>41721.82582154141</v>
      </c>
      <c r="R18" s="22">
        <f t="shared" si="1"/>
        <v>264590.8460322529</v>
      </c>
      <c r="S18" s="102">
        <f>IF(R18&lt;&gt;0,Q18/R18,0)</f>
        <v>0.15768431314685633</v>
      </c>
    </row>
    <row r="19" spans="1:19" ht="12.75" customHeight="1">
      <c r="A19" s="107"/>
      <c r="B19" s="101"/>
      <c r="C19" s="29"/>
      <c r="D19" s="100"/>
      <c r="E19" s="101"/>
      <c r="F19" s="29"/>
      <c r="G19" s="100"/>
      <c r="H19" s="101"/>
      <c r="I19" s="29"/>
      <c r="J19" s="100"/>
      <c r="K19" s="101"/>
      <c r="L19" s="29"/>
      <c r="M19" s="100"/>
      <c r="N19" s="101"/>
      <c r="O19" s="29"/>
      <c r="P19" s="100"/>
      <c r="Q19" s="101"/>
      <c r="R19" s="22"/>
      <c r="S19" s="100"/>
    </row>
    <row r="20" spans="1:19" ht="12.75" customHeight="1">
      <c r="A20" s="143" t="s">
        <v>54</v>
      </c>
      <c r="B20" s="101"/>
      <c r="C20" s="29"/>
      <c r="D20" s="100"/>
      <c r="E20" s="101"/>
      <c r="F20" s="29"/>
      <c r="G20" s="100"/>
      <c r="H20" s="101"/>
      <c r="I20" s="29"/>
      <c r="J20" s="100"/>
      <c r="K20" s="101"/>
      <c r="L20" s="29"/>
      <c r="M20" s="100"/>
      <c r="N20" s="101"/>
      <c r="O20" s="29"/>
      <c r="P20" s="100"/>
      <c r="Q20" s="101"/>
      <c r="R20" s="22"/>
      <c r="S20" s="100"/>
    </row>
    <row r="21" spans="1:19" ht="12.75" customHeight="1">
      <c r="A21" s="121" t="s">
        <v>50</v>
      </c>
      <c r="B21" s="101">
        <v>316612.2647237547</v>
      </c>
      <c r="C21" s="22">
        <v>1362651.6981833093</v>
      </c>
      <c r="D21" s="102">
        <f>IF(C21&lt;&gt;0,B21/C21,0)</f>
        <v>0.23235010468622538</v>
      </c>
      <c r="E21" s="101">
        <v>418.52458925089695</v>
      </c>
      <c r="F21" s="22">
        <v>1801.2670569530787</v>
      </c>
      <c r="G21" s="102">
        <f>IF(F21&lt;&gt;0,E21/F21,0)</f>
        <v>0.23235010468622538</v>
      </c>
      <c r="H21" s="101">
        <v>16544.46121910934</v>
      </c>
      <c r="I21" s="22">
        <v>71204.87955644188</v>
      </c>
      <c r="J21" s="102">
        <f>IF(I21&lt;&gt;0,H21/I21,0)</f>
        <v>0.23235010468622536</v>
      </c>
      <c r="K21" s="101">
        <v>0</v>
      </c>
      <c r="L21" s="22">
        <v>0</v>
      </c>
      <c r="M21" s="102">
        <f>IF(L21&lt;&gt;0,K21/L21,0)</f>
        <v>0</v>
      </c>
      <c r="N21" s="101">
        <v>4125.643869202875</v>
      </c>
      <c r="O21" s="22">
        <v>17756.152401025618</v>
      </c>
      <c r="P21" s="102">
        <f>IF(O21&lt;&gt;0,N21/O21,0)</f>
        <v>0.2323501046862254</v>
      </c>
      <c r="Q21" s="101">
        <f aca="true" t="shared" si="2" ref="Q21:R23">SUM(B21,E21,H21,K21,N21)</f>
        <v>337700.89440131787</v>
      </c>
      <c r="R21" s="22">
        <f t="shared" si="2"/>
        <v>1453413.99719773</v>
      </c>
      <c r="S21" s="102">
        <f>IF(R21&lt;&gt;0,Q21/R21,0)</f>
        <v>0.23235010468622538</v>
      </c>
    </row>
    <row r="22" spans="1:19" ht="12.75" customHeight="1">
      <c r="A22" s="121" t="s">
        <v>55</v>
      </c>
      <c r="B22" s="101">
        <v>0</v>
      </c>
      <c r="C22" s="22">
        <v>0</v>
      </c>
      <c r="D22" s="102">
        <f>IF(C22&lt;&gt;0,B22/C22,0)</f>
        <v>0</v>
      </c>
      <c r="E22" s="101">
        <v>64.3771418400617</v>
      </c>
      <c r="F22" s="22">
        <v>42.09516940607875</v>
      </c>
      <c r="G22" s="102">
        <f>IF(F22&lt;&gt;0,E22/F22,0)</f>
        <v>1.5293237382901543</v>
      </c>
      <c r="H22" s="101">
        <v>71809.6884154949</v>
      </c>
      <c r="I22" s="22">
        <v>45438.4564777561</v>
      </c>
      <c r="J22" s="102">
        <f>IF(I22&lt;&gt;0,H22/I22,0)</f>
        <v>1.5803725298338103</v>
      </c>
      <c r="K22" s="101">
        <v>0</v>
      </c>
      <c r="L22" s="22">
        <v>0</v>
      </c>
      <c r="M22" s="102">
        <f>IF(L22&lt;&gt;0,K22/L22,0)</f>
        <v>0</v>
      </c>
      <c r="N22" s="101">
        <v>0</v>
      </c>
      <c r="O22" s="22">
        <v>0</v>
      </c>
      <c r="P22" s="102">
        <f>IF(O22&lt;&gt;0,N22/O22,0)</f>
        <v>0</v>
      </c>
      <c r="Q22" s="101">
        <f t="shared" si="2"/>
        <v>71874.06555733495</v>
      </c>
      <c r="R22" s="22">
        <f t="shared" si="2"/>
        <v>45480.55164716218</v>
      </c>
      <c r="S22" s="102">
        <f>IF(R22&lt;&gt;0,Q22/R22,0)</f>
        <v>1.5803252809010206</v>
      </c>
    </row>
    <row r="23" spans="1:19" ht="12.75" customHeight="1">
      <c r="A23" s="107" t="s">
        <v>46</v>
      </c>
      <c r="B23" s="101">
        <f>SUM(B21:B22)</f>
        <v>316612.2647237547</v>
      </c>
      <c r="C23" s="22">
        <f>C21</f>
        <v>1362651.6981833093</v>
      </c>
      <c r="D23" s="102">
        <f>IF(C23&lt;&gt;0,B23/C23,0)</f>
        <v>0.23235010468622538</v>
      </c>
      <c r="E23" s="101">
        <f>SUM(E21:E22)</f>
        <v>482.90173109095866</v>
      </c>
      <c r="F23" s="22">
        <f>F21</f>
        <v>1801.2670569530787</v>
      </c>
      <c r="G23" s="102">
        <f>IF(F23&lt;&gt;0,E23/F23,0)</f>
        <v>0.26809002542233124</v>
      </c>
      <c r="H23" s="101">
        <f>SUM(H21:H22)</f>
        <v>88354.14963460423</v>
      </c>
      <c r="I23" s="22">
        <f>I21</f>
        <v>71204.87955644188</v>
      </c>
      <c r="J23" s="102">
        <f>IF(I23&lt;&gt;0,H23/I23,0)</f>
        <v>1.2408440290186664</v>
      </c>
      <c r="K23" s="101">
        <f>SUM(K21:K22)</f>
        <v>0</v>
      </c>
      <c r="L23" s="22">
        <f>L21</f>
        <v>0</v>
      </c>
      <c r="M23" s="102">
        <f>IF(L23&lt;&gt;0,K23/L23,0)</f>
        <v>0</v>
      </c>
      <c r="N23" s="101">
        <f>SUM(N21:N22)</f>
        <v>4125.643869202875</v>
      </c>
      <c r="O23" s="22">
        <f>O21</f>
        <v>17756.152401025618</v>
      </c>
      <c r="P23" s="102">
        <f>IF(O23&lt;&gt;0,N23/O23,0)</f>
        <v>0.2323501046862254</v>
      </c>
      <c r="Q23" s="101">
        <f t="shared" si="2"/>
        <v>409574.9599586528</v>
      </c>
      <c r="R23" s="22">
        <f t="shared" si="2"/>
        <v>1453413.99719773</v>
      </c>
      <c r="S23" s="102">
        <f>IF(R23&lt;&gt;0,Q23/R23,0)</f>
        <v>0.2818019922391955</v>
      </c>
    </row>
    <row r="24" spans="1:19" ht="12.75" customHeight="1">
      <c r="A24" s="135"/>
      <c r="B24" s="103"/>
      <c r="C24" s="11"/>
      <c r="D24" s="38"/>
      <c r="E24" s="103"/>
      <c r="F24" s="11"/>
      <c r="G24" s="38"/>
      <c r="H24" s="103"/>
      <c r="I24" s="11"/>
      <c r="J24" s="38"/>
      <c r="K24" s="103"/>
      <c r="L24" s="11"/>
      <c r="M24" s="38"/>
      <c r="N24" s="103"/>
      <c r="O24" s="11"/>
      <c r="P24" s="134"/>
      <c r="Q24" s="145"/>
      <c r="R24" s="11"/>
      <c r="S24" s="38"/>
    </row>
    <row r="25" spans="1:19" ht="12.75" customHeight="1">
      <c r="A25" s="59" t="s">
        <v>44</v>
      </c>
      <c r="B25" s="9">
        <f>SUM(B12,B18,B23)</f>
        <v>499207.024004249</v>
      </c>
      <c r="C25" s="3">
        <f>SUM(C12,C18)</f>
        <v>1362651.6981833093</v>
      </c>
      <c r="D25" s="10">
        <f>IF(C25&lt;&gt;0,B25/C25,0)</f>
        <v>0.366349687649304</v>
      </c>
      <c r="E25" s="9">
        <f>SUM(E12,E18,E23)</f>
        <v>716.9380269749347</v>
      </c>
      <c r="F25" s="3">
        <f>SUM(F12,F18)</f>
        <v>1801.2670569530787</v>
      </c>
      <c r="G25" s="10">
        <f>IF(F25&lt;&gt;0,E25/F25,0)</f>
        <v>0.39801873031957097</v>
      </c>
      <c r="H25" s="9">
        <f>SUM(H12,H18,H23)</f>
        <v>105723.21232360828</v>
      </c>
      <c r="I25" s="3">
        <f>SUM(I12,I18)</f>
        <v>71204.87955644185</v>
      </c>
      <c r="J25" s="10">
        <f>IF(I25&lt;&gt;0,H25/I25,0)</f>
        <v>1.4847748213632583</v>
      </c>
      <c r="K25" s="9">
        <f>SUM(K12,K18,K23)</f>
        <v>0</v>
      </c>
      <c r="L25" s="3">
        <f>SUM(L12,L18)</f>
        <v>0</v>
      </c>
      <c r="M25" s="10">
        <f>IF(L25&lt;&gt;0,K25/L25,0)</f>
        <v>0</v>
      </c>
      <c r="N25" s="9">
        <f>SUM(N12,N18,N23)</f>
        <v>6513.256058819224</v>
      </c>
      <c r="O25" s="3">
        <f>SUM(O12,O18)</f>
        <v>17756.152401025618</v>
      </c>
      <c r="P25" s="10">
        <f>IF(O25&lt;&gt;0,N25/O25,0)</f>
        <v>0.36681685940266034</v>
      </c>
      <c r="Q25" s="9">
        <f>SUM(Q12,Q18,Q23)</f>
        <v>612160.4304136515</v>
      </c>
      <c r="R25" s="3">
        <f>SUM(R12,R18)</f>
        <v>1453413.9971977295</v>
      </c>
      <c r="S25" s="10">
        <f>IF(R25&lt;&gt;0,Q25/R25,0)</f>
        <v>0.42118792828054086</v>
      </c>
    </row>
    <row r="26" spans="1:19" ht="12.75" customHeight="1">
      <c r="A26" s="59"/>
      <c r="B26" s="9"/>
      <c r="C26" s="3"/>
      <c r="D26" s="10"/>
      <c r="E26" s="9"/>
      <c r="F26" s="3"/>
      <c r="G26" s="10"/>
      <c r="H26" s="9"/>
      <c r="I26" s="3"/>
      <c r="J26" s="10"/>
      <c r="K26" s="9"/>
      <c r="L26" s="3"/>
      <c r="M26" s="10"/>
      <c r="N26" s="9"/>
      <c r="O26" s="3"/>
      <c r="P26" s="10"/>
      <c r="Q26" s="9"/>
      <c r="R26" s="3"/>
      <c r="S26" s="10"/>
    </row>
    <row r="27" spans="1:19" ht="12.75" customHeight="1">
      <c r="A27" s="58"/>
      <c r="B27" s="22"/>
      <c r="C27" s="41"/>
      <c r="D27" s="42"/>
      <c r="E27" s="41"/>
      <c r="G27" s="29"/>
      <c r="H27" s="41"/>
      <c r="J27" s="42"/>
      <c r="K27" s="41"/>
      <c r="L27" s="41"/>
      <c r="N27" s="41"/>
      <c r="O27" s="5"/>
      <c r="P27" s="52" t="s">
        <v>66</v>
      </c>
      <c r="Q27" s="139">
        <f>Q25-SUM(Q11,Q17,Q22)</f>
        <v>532573.081812145</v>
      </c>
      <c r="R27" s="140">
        <f>R25</f>
        <v>1453413.9971977295</v>
      </c>
      <c r="S27" s="141">
        <f>IF(R27&lt;&gt;0,Q27/R27,0)</f>
        <v>0.3664290304338462</v>
      </c>
    </row>
    <row r="28" spans="1:19" ht="12.75" customHeight="1" hidden="1">
      <c r="A28" s="58"/>
      <c r="B28" s="22"/>
      <c r="C28" s="41"/>
      <c r="D28" s="42"/>
      <c r="E28" s="41"/>
      <c r="G28" s="29"/>
      <c r="H28" s="41"/>
      <c r="J28" s="42"/>
      <c r="K28" s="41"/>
      <c r="L28" s="41"/>
      <c r="N28" s="41"/>
      <c r="O28" s="5"/>
      <c r="P28" s="52"/>
      <c r="Q28" s="9"/>
      <c r="R28" s="68"/>
      <c r="S28" s="10"/>
    </row>
    <row r="29" spans="1:19" ht="12.75" customHeight="1" hidden="1">
      <c r="A29" s="65" t="s">
        <v>21</v>
      </c>
      <c r="B29" s="7">
        <v>0</v>
      </c>
      <c r="C29" s="7">
        <v>0</v>
      </c>
      <c r="D29" s="56"/>
      <c r="E29" s="7">
        <v>0</v>
      </c>
      <c r="F29" s="7">
        <v>0</v>
      </c>
      <c r="G29" s="56"/>
      <c r="H29" s="7">
        <v>0</v>
      </c>
      <c r="I29" s="7">
        <v>0</v>
      </c>
      <c r="J29" s="57"/>
      <c r="K29" s="7">
        <v>0</v>
      </c>
      <c r="L29" s="7">
        <v>0</v>
      </c>
      <c r="N29" s="7">
        <v>0</v>
      </c>
      <c r="O29" s="7">
        <v>0</v>
      </c>
      <c r="Q29" s="7">
        <v>0</v>
      </c>
      <c r="R29" s="7">
        <v>0</v>
      </c>
      <c r="S29" s="66"/>
    </row>
    <row r="30" spans="1:19" ht="12.75" customHeight="1" hidden="1">
      <c r="A30" s="47"/>
      <c r="B30" s="39"/>
      <c r="C30" s="7">
        <v>0</v>
      </c>
      <c r="E30" s="39"/>
      <c r="F30" s="7">
        <v>0</v>
      </c>
      <c r="H30" s="39"/>
      <c r="I30" s="7">
        <v>0</v>
      </c>
      <c r="K30" s="39"/>
      <c r="L30" s="7">
        <v>0</v>
      </c>
      <c r="N30" s="39"/>
      <c r="O30" s="7">
        <v>0</v>
      </c>
      <c r="Q30" s="39"/>
      <c r="R30" s="7">
        <v>0</v>
      </c>
      <c r="S30" s="67"/>
    </row>
    <row r="31" spans="1:18" ht="12.75" hidden="1">
      <c r="A31" s="47"/>
      <c r="B31" s="39"/>
      <c r="C31" s="7">
        <v>0</v>
      </c>
      <c r="E31" s="5"/>
      <c r="F31" s="7">
        <v>0</v>
      </c>
      <c r="H31" s="5"/>
      <c r="I31" s="7">
        <v>0</v>
      </c>
      <c r="K31" s="5"/>
      <c r="L31" s="7">
        <v>0</v>
      </c>
      <c r="N31" s="5"/>
      <c r="O31" s="7">
        <v>0</v>
      </c>
      <c r="P31" s="3"/>
      <c r="Q31" s="5"/>
      <c r="R31" s="7">
        <v>0</v>
      </c>
    </row>
    <row r="32" spans="1:18" ht="12.75" hidden="1">
      <c r="A32" s="47"/>
      <c r="B32" s="39"/>
      <c r="C32" s="7">
        <f>C21-C12-C18</f>
        <v>0</v>
      </c>
      <c r="D32" s="3"/>
      <c r="E32" s="39"/>
      <c r="F32" s="7">
        <f>F21-F12-F18</f>
        <v>9.237055564881302E-14</v>
      </c>
      <c r="G32" s="3"/>
      <c r="H32" s="39"/>
      <c r="I32" s="7">
        <f>I21-I12-I18</f>
        <v>0</v>
      </c>
      <c r="J32" s="3"/>
      <c r="K32" s="39"/>
      <c r="L32" s="7">
        <f>L21-L12-L18</f>
        <v>0</v>
      </c>
      <c r="M32" s="3"/>
      <c r="N32" s="39"/>
      <c r="O32" s="7">
        <f>O21-O12-O18</f>
        <v>0</v>
      </c>
      <c r="P32" s="3"/>
      <c r="Q32" s="39"/>
      <c r="R32" s="7">
        <f>R21-R12-R18</f>
        <v>0</v>
      </c>
    </row>
    <row r="33" spans="1:16" ht="12.75">
      <c r="A33" s="11"/>
      <c r="B33" s="11"/>
      <c r="C33" s="11"/>
      <c r="D33" s="11"/>
      <c r="E33" s="11"/>
      <c r="F33" s="39"/>
      <c r="G33" s="4"/>
      <c r="H33" s="4"/>
      <c r="I33" s="39"/>
      <c r="J33" s="4"/>
      <c r="K33" s="4"/>
      <c r="L33" s="39"/>
      <c r="M33" s="4"/>
      <c r="N33" s="4"/>
      <c r="O33" s="39"/>
      <c r="P33" s="4"/>
    </row>
    <row r="34" spans="1:16" ht="12.75">
      <c r="A34" s="28" t="s">
        <v>22</v>
      </c>
      <c r="C34" s="21"/>
      <c r="F34" s="39"/>
      <c r="G34" s="4"/>
      <c r="H34" s="4"/>
      <c r="I34" s="39"/>
      <c r="J34" s="4"/>
      <c r="K34" s="4"/>
      <c r="L34" s="39"/>
      <c r="M34" s="4"/>
      <c r="N34" s="4"/>
      <c r="O34" s="39"/>
      <c r="P34" s="4"/>
    </row>
    <row r="35" spans="1:18" ht="12.75">
      <c r="A35" s="64" t="s">
        <v>72</v>
      </c>
      <c r="C35" s="21"/>
      <c r="F35" s="39"/>
      <c r="G35" s="4"/>
      <c r="H35" s="4"/>
      <c r="I35" s="39"/>
      <c r="J35" s="4"/>
      <c r="K35" s="4"/>
      <c r="L35" s="39"/>
      <c r="M35" s="4"/>
      <c r="N35" s="4"/>
      <c r="O35" s="39"/>
      <c r="P35" s="4"/>
      <c r="Q35" s="39"/>
      <c r="R35" s="39"/>
    </row>
    <row r="36" spans="1:18" ht="12.75">
      <c r="A36" s="64" t="s">
        <v>78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8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9"/>
      <c r="R38" s="39"/>
    </row>
    <row r="39" spans="1:18" ht="12.75">
      <c r="A39" s="54"/>
      <c r="B39" s="68"/>
      <c r="C39" s="68"/>
      <c r="D39" s="68"/>
      <c r="E39" s="68"/>
      <c r="F39" s="69"/>
      <c r="G39" s="4"/>
      <c r="H39" s="4"/>
      <c r="I39" s="4"/>
      <c r="J39" s="4"/>
      <c r="K39" s="4"/>
      <c r="L39" s="4"/>
      <c r="M39" s="4"/>
      <c r="N39" s="4"/>
      <c r="O39" s="4"/>
      <c r="P39" s="4"/>
      <c r="Q39" s="39"/>
      <c r="R39" s="39"/>
    </row>
    <row r="40" spans="1:18" ht="12.75">
      <c r="A40" s="61"/>
      <c r="B40" s="68"/>
      <c r="C40" s="68"/>
      <c r="D40" s="68"/>
      <c r="E40" s="68"/>
      <c r="F40" s="68"/>
      <c r="G40" s="4"/>
      <c r="H40" s="4"/>
      <c r="I40" s="4"/>
      <c r="J40" s="4"/>
      <c r="K40" s="4"/>
      <c r="L40" s="4"/>
      <c r="M40" s="4"/>
      <c r="N40" s="4"/>
      <c r="O40" s="4"/>
      <c r="P40" s="4"/>
      <c r="Q40" s="39"/>
      <c r="R40" s="39"/>
    </row>
    <row r="41" spans="1:18" ht="12.75">
      <c r="A41" s="62"/>
      <c r="B41" s="68"/>
      <c r="C41" s="68"/>
      <c r="D41" s="68"/>
      <c r="E41" s="68"/>
      <c r="F41" s="68"/>
      <c r="G41" s="4"/>
      <c r="H41" s="4"/>
      <c r="I41" s="4"/>
      <c r="J41" s="4"/>
      <c r="K41" s="4"/>
      <c r="L41" s="4"/>
      <c r="M41" s="4"/>
      <c r="N41" s="4"/>
      <c r="O41" s="4"/>
      <c r="P41" s="4"/>
      <c r="Q41" s="39"/>
      <c r="R41" s="39"/>
    </row>
    <row r="42" spans="1:18" ht="12.75">
      <c r="A42" s="63"/>
      <c r="B42" s="68"/>
      <c r="C42" s="68"/>
      <c r="D42" s="86"/>
      <c r="E42" s="68"/>
      <c r="F42" s="68"/>
      <c r="G42" s="4"/>
      <c r="H42" s="4"/>
      <c r="I42" s="4"/>
      <c r="J42" s="4"/>
      <c r="K42" s="4"/>
      <c r="L42" s="4"/>
      <c r="M42" s="4"/>
      <c r="N42" s="4"/>
      <c r="O42" s="4"/>
      <c r="P42" s="4"/>
      <c r="Q42" s="39"/>
      <c r="R42" s="39"/>
    </row>
    <row r="43" spans="1:18" ht="12.75">
      <c r="A43" s="63"/>
      <c r="B43" s="68"/>
      <c r="C43" s="68"/>
      <c r="D43" s="86"/>
      <c r="E43" s="68"/>
      <c r="F43" s="68"/>
      <c r="G43" s="4"/>
      <c r="H43" s="4"/>
      <c r="I43" s="4"/>
      <c r="J43" s="4"/>
      <c r="K43" s="4"/>
      <c r="L43" s="4"/>
      <c r="M43" s="4"/>
      <c r="N43" s="4"/>
      <c r="O43" s="4"/>
      <c r="P43" s="4"/>
      <c r="Q43" s="39"/>
      <c r="R43" s="39"/>
    </row>
    <row r="44" spans="1:18" ht="12.75">
      <c r="A44" s="62"/>
      <c r="B44" s="68"/>
      <c r="C44" s="68"/>
      <c r="D44" s="86"/>
      <c r="E44" s="68"/>
      <c r="F44" s="68"/>
      <c r="G44" s="4"/>
      <c r="H44" s="4"/>
      <c r="I44" s="4"/>
      <c r="J44" s="4"/>
      <c r="K44" s="4"/>
      <c r="L44" s="4"/>
      <c r="M44" s="4"/>
      <c r="N44" s="4"/>
      <c r="O44" s="4"/>
      <c r="P44" s="4"/>
      <c r="Q44" s="39"/>
      <c r="R44" s="39"/>
    </row>
    <row r="45" spans="1:18" ht="12.75">
      <c r="A45" s="63"/>
      <c r="B45" s="68"/>
      <c r="C45" s="68"/>
      <c r="D45" s="68"/>
      <c r="E45" s="68"/>
      <c r="F45" s="68"/>
      <c r="G45" s="4"/>
      <c r="H45" s="4"/>
      <c r="I45" s="4"/>
      <c r="J45" s="4"/>
      <c r="K45" s="4"/>
      <c r="L45" s="4"/>
      <c r="M45" s="4"/>
      <c r="N45" s="4"/>
      <c r="O45" s="4"/>
      <c r="P45" s="4"/>
      <c r="Q45" s="39"/>
      <c r="R45" s="39"/>
    </row>
    <row r="46" spans="1:18" ht="12.75">
      <c r="A46" s="63"/>
      <c r="B46" s="68"/>
      <c r="C46" s="68"/>
      <c r="D46" s="68"/>
      <c r="E46" s="68"/>
      <c r="F46" s="68"/>
      <c r="G46" s="4"/>
      <c r="H46" s="4"/>
      <c r="I46" s="4"/>
      <c r="J46" s="4"/>
      <c r="K46" s="4"/>
      <c r="L46" s="4"/>
      <c r="M46" s="4"/>
      <c r="N46" s="4"/>
      <c r="O46" s="4"/>
      <c r="P46" s="4"/>
      <c r="Q46" s="39"/>
      <c r="R46" s="39"/>
    </row>
    <row r="47" spans="1:18" ht="12.75">
      <c r="A47" s="61"/>
      <c r="B47" s="68"/>
      <c r="C47" s="68"/>
      <c r="D47" s="68"/>
      <c r="E47" s="68"/>
      <c r="F47" s="68"/>
      <c r="G47" s="4"/>
      <c r="H47" s="4"/>
      <c r="I47" s="4"/>
      <c r="J47" s="4"/>
      <c r="K47" s="4"/>
      <c r="L47" s="4"/>
      <c r="M47" s="4"/>
      <c r="N47" s="4"/>
      <c r="O47" s="4"/>
      <c r="P47" s="4"/>
      <c r="Q47" s="39"/>
      <c r="R47" s="39"/>
    </row>
    <row r="48" spans="1:18" ht="12.7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9"/>
      <c r="R48" s="39"/>
    </row>
    <row r="49" spans="1:18" ht="12.7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9"/>
      <c r="R49" s="39"/>
    </row>
    <row r="50" spans="1:18" ht="12.7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9"/>
      <c r="R50" s="39"/>
    </row>
    <row r="51" spans="1:18" ht="12.7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9"/>
      <c r="R51" s="39"/>
    </row>
    <row r="52" spans="2:16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28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7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16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&amp;L&amp;F&amp;RUSPS-LR-L-61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2" customFormat="1" ht="15.75">
      <c r="A1" s="40" t="s">
        <v>75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27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5:14" ht="12.75" customHeight="1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 customHeight="1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 customHeight="1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 customHeight="1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 customHeight="1">
      <c r="A7" s="105" t="s">
        <v>24</v>
      </c>
      <c r="B7" s="123"/>
      <c r="C7" s="124"/>
      <c r="D7" s="125"/>
      <c r="E7" s="126"/>
      <c r="F7" s="127"/>
      <c r="G7" s="117"/>
      <c r="H7" s="128"/>
      <c r="I7" s="116"/>
      <c r="J7" s="125"/>
      <c r="K7" s="74"/>
      <c r="L7" s="129"/>
      <c r="M7" s="130"/>
      <c r="N7" s="131"/>
      <c r="O7" s="132"/>
      <c r="P7" s="133"/>
      <c r="Q7" s="131"/>
      <c r="R7" s="116"/>
      <c r="S7" s="117"/>
    </row>
    <row r="8" spans="1:19" ht="12.75" customHeight="1">
      <c r="A8" s="142" t="s">
        <v>48</v>
      </c>
      <c r="B8" s="101"/>
      <c r="C8" s="22"/>
      <c r="D8" s="100"/>
      <c r="E8" s="101"/>
      <c r="F8" s="22"/>
      <c r="G8" s="100"/>
      <c r="H8" s="101"/>
      <c r="I8" s="22"/>
      <c r="J8" s="100"/>
      <c r="K8" s="101"/>
      <c r="L8" s="22"/>
      <c r="M8" s="144"/>
      <c r="N8" s="101"/>
      <c r="O8" s="22"/>
      <c r="P8" s="102"/>
      <c r="Q8" s="101"/>
      <c r="R8" s="22"/>
      <c r="S8" s="102"/>
    </row>
    <row r="9" spans="1:19" ht="12.75" customHeight="1">
      <c r="A9" s="107" t="s">
        <v>0</v>
      </c>
      <c r="B9" s="101">
        <v>4985.527781687504</v>
      </c>
      <c r="C9" s="22">
        <v>50750.84971059701</v>
      </c>
      <c r="D9" s="102">
        <f>IF(C9&lt;&gt;0,B9/C9,0)</f>
        <v>0.09823535586334238</v>
      </c>
      <c r="E9" s="101">
        <v>1102.6628586006318</v>
      </c>
      <c r="F9" s="22">
        <v>14725.886794547</v>
      </c>
      <c r="G9" s="102">
        <f>IF(F9&lt;&gt;0,E9/F9,0)</f>
        <v>0.0748792160353255</v>
      </c>
      <c r="H9" s="101">
        <v>1572.2541578790756</v>
      </c>
      <c r="I9" s="22">
        <v>15551.441365243001</v>
      </c>
      <c r="J9" s="102">
        <f>IF(I9&lt;&gt;0,H9/I9,0)</f>
        <v>0.10110022093469843</v>
      </c>
      <c r="K9" s="101">
        <v>63.03065640172703</v>
      </c>
      <c r="L9" s="22">
        <v>611.6217939579999</v>
      </c>
      <c r="M9" s="102">
        <f>IF(L9&lt;&gt;0,K9/L9,0)</f>
        <v>0.10305495491557867</v>
      </c>
      <c r="N9" s="101">
        <v>192.79644036837288</v>
      </c>
      <c r="O9" s="22">
        <v>2588.4044358700003</v>
      </c>
      <c r="P9" s="102">
        <f>IF(O9&lt;&gt;0,N9/O9,0)</f>
        <v>0.07448466618918122</v>
      </c>
      <c r="Q9" s="101">
        <f aca="true" t="shared" si="0" ref="Q9:R12">SUM(B9,E9,H9,K9,N9)</f>
        <v>7916.271894937311</v>
      </c>
      <c r="R9" s="22">
        <f t="shared" si="0"/>
        <v>84228.204100215</v>
      </c>
      <c r="S9" s="102">
        <f>IF(R9&lt;&gt;0,Q9/R9,0)</f>
        <v>0.09398599886468556</v>
      </c>
    </row>
    <row r="10" spans="1:19" ht="12.75" customHeight="1">
      <c r="A10" s="107" t="s">
        <v>51</v>
      </c>
      <c r="B10" s="101">
        <v>13005.975110788135</v>
      </c>
      <c r="C10" s="22">
        <v>50750.849710597</v>
      </c>
      <c r="D10" s="102">
        <f>IF(C10&lt;&gt;0,B10/C10,0)</f>
        <v>0.2562710808775371</v>
      </c>
      <c r="E10" s="101">
        <v>4031.1258037417265</v>
      </c>
      <c r="F10" s="22">
        <v>14725.886794547001</v>
      </c>
      <c r="G10" s="102">
        <f>IF(F10&lt;&gt;0,E10/F10,0)</f>
        <v>0.273744179891051</v>
      </c>
      <c r="H10" s="101">
        <v>3997.9231180646393</v>
      </c>
      <c r="I10" s="22">
        <v>15551.441365243001</v>
      </c>
      <c r="J10" s="102">
        <f>IF(I10&lt;&gt;0,H10/I10,0)</f>
        <v>0.2570773360596578</v>
      </c>
      <c r="K10" s="101">
        <v>151.43109487637219</v>
      </c>
      <c r="L10" s="22">
        <v>611.6217939579999</v>
      </c>
      <c r="M10" s="102">
        <f>IF(L10&lt;&gt;0,K10/L10,0)</f>
        <v>0.24758943577927991</v>
      </c>
      <c r="N10" s="101">
        <v>706.2391402989939</v>
      </c>
      <c r="O10" s="22">
        <v>2588.4044358700003</v>
      </c>
      <c r="P10" s="102">
        <f>IF(O10&lt;&gt;0,N10/O10,0)</f>
        <v>0.27284729175702277</v>
      </c>
      <c r="Q10" s="101">
        <f t="shared" si="0"/>
        <v>21892.69426776986</v>
      </c>
      <c r="R10" s="22">
        <f t="shared" si="0"/>
        <v>84228.204100215</v>
      </c>
      <c r="S10" s="102">
        <f>IF(R10&lt;&gt;0,Q10/R10,0)</f>
        <v>0.2599211808163671</v>
      </c>
    </row>
    <row r="11" spans="1:19" ht="12.75" customHeight="1">
      <c r="A11" s="107" t="s">
        <v>52</v>
      </c>
      <c r="B11" s="101">
        <v>0</v>
      </c>
      <c r="C11" s="22">
        <v>0</v>
      </c>
      <c r="D11" s="102">
        <f>IF(C11&lt;&gt;0,B11/C11,0)</f>
        <v>0</v>
      </c>
      <c r="E11" s="101">
        <v>1.6538904069675144</v>
      </c>
      <c r="F11" s="22">
        <v>6.703564091395593</v>
      </c>
      <c r="G11" s="102">
        <f>IF(F11&lt;&gt;0,E11/F11,0)</f>
        <v>0.2467180718224768</v>
      </c>
      <c r="H11" s="101">
        <v>1395.6254069121928</v>
      </c>
      <c r="I11" s="22">
        <v>5656.761973709001</v>
      </c>
      <c r="J11" s="102">
        <f>IF(I11&lt;&gt;0,H11/I11,0)</f>
        <v>0.2467180718224768</v>
      </c>
      <c r="K11" s="101">
        <v>140.47095316706918</v>
      </c>
      <c r="L11" s="22">
        <v>569.3581833281492</v>
      </c>
      <c r="M11" s="102">
        <f>IF(L11&lt;&gt;0,K11/L11,0)</f>
        <v>0.24671807182247674</v>
      </c>
      <c r="N11" s="101">
        <v>0</v>
      </c>
      <c r="O11" s="22">
        <v>0</v>
      </c>
      <c r="P11" s="102">
        <f>IF(O11&lt;&gt;0,N11/O11,0)</f>
        <v>0</v>
      </c>
      <c r="Q11" s="101">
        <f t="shared" si="0"/>
        <v>1537.7502504862296</v>
      </c>
      <c r="R11" s="22">
        <f t="shared" si="0"/>
        <v>6232.823721128545</v>
      </c>
      <c r="S11" s="102">
        <f>IF(R11&lt;&gt;0,Q11/R11,0)</f>
        <v>0.24671807182247682</v>
      </c>
    </row>
    <row r="12" spans="1:19" ht="12.75" customHeight="1">
      <c r="A12" s="107" t="s">
        <v>46</v>
      </c>
      <c r="B12" s="101">
        <f>SUM(B9:B11)</f>
        <v>17991.50289247564</v>
      </c>
      <c r="C12" s="22">
        <f>C9</f>
        <v>50750.84971059701</v>
      </c>
      <c r="D12" s="102">
        <f>IF(C12&lt;&gt;0,B12/C12,0)</f>
        <v>0.3545064367408795</v>
      </c>
      <c r="E12" s="101">
        <f>SUM(E9:E11)</f>
        <v>5135.442552749326</v>
      </c>
      <c r="F12" s="22">
        <f>F9</f>
        <v>14725.886794547</v>
      </c>
      <c r="G12" s="102">
        <f>IF(F12&lt;&gt;0,E12/F12,0)</f>
        <v>0.34873570769612205</v>
      </c>
      <c r="H12" s="101">
        <f>SUM(H9:H11)</f>
        <v>6965.802682855909</v>
      </c>
      <c r="I12" s="22">
        <f>I9</f>
        <v>15551.441365243001</v>
      </c>
      <c r="J12" s="102">
        <f>IF(I12&lt;&gt;0,H12/I12,0)</f>
        <v>0.4479200685811841</v>
      </c>
      <c r="K12" s="101">
        <f>SUM(K9:K11)</f>
        <v>354.9327044451684</v>
      </c>
      <c r="L12" s="22">
        <f>L9</f>
        <v>611.6217939579999</v>
      </c>
      <c r="M12" s="102">
        <f>IF(L12&lt;&gt;0,K12/L12,0)</f>
        <v>0.5803140240446396</v>
      </c>
      <c r="N12" s="101">
        <f>SUM(N9:N11)</f>
        <v>899.0355806673667</v>
      </c>
      <c r="O12" s="22">
        <f>O9</f>
        <v>2588.4044358700003</v>
      </c>
      <c r="P12" s="102">
        <f>IF(O12&lt;&gt;0,N12/O12,0)</f>
        <v>0.347331957946204</v>
      </c>
      <c r="Q12" s="101">
        <f t="shared" si="0"/>
        <v>31346.716413193408</v>
      </c>
      <c r="R12" s="22">
        <f t="shared" si="0"/>
        <v>84228.204100215</v>
      </c>
      <c r="S12" s="102">
        <f>IF(R12&lt;&gt;0,Q12/R12,0)</f>
        <v>0.3721641313389156</v>
      </c>
    </row>
    <row r="13" spans="1:19" ht="12.75" customHeight="1">
      <c r="A13" s="107"/>
      <c r="B13" s="101"/>
      <c r="C13" s="29"/>
      <c r="D13" s="100"/>
      <c r="E13" s="101"/>
      <c r="F13" s="29"/>
      <c r="G13" s="100"/>
      <c r="H13" s="101"/>
      <c r="I13" s="29"/>
      <c r="J13" s="100"/>
      <c r="K13" s="101"/>
      <c r="L13" s="29"/>
      <c r="M13" s="100"/>
      <c r="N13" s="101"/>
      <c r="O13" s="29"/>
      <c r="P13" s="100"/>
      <c r="Q13" s="101"/>
      <c r="R13" s="22"/>
      <c r="S13" s="100"/>
    </row>
    <row r="14" spans="1:19" ht="12.75" customHeight="1">
      <c r="A14" s="142" t="s">
        <v>49</v>
      </c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101"/>
      <c r="R14" s="22"/>
      <c r="S14" s="100"/>
    </row>
    <row r="15" spans="1:19" ht="12.75" customHeight="1">
      <c r="A15" s="107" t="s">
        <v>0</v>
      </c>
      <c r="B15" s="101">
        <v>750.0947069519909</v>
      </c>
      <c r="C15" s="22">
        <v>13323.77377380196</v>
      </c>
      <c r="D15" s="102">
        <f>IF(C15&lt;&gt;0,B15/C15,0)</f>
        <v>0.05629746644504534</v>
      </c>
      <c r="E15" s="101">
        <v>10.187740191278426</v>
      </c>
      <c r="F15" s="22">
        <v>178.5231255896716</v>
      </c>
      <c r="G15" s="102">
        <f>IF(F15&lt;&gt;0,E15/F15,0)</f>
        <v>0.057066781447096926</v>
      </c>
      <c r="H15" s="101">
        <v>186.0832292500342</v>
      </c>
      <c r="I15" s="22">
        <v>3242.283261555128</v>
      </c>
      <c r="J15" s="102">
        <f>IF(I15&lt;&gt;0,H15/I15,0)</f>
        <v>0.057392650252520286</v>
      </c>
      <c r="K15" s="101">
        <v>12.12395951194311</v>
      </c>
      <c r="L15" s="22">
        <v>208.5411140315527</v>
      </c>
      <c r="M15" s="102">
        <f>IF(L15&lt;&gt;0,K15/L15,0)</f>
        <v>0.05813702285156456</v>
      </c>
      <c r="N15" s="101">
        <v>26.065061597216737</v>
      </c>
      <c r="O15" s="22">
        <v>440.319808306046</v>
      </c>
      <c r="P15" s="102">
        <f>IF(O15&lt;&gt;0,N15/O15,0)</f>
        <v>0.05919575069196095</v>
      </c>
      <c r="Q15" s="101">
        <f aca="true" t="shared" si="1" ref="Q15:R18">SUM(B15,E15,H15,K15,N15)</f>
        <v>984.5546975024635</v>
      </c>
      <c r="R15" s="22">
        <f t="shared" si="1"/>
        <v>17393.441083284357</v>
      </c>
      <c r="S15" s="102">
        <f>IF(R15&lt;&gt;0,Q15/R15,0)</f>
        <v>0.05660494049384233</v>
      </c>
    </row>
    <row r="16" spans="1:19" ht="12.75" customHeight="1">
      <c r="A16" s="107" t="s">
        <v>1</v>
      </c>
      <c r="B16" s="101">
        <v>2180.807273131809</v>
      </c>
      <c r="C16" s="22">
        <v>13323.773773801959</v>
      </c>
      <c r="D16" s="102">
        <f>IF(C16&lt;&gt;0,B16/C16,0)</f>
        <v>0.1636778971300045</v>
      </c>
      <c r="E16" s="101">
        <v>28.65410523633721</v>
      </c>
      <c r="F16" s="22">
        <v>178.52312558967157</v>
      </c>
      <c r="G16" s="102">
        <f>IF(F16&lt;&gt;0,E16/F16,0)</f>
        <v>0.16050640577623287</v>
      </c>
      <c r="H16" s="101">
        <v>520.4072328206553</v>
      </c>
      <c r="I16" s="22">
        <v>3242.283261555128</v>
      </c>
      <c r="J16" s="102">
        <f>IF(I16&lt;&gt;0,H16/I16,0)</f>
        <v>0.16050640577623293</v>
      </c>
      <c r="K16" s="101">
        <v>33.472184669776055</v>
      </c>
      <c r="L16" s="22">
        <v>208.5411140315527</v>
      </c>
      <c r="M16" s="102">
        <f>IF(L16&lt;&gt;0,K16/L16,0)</f>
        <v>0.1605064057762329</v>
      </c>
      <c r="N16" s="101">
        <v>72.07062028822031</v>
      </c>
      <c r="O16" s="22">
        <v>440.319808306046</v>
      </c>
      <c r="P16" s="102">
        <f>IF(O16&lt;&gt;0,N16/O16,0)</f>
        <v>0.16367789713000452</v>
      </c>
      <c r="Q16" s="101">
        <f t="shared" si="1"/>
        <v>2835.411416146798</v>
      </c>
      <c r="R16" s="22">
        <f t="shared" si="1"/>
        <v>17393.441083284357</v>
      </c>
      <c r="S16" s="102">
        <f>IF(R16&lt;&gt;0,Q16/R16,0)</f>
        <v>0.16301612789384828</v>
      </c>
    </row>
    <row r="17" spans="1:19" ht="12.75" customHeight="1">
      <c r="A17" s="107" t="s">
        <v>53</v>
      </c>
      <c r="B17" s="101">
        <v>0</v>
      </c>
      <c r="C17" s="22">
        <v>0</v>
      </c>
      <c r="D17" s="102">
        <f>IF(C17&lt;&gt;0,B17/C17,0)</f>
        <v>0</v>
      </c>
      <c r="E17" s="101">
        <v>37.90762071313557</v>
      </c>
      <c r="F17" s="22">
        <v>178.52312558967157</v>
      </c>
      <c r="G17" s="102">
        <f>IF(F17&lt;&gt;0,E17/F17,0)</f>
        <v>0.21234011329302377</v>
      </c>
      <c r="H17" s="101">
        <v>688.4667950866906</v>
      </c>
      <c r="I17" s="22">
        <v>3242.283261555128</v>
      </c>
      <c r="J17" s="102">
        <f>IF(I17&lt;&gt;0,H17/I17,0)</f>
        <v>0.2123401132930238</v>
      </c>
      <c r="K17" s="101">
        <v>44.2816437797133</v>
      </c>
      <c r="L17" s="22">
        <v>208.5411140315527</v>
      </c>
      <c r="M17" s="102">
        <f>IF(L17&lt;&gt;0,K17/L17,0)</f>
        <v>0.21234011329302382</v>
      </c>
      <c r="N17" s="101">
        <v>0</v>
      </c>
      <c r="O17" s="22">
        <v>0</v>
      </c>
      <c r="P17" s="102">
        <f>IF(O17&lt;&gt;0,N17/O17,0)</f>
        <v>0</v>
      </c>
      <c r="Q17" s="101">
        <f t="shared" si="1"/>
        <v>770.6560595795394</v>
      </c>
      <c r="R17" s="22">
        <f t="shared" si="1"/>
        <v>3629.347501176352</v>
      </c>
      <c r="S17" s="102">
        <f>IF(R17&lt;&gt;0,Q17/R17,0)</f>
        <v>0.21234011329302377</v>
      </c>
    </row>
    <row r="18" spans="1:19" ht="12.75" customHeight="1">
      <c r="A18" s="107" t="s">
        <v>46</v>
      </c>
      <c r="B18" s="101">
        <f>SUM(B15:B17)</f>
        <v>2930.9019800837996</v>
      </c>
      <c r="C18" s="22">
        <f>C15</f>
        <v>13323.77377380196</v>
      </c>
      <c r="D18" s="102">
        <f>IF(C18&lt;&gt;0,B18/C18,0)</f>
        <v>0.2199753635750498</v>
      </c>
      <c r="E18" s="101">
        <f>SUM(E15:E17)</f>
        <v>76.74946614075121</v>
      </c>
      <c r="F18" s="22">
        <f>F15</f>
        <v>178.5231255896716</v>
      </c>
      <c r="G18" s="102">
        <f>IF(F18&lt;&gt;0,E18/F18,0)</f>
        <v>0.42991330051635357</v>
      </c>
      <c r="H18" s="101">
        <f>SUM(H15:H17)</f>
        <v>1394.9572571573801</v>
      </c>
      <c r="I18" s="22">
        <f>I15</f>
        <v>3242.283261555128</v>
      </c>
      <c r="J18" s="102">
        <f>IF(I18&lt;&gt;0,H18/I18,0)</f>
        <v>0.430239169321777</v>
      </c>
      <c r="K18" s="101">
        <f>SUM(K15:K17)</f>
        <v>89.87778796143246</v>
      </c>
      <c r="L18" s="22">
        <f>L15</f>
        <v>208.5411140315527</v>
      </c>
      <c r="M18" s="102">
        <f>IF(L18&lt;&gt;0,K18/L18,0)</f>
        <v>0.4309835419208213</v>
      </c>
      <c r="N18" s="101">
        <f>SUM(N15:N17)</f>
        <v>98.13568188543705</v>
      </c>
      <c r="O18" s="22">
        <f>O15</f>
        <v>440.319808306046</v>
      </c>
      <c r="P18" s="102">
        <f>IF(O18&lt;&gt;0,N18/O18,0)</f>
        <v>0.22287364782196548</v>
      </c>
      <c r="Q18" s="101">
        <f t="shared" si="1"/>
        <v>4590.622173228801</v>
      </c>
      <c r="R18" s="22">
        <f t="shared" si="1"/>
        <v>17393.441083284357</v>
      </c>
      <c r="S18" s="102">
        <f>IF(R18&lt;&gt;0,Q18/R18,0)</f>
        <v>0.26392834811971355</v>
      </c>
    </row>
    <row r="19" spans="1:19" ht="12.75" customHeight="1">
      <c r="A19" s="107"/>
      <c r="B19" s="101"/>
      <c r="C19" s="29"/>
      <c r="D19" s="100"/>
      <c r="E19" s="101"/>
      <c r="F19" s="29"/>
      <c r="G19" s="100"/>
      <c r="H19" s="101"/>
      <c r="I19" s="29"/>
      <c r="J19" s="100"/>
      <c r="K19" s="101"/>
      <c r="L19" s="29"/>
      <c r="M19" s="100"/>
      <c r="N19" s="101"/>
      <c r="O19" s="29"/>
      <c r="P19" s="100"/>
      <c r="Q19" s="101"/>
      <c r="R19" s="22"/>
      <c r="S19" s="100"/>
    </row>
    <row r="20" spans="1:19" ht="12.75" customHeight="1">
      <c r="A20" s="143" t="s">
        <v>54</v>
      </c>
      <c r="B20" s="101"/>
      <c r="C20" s="29"/>
      <c r="D20" s="100"/>
      <c r="E20" s="101"/>
      <c r="F20" s="29"/>
      <c r="G20" s="100"/>
      <c r="H20" s="101"/>
      <c r="I20" s="29"/>
      <c r="J20" s="100"/>
      <c r="K20" s="101"/>
      <c r="L20" s="29"/>
      <c r="M20" s="100"/>
      <c r="N20" s="101"/>
      <c r="O20" s="29"/>
      <c r="P20" s="100"/>
      <c r="Q20" s="101"/>
      <c r="R20" s="22"/>
      <c r="S20" s="100"/>
    </row>
    <row r="21" spans="1:19" ht="12.75" customHeight="1">
      <c r="A21" s="121" t="s">
        <v>50</v>
      </c>
      <c r="B21" s="101">
        <v>38566.740235530975</v>
      </c>
      <c r="C21" s="22">
        <v>64074.623484398966</v>
      </c>
      <c r="D21" s="102">
        <f>IF(C21&lt;&gt;0,B21/C21,0)</f>
        <v>0.6019035015464631</v>
      </c>
      <c r="E21" s="101">
        <v>8971.016519414103</v>
      </c>
      <c r="F21" s="22">
        <v>14904.409920136672</v>
      </c>
      <c r="G21" s="102">
        <f>IF(F21&lt;&gt;0,E21/F21,0)</f>
        <v>0.6019035015464631</v>
      </c>
      <c r="H21" s="101">
        <v>11312.008659969786</v>
      </c>
      <c r="I21" s="22">
        <v>18793.724626798125</v>
      </c>
      <c r="J21" s="102">
        <f>IF(I21&lt;&gt;0,H21/I21,0)</f>
        <v>0.6019035015464631</v>
      </c>
      <c r="K21" s="101">
        <v>493.6589261574412</v>
      </c>
      <c r="L21" s="22">
        <v>820.1629079895525</v>
      </c>
      <c r="M21" s="102">
        <f>IF(L21&lt;&gt;0,K21/L21,0)</f>
        <v>0.601903501546463</v>
      </c>
      <c r="N21" s="101">
        <v>1822.9997277882267</v>
      </c>
      <c r="O21" s="22">
        <v>3028.7242441760463</v>
      </c>
      <c r="P21" s="102">
        <f>IF(O21&lt;&gt;0,N21/O21,0)</f>
        <v>0.6019035015464629</v>
      </c>
      <c r="Q21" s="101">
        <f aca="true" t="shared" si="2" ref="Q21:R23">SUM(B21,E21,H21,K21,N21)</f>
        <v>61166.42406886053</v>
      </c>
      <c r="R21" s="22">
        <f t="shared" si="2"/>
        <v>101621.64518349936</v>
      </c>
      <c r="S21" s="102">
        <f>IF(R21&lt;&gt;0,Q21/R21,0)</f>
        <v>0.601903501546463</v>
      </c>
    </row>
    <row r="22" spans="1:19" ht="12.75" customHeight="1">
      <c r="A22" s="121" t="s">
        <v>55</v>
      </c>
      <c r="B22" s="101">
        <v>0</v>
      </c>
      <c r="C22" s="22">
        <v>0</v>
      </c>
      <c r="D22" s="102">
        <f>IF(C22&lt;&gt;0,B22/C22,0)</f>
        <v>0</v>
      </c>
      <c r="E22" s="101">
        <v>283.27157349415984</v>
      </c>
      <c r="F22" s="22">
        <v>185.22668968106714</v>
      </c>
      <c r="G22" s="102">
        <f>IF(F22&lt;&gt;0,E22/F22,0)</f>
        <v>1.5293237382901537</v>
      </c>
      <c r="H22" s="101">
        <v>14063.806631559883</v>
      </c>
      <c r="I22" s="22">
        <v>8899.045235264128</v>
      </c>
      <c r="J22" s="102">
        <f>IF(I22&lt;&gt;0,H22/I22,0)</f>
        <v>1.58037252983381</v>
      </c>
      <c r="K22" s="101">
        <v>1063.7386342838831</v>
      </c>
      <c r="L22" s="22">
        <v>777.899297359702</v>
      </c>
      <c r="M22" s="102">
        <f>IF(L22&lt;&gt;0,K22/L22,0)</f>
        <v>1.367450308663807</v>
      </c>
      <c r="N22" s="101">
        <v>0</v>
      </c>
      <c r="O22" s="22">
        <v>0</v>
      </c>
      <c r="P22" s="102">
        <f>IF(O22&lt;&gt;0,N22/O22,0)</f>
        <v>0</v>
      </c>
      <c r="Q22" s="101">
        <f t="shared" si="2"/>
        <v>15410.816839337926</v>
      </c>
      <c r="R22" s="22">
        <f t="shared" si="2"/>
        <v>9862.171222304896</v>
      </c>
      <c r="S22" s="102">
        <f>IF(R22&lt;&gt;0,Q22/R22,0)</f>
        <v>1.5626190715979327</v>
      </c>
    </row>
    <row r="23" spans="1:19" ht="12.75" customHeight="1">
      <c r="A23" s="107" t="s">
        <v>46</v>
      </c>
      <c r="B23" s="101">
        <f>SUM(B21:B22)</f>
        <v>38566.740235530975</v>
      </c>
      <c r="C23" s="22">
        <f>C21</f>
        <v>64074.623484398966</v>
      </c>
      <c r="D23" s="102">
        <f>IF(C23&lt;&gt;0,B23/C23,0)</f>
        <v>0.6019035015464631</v>
      </c>
      <c r="E23" s="101">
        <f>SUM(E21:E22)</f>
        <v>9254.288092908262</v>
      </c>
      <c r="F23" s="22">
        <f>F21</f>
        <v>14904.409920136672</v>
      </c>
      <c r="G23" s="102">
        <f>IF(F23&lt;&gt;0,E23/F23,0)</f>
        <v>0.620909391414766</v>
      </c>
      <c r="H23" s="101">
        <f>SUM(H21:H22)</f>
        <v>25375.815291529667</v>
      </c>
      <c r="I23" s="22">
        <f>I21</f>
        <v>18793.724626798125</v>
      </c>
      <c r="J23" s="102">
        <f>IF(I23&lt;&gt;0,H23/I23,0)</f>
        <v>1.350228110469709</v>
      </c>
      <c r="K23" s="101">
        <f>SUM(K21:K22)</f>
        <v>1557.3975604413245</v>
      </c>
      <c r="L23" s="22">
        <f>L21</f>
        <v>820.1629079895525</v>
      </c>
      <c r="M23" s="102">
        <f>IF(L23&lt;&gt;0,K23/L23,0)</f>
        <v>1.8988880687849432</v>
      </c>
      <c r="N23" s="101">
        <f>SUM(N21:N22)</f>
        <v>1822.9997277882267</v>
      </c>
      <c r="O23" s="22">
        <f>O21</f>
        <v>3028.7242441760463</v>
      </c>
      <c r="P23" s="102">
        <f>IF(O23&lt;&gt;0,N23/O23,0)</f>
        <v>0.6019035015464629</v>
      </c>
      <c r="Q23" s="101">
        <f t="shared" si="2"/>
        <v>76577.24090819845</v>
      </c>
      <c r="R23" s="22">
        <f t="shared" si="2"/>
        <v>101621.64518349936</v>
      </c>
      <c r="S23" s="102">
        <f>IF(R23&lt;&gt;0,Q23/R23,0)</f>
        <v>0.7535524618787863</v>
      </c>
    </row>
    <row r="24" spans="1:19" ht="12.75" customHeight="1">
      <c r="A24" s="135"/>
      <c r="B24" s="103"/>
      <c r="C24" s="11"/>
      <c r="D24" s="38"/>
      <c r="E24" s="103"/>
      <c r="F24" s="11"/>
      <c r="G24" s="38"/>
      <c r="H24" s="103"/>
      <c r="I24" s="11"/>
      <c r="J24" s="38"/>
      <c r="K24" s="103"/>
      <c r="L24" s="11"/>
      <c r="M24" s="38"/>
      <c r="N24" s="103"/>
      <c r="O24" s="11"/>
      <c r="P24" s="134"/>
      <c r="Q24" s="145"/>
      <c r="R24" s="11"/>
      <c r="S24" s="38"/>
    </row>
    <row r="25" spans="1:19" ht="12.75" customHeight="1">
      <c r="A25" s="59" t="s">
        <v>44</v>
      </c>
      <c r="B25" s="9">
        <f>SUM(B12,B18,B23)</f>
        <v>59489.145108090415</v>
      </c>
      <c r="C25" s="3">
        <f>SUM(C12,C18)</f>
        <v>64074.623484398966</v>
      </c>
      <c r="D25" s="10">
        <f>IF(C25&lt;&gt;0,B25/C25,0)</f>
        <v>0.9284353441823184</v>
      </c>
      <c r="E25" s="9">
        <f>SUM(E12,E18,E23)</f>
        <v>14466.480111798339</v>
      </c>
      <c r="F25" s="3">
        <f>SUM(F12,F18)</f>
        <v>14904.409920136672</v>
      </c>
      <c r="G25" s="10">
        <f>IF(F25&lt;&gt;0,E25/F25,0)</f>
        <v>0.9706174339886703</v>
      </c>
      <c r="H25" s="9">
        <f>SUM(H12,H18,H23)</f>
        <v>33736.575231542956</v>
      </c>
      <c r="I25" s="3">
        <f>SUM(I12,I18)</f>
        <v>18793.724626798128</v>
      </c>
      <c r="J25" s="10">
        <f>IF(I25&lt;&gt;0,H25/I25,0)</f>
        <v>1.7950978798230177</v>
      </c>
      <c r="K25" s="9">
        <f>SUM(K12,K18,K23)</f>
        <v>2002.2080528479253</v>
      </c>
      <c r="L25" s="3">
        <f>SUM(L12,L18)</f>
        <v>820.1629079895527</v>
      </c>
      <c r="M25" s="10">
        <f>IF(L25&lt;&gt;0,K25/L25,0)</f>
        <v>2.4412321422287846</v>
      </c>
      <c r="N25" s="9">
        <f>SUM(N12,N18,N23)</f>
        <v>2820.1709903410306</v>
      </c>
      <c r="O25" s="3">
        <f>SUM(O12,O18)</f>
        <v>3028.7242441760463</v>
      </c>
      <c r="P25" s="10">
        <f>IF(O25&lt;&gt;0,N25/O25,0)</f>
        <v>0.9311415510223342</v>
      </c>
      <c r="Q25" s="9">
        <f>SUM(Q12,Q18,Q23)</f>
        <v>112514.57949462066</v>
      </c>
      <c r="R25" s="3">
        <f>SUM(R12,R18)</f>
        <v>101621.64518349936</v>
      </c>
      <c r="S25" s="10">
        <f>IF(R25&lt;&gt;0,Q25/R25,0)</f>
        <v>1.1071910840594226</v>
      </c>
    </row>
    <row r="26" spans="1:19" ht="12.75" customHeight="1">
      <c r="A26" s="59"/>
      <c r="B26" s="9"/>
      <c r="C26" s="3"/>
      <c r="D26" s="10"/>
      <c r="E26" s="9"/>
      <c r="F26" s="3"/>
      <c r="G26" s="10"/>
      <c r="H26" s="9"/>
      <c r="I26" s="3"/>
      <c r="J26" s="10"/>
      <c r="K26" s="9"/>
      <c r="L26" s="3"/>
      <c r="M26" s="10"/>
      <c r="N26" s="9"/>
      <c r="O26" s="3"/>
      <c r="P26" s="10"/>
      <c r="Q26" s="9"/>
      <c r="R26" s="3"/>
      <c r="S26" s="10"/>
    </row>
    <row r="27" spans="1:19" ht="12.75" customHeight="1">
      <c r="A27" s="58"/>
      <c r="B27" s="22"/>
      <c r="C27" s="41"/>
      <c r="D27" s="42"/>
      <c r="E27" s="41"/>
      <c r="G27" s="29"/>
      <c r="H27" s="41"/>
      <c r="J27" s="42"/>
      <c r="K27" s="41"/>
      <c r="L27" s="41"/>
      <c r="N27" s="41"/>
      <c r="O27" s="5"/>
      <c r="P27" s="52" t="s">
        <v>66</v>
      </c>
      <c r="Q27" s="139">
        <f>Q25-SUM(Q11,Q17,Q22)</f>
        <v>94795.35634521696</v>
      </c>
      <c r="R27" s="146">
        <f>R25</f>
        <v>101621.64518349936</v>
      </c>
      <c r="S27" s="141">
        <f>IF(R27&lt;&gt;0,Q27/R27,0)</f>
        <v>0.9328264286023308</v>
      </c>
    </row>
    <row r="28" spans="1:19" ht="12.75" customHeight="1" hidden="1">
      <c r="A28" s="58"/>
      <c r="B28" s="22"/>
      <c r="C28" s="41"/>
      <c r="D28" s="42"/>
      <c r="E28" s="41"/>
      <c r="G28" s="29"/>
      <c r="H28" s="41"/>
      <c r="J28" s="42"/>
      <c r="K28" s="41"/>
      <c r="L28" s="41"/>
      <c r="N28" s="41"/>
      <c r="O28" s="5"/>
      <c r="P28" s="5"/>
      <c r="Q28" s="4"/>
      <c r="R28" s="4"/>
      <c r="S28" s="10"/>
    </row>
    <row r="29" spans="1:19" ht="12.75" customHeight="1" hidden="1">
      <c r="A29" s="65" t="s">
        <v>21</v>
      </c>
      <c r="B29" s="7">
        <v>0</v>
      </c>
      <c r="C29" s="7">
        <v>0</v>
      </c>
      <c r="D29" s="56"/>
      <c r="E29" s="7">
        <v>0</v>
      </c>
      <c r="F29" s="7">
        <v>0</v>
      </c>
      <c r="G29" s="56"/>
      <c r="H29" s="7">
        <v>0</v>
      </c>
      <c r="I29" s="7">
        <v>0</v>
      </c>
      <c r="J29" s="57"/>
      <c r="K29" s="7">
        <v>0</v>
      </c>
      <c r="L29" s="7">
        <v>0</v>
      </c>
      <c r="N29" s="7">
        <v>0</v>
      </c>
      <c r="O29" s="7">
        <v>0</v>
      </c>
      <c r="Q29" s="7">
        <v>0</v>
      </c>
      <c r="R29" s="7">
        <v>0</v>
      </c>
      <c r="S29" s="66"/>
    </row>
    <row r="30" spans="1:19" ht="12.75" customHeight="1" hidden="1">
      <c r="A30" s="47"/>
      <c r="B30" s="39"/>
      <c r="C30" s="7">
        <v>0</v>
      </c>
      <c r="E30" s="39"/>
      <c r="F30" s="7">
        <v>0</v>
      </c>
      <c r="H30" s="39"/>
      <c r="I30" s="7">
        <v>0</v>
      </c>
      <c r="K30" s="39"/>
      <c r="L30" s="7">
        <v>0</v>
      </c>
      <c r="N30" s="39"/>
      <c r="O30" s="7">
        <v>0</v>
      </c>
      <c r="Q30" s="39"/>
      <c r="R30" s="7">
        <v>0</v>
      </c>
      <c r="S30" s="67"/>
    </row>
    <row r="31" spans="1:18" ht="12.75" hidden="1">
      <c r="A31" s="47"/>
      <c r="B31" s="39"/>
      <c r="C31" s="7">
        <v>0</v>
      </c>
      <c r="E31" s="5"/>
      <c r="F31" s="7">
        <v>0</v>
      </c>
      <c r="H31" s="5"/>
      <c r="I31" s="7">
        <v>0</v>
      </c>
      <c r="K31" s="5"/>
      <c r="L31" s="7">
        <v>0</v>
      </c>
      <c r="N31" s="5"/>
      <c r="O31" s="7">
        <v>0</v>
      </c>
      <c r="P31" s="3"/>
      <c r="Q31" s="5"/>
      <c r="R31" s="7">
        <v>0</v>
      </c>
    </row>
    <row r="32" spans="1:18" ht="12.75" hidden="1">
      <c r="A32" s="47"/>
      <c r="B32" s="39"/>
      <c r="C32" s="7">
        <f>C21-C12-C18</f>
        <v>0</v>
      </c>
      <c r="D32" s="3"/>
      <c r="E32" s="39"/>
      <c r="F32" s="7">
        <f>F21-F12-F18</f>
        <v>8.242295734817162E-13</v>
      </c>
      <c r="G32" s="3"/>
      <c r="H32" s="39"/>
      <c r="I32" s="7">
        <f>I21-I12-I18</f>
        <v>-4.547473508864641E-12</v>
      </c>
      <c r="J32" s="3"/>
      <c r="K32" s="39"/>
      <c r="L32" s="7">
        <f>L21-L12-L18</f>
        <v>0</v>
      </c>
      <c r="M32" s="3"/>
      <c r="N32" s="39"/>
      <c r="O32" s="7">
        <f>O21-O12-O18</f>
        <v>0</v>
      </c>
      <c r="P32" s="3"/>
      <c r="Q32" s="39"/>
      <c r="R32" s="7">
        <f>R21-R12-R18</f>
        <v>0</v>
      </c>
    </row>
    <row r="33" spans="1:16" ht="12.75">
      <c r="A33" s="11"/>
      <c r="B33" s="11"/>
      <c r="C33" s="11"/>
      <c r="D33" s="11"/>
      <c r="E33" s="11"/>
      <c r="F33" s="39"/>
      <c r="G33" s="4"/>
      <c r="H33" s="4"/>
      <c r="I33" s="39"/>
      <c r="J33" s="4"/>
      <c r="K33" s="4"/>
      <c r="L33" s="39"/>
      <c r="M33" s="4"/>
      <c r="N33" s="4"/>
      <c r="O33" s="39"/>
      <c r="P33" s="4"/>
    </row>
    <row r="34" spans="1:16" ht="12.75">
      <c r="A34" s="28" t="s">
        <v>22</v>
      </c>
      <c r="C34" s="21"/>
      <c r="F34" s="39"/>
      <c r="G34" s="4"/>
      <c r="H34" s="4"/>
      <c r="I34" s="39"/>
      <c r="J34" s="4"/>
      <c r="K34" s="4"/>
      <c r="L34" s="39"/>
      <c r="M34" s="4"/>
      <c r="N34" s="4"/>
      <c r="O34" s="39"/>
      <c r="P34" s="4"/>
    </row>
    <row r="35" spans="1:18" ht="12.75">
      <c r="A35" s="64" t="s">
        <v>72</v>
      </c>
      <c r="C35" s="21"/>
      <c r="F35" s="39"/>
      <c r="G35" s="4"/>
      <c r="H35" s="4"/>
      <c r="I35" s="39"/>
      <c r="J35" s="4"/>
      <c r="K35" s="4"/>
      <c r="L35" s="39"/>
      <c r="M35" s="4"/>
      <c r="N35" s="4"/>
      <c r="O35" s="39"/>
      <c r="P35" s="4"/>
      <c r="Q35" s="39"/>
      <c r="R35" s="39"/>
    </row>
    <row r="36" spans="1:18" ht="12.75">
      <c r="A36" s="64" t="s">
        <v>78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8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9"/>
      <c r="R38" s="39"/>
    </row>
    <row r="39" spans="1:18" ht="12.75">
      <c r="A39" s="54"/>
      <c r="B39" s="68"/>
      <c r="C39" s="68"/>
      <c r="D39" s="68"/>
      <c r="E39" s="68"/>
      <c r="F39" s="69"/>
      <c r="G39" s="4"/>
      <c r="H39" s="4"/>
      <c r="I39" s="4"/>
      <c r="J39" s="4"/>
      <c r="K39" s="4"/>
      <c r="L39" s="4"/>
      <c r="M39" s="4"/>
      <c r="N39" s="4"/>
      <c r="O39" s="4"/>
      <c r="P39" s="4"/>
      <c r="Q39" s="39"/>
      <c r="R39" s="39"/>
    </row>
    <row r="40" spans="1:18" ht="12.75">
      <c r="A40" s="61"/>
      <c r="B40" s="68"/>
      <c r="C40" s="68"/>
      <c r="D40" s="68"/>
      <c r="E40" s="68"/>
      <c r="F40" s="68"/>
      <c r="G40" s="4"/>
      <c r="H40" s="4"/>
      <c r="I40" s="4"/>
      <c r="J40" s="4"/>
      <c r="K40" s="4"/>
      <c r="L40" s="4"/>
      <c r="M40" s="4"/>
      <c r="N40" s="4"/>
      <c r="O40" s="4"/>
      <c r="P40" s="4"/>
      <c r="Q40" s="39"/>
      <c r="R40" s="39"/>
    </row>
    <row r="41" spans="1:18" ht="12.75">
      <c r="A41" s="62"/>
      <c r="B41" s="68"/>
      <c r="C41" s="68"/>
      <c r="D41" s="68"/>
      <c r="E41" s="68"/>
      <c r="F41" s="68"/>
      <c r="G41" s="4"/>
      <c r="H41" s="4"/>
      <c r="I41" s="4"/>
      <c r="J41" s="4"/>
      <c r="K41" s="4"/>
      <c r="L41" s="4"/>
      <c r="M41" s="4"/>
      <c r="N41" s="4"/>
      <c r="O41" s="4"/>
      <c r="P41" s="4"/>
      <c r="Q41" s="39"/>
      <c r="R41" s="39"/>
    </row>
    <row r="42" spans="1:18" ht="12.75">
      <c r="A42" s="63"/>
      <c r="B42" s="68"/>
      <c r="C42" s="68"/>
      <c r="D42" s="86"/>
      <c r="E42" s="68"/>
      <c r="F42" s="68"/>
      <c r="G42" s="4"/>
      <c r="H42" s="4"/>
      <c r="I42" s="4"/>
      <c r="J42" s="4"/>
      <c r="K42" s="4"/>
      <c r="L42" s="4"/>
      <c r="M42" s="4"/>
      <c r="N42" s="4"/>
      <c r="O42" s="4"/>
      <c r="P42" s="4"/>
      <c r="Q42" s="39"/>
      <c r="R42" s="39"/>
    </row>
    <row r="43" spans="1:18" ht="12.75">
      <c r="A43" s="63"/>
      <c r="B43" s="68"/>
      <c r="C43" s="68"/>
      <c r="D43" s="86"/>
      <c r="E43" s="68"/>
      <c r="F43" s="68"/>
      <c r="G43" s="4"/>
      <c r="H43" s="4"/>
      <c r="I43" s="4"/>
      <c r="J43" s="4"/>
      <c r="K43" s="4"/>
      <c r="L43" s="4"/>
      <c r="M43" s="4"/>
      <c r="N43" s="4"/>
      <c r="O43" s="4"/>
      <c r="P43" s="4"/>
      <c r="Q43" s="39"/>
      <c r="R43" s="39"/>
    </row>
    <row r="44" spans="1:18" ht="12.75">
      <c r="A44" s="62"/>
      <c r="B44" s="68"/>
      <c r="C44" s="68"/>
      <c r="D44" s="86"/>
      <c r="E44" s="68"/>
      <c r="F44" s="68"/>
      <c r="G44" s="4"/>
      <c r="H44" s="4"/>
      <c r="I44" s="4"/>
      <c r="J44" s="4"/>
      <c r="K44" s="4"/>
      <c r="L44" s="4"/>
      <c r="M44" s="4"/>
      <c r="N44" s="4"/>
      <c r="O44" s="4"/>
      <c r="P44" s="4"/>
      <c r="Q44" s="39"/>
      <c r="R44" s="39"/>
    </row>
    <row r="45" spans="1:18" ht="12.75">
      <c r="A45" s="63"/>
      <c r="B45" s="68"/>
      <c r="C45" s="68"/>
      <c r="D45" s="68"/>
      <c r="E45" s="68"/>
      <c r="F45" s="68"/>
      <c r="G45" s="4"/>
      <c r="H45" s="4"/>
      <c r="I45" s="4"/>
      <c r="J45" s="4"/>
      <c r="K45" s="4"/>
      <c r="L45" s="4"/>
      <c r="M45" s="4"/>
      <c r="N45" s="4"/>
      <c r="O45" s="4"/>
      <c r="P45" s="4"/>
      <c r="Q45" s="39"/>
      <c r="R45" s="39"/>
    </row>
    <row r="46" spans="1:18" ht="12.75">
      <c r="A46" s="63"/>
      <c r="B46" s="68"/>
      <c r="C46" s="68"/>
      <c r="D46" s="68"/>
      <c r="E46" s="68"/>
      <c r="F46" s="68"/>
      <c r="G46" s="4"/>
      <c r="H46" s="4"/>
      <c r="I46" s="4"/>
      <c r="J46" s="4"/>
      <c r="K46" s="4"/>
      <c r="L46" s="4"/>
      <c r="M46" s="4"/>
      <c r="N46" s="4"/>
      <c r="O46" s="4"/>
      <c r="P46" s="4"/>
      <c r="Q46" s="39"/>
      <c r="R46" s="39"/>
    </row>
    <row r="47" spans="1:18" ht="12.75">
      <c r="A47" s="61"/>
      <c r="B47" s="68"/>
      <c r="C47" s="68"/>
      <c r="D47" s="68"/>
      <c r="E47" s="68"/>
      <c r="F47" s="68"/>
      <c r="G47" s="4"/>
      <c r="H47" s="4"/>
      <c r="I47" s="4"/>
      <c r="J47" s="4"/>
      <c r="K47" s="4"/>
      <c r="L47" s="4"/>
      <c r="M47" s="4"/>
      <c r="N47" s="4"/>
      <c r="O47" s="4"/>
      <c r="P47" s="4"/>
      <c r="Q47" s="39"/>
      <c r="R47" s="39"/>
    </row>
    <row r="48" spans="1:18" ht="12.7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9"/>
      <c r="R48" s="39"/>
    </row>
    <row r="49" spans="1:18" ht="12.7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9"/>
      <c r="R49" s="39"/>
    </row>
    <row r="50" spans="1:18" ht="12.7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9"/>
      <c r="R50" s="39"/>
    </row>
    <row r="51" spans="1:18" ht="12.7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9"/>
      <c r="R51" s="39"/>
    </row>
    <row r="52" spans="2:16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28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7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16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&amp;L&amp;F&amp;RUSPS-LR-L-61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2" customFormat="1" ht="15.75">
      <c r="A1" s="40" t="s">
        <v>74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27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5:14" ht="12.75" customHeight="1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 customHeight="1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 customHeight="1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 customHeight="1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 customHeight="1">
      <c r="A7" s="105" t="s">
        <v>28</v>
      </c>
      <c r="B7" s="123"/>
      <c r="C7" s="124"/>
      <c r="D7" s="125"/>
      <c r="E7" s="126"/>
      <c r="F7" s="127"/>
      <c r="G7" s="117"/>
      <c r="H7" s="128"/>
      <c r="I7" s="116"/>
      <c r="J7" s="125"/>
      <c r="K7" s="74"/>
      <c r="L7" s="129"/>
      <c r="M7" s="130"/>
      <c r="N7" s="131"/>
      <c r="O7" s="132"/>
      <c r="P7" s="133"/>
      <c r="Q7" s="131"/>
      <c r="R7" s="116"/>
      <c r="S7" s="117"/>
    </row>
    <row r="8" spans="1:19" ht="12.75" customHeight="1">
      <c r="A8" s="142" t="s">
        <v>48</v>
      </c>
      <c r="B8" s="101"/>
      <c r="C8" s="22"/>
      <c r="D8" s="100"/>
      <c r="E8" s="101"/>
      <c r="F8" s="22"/>
      <c r="G8" s="100"/>
      <c r="H8" s="101"/>
      <c r="I8" s="22"/>
      <c r="J8" s="100"/>
      <c r="K8" s="101"/>
      <c r="L8" s="22"/>
      <c r="M8" s="144"/>
      <c r="N8" s="101"/>
      <c r="O8" s="22"/>
      <c r="P8" s="102"/>
      <c r="Q8" s="101"/>
      <c r="R8" s="22"/>
      <c r="S8" s="102"/>
    </row>
    <row r="9" spans="1:19" ht="12.75" customHeight="1">
      <c r="A9" s="107" t="s">
        <v>0</v>
      </c>
      <c r="B9" s="101">
        <v>236.32681394141915</v>
      </c>
      <c r="C9" s="22">
        <v>1409.1396457560002</v>
      </c>
      <c r="D9" s="102">
        <f>IF(C9&lt;&gt;0,B9/C9,0)</f>
        <v>0.16771000280432133</v>
      </c>
      <c r="E9" s="101">
        <v>0</v>
      </c>
      <c r="F9" s="22">
        <v>0</v>
      </c>
      <c r="G9" s="102">
        <f>IF(F9&lt;&gt;0,E9/F9,0)</f>
        <v>0</v>
      </c>
      <c r="H9" s="101">
        <v>144.55892808732492</v>
      </c>
      <c r="I9" s="22">
        <v>1480.8119217039998</v>
      </c>
      <c r="J9" s="102">
        <f>IF(I9&lt;&gt;0,H9/I9,0)</f>
        <v>0.09762139672739674</v>
      </c>
      <c r="K9" s="101">
        <v>506.74782292170664</v>
      </c>
      <c r="L9" s="22">
        <v>3412.8544288369994</v>
      </c>
      <c r="M9" s="102">
        <f>IF(L9&lt;&gt;0,K9/L9,0)</f>
        <v>0.1484821088880698</v>
      </c>
      <c r="N9" s="101">
        <v>85.69707531197477</v>
      </c>
      <c r="O9" s="22">
        <v>687.5105970360001</v>
      </c>
      <c r="P9" s="102">
        <f>IF(O9&lt;&gt;0,N9/O9,0)</f>
        <v>0.12464837004903273</v>
      </c>
      <c r="Q9" s="101">
        <f aca="true" t="shared" si="0" ref="Q9:R12">SUM(B9,E9,H9,K9,N9)</f>
        <v>973.3306402624255</v>
      </c>
      <c r="R9" s="22">
        <f t="shared" si="0"/>
        <v>6990.316593332999</v>
      </c>
      <c r="S9" s="102">
        <f>IF(R9&lt;&gt;0,Q9/R9,0)</f>
        <v>0.1392398509090043</v>
      </c>
    </row>
    <row r="10" spans="1:19" ht="12.75" customHeight="1">
      <c r="A10" s="107" t="s">
        <v>51</v>
      </c>
      <c r="B10" s="101">
        <v>678.3846452062528</v>
      </c>
      <c r="C10" s="22">
        <v>1409.139645756</v>
      </c>
      <c r="D10" s="102">
        <f>IF(C10&lt;&gt;0,B10/C10,0)</f>
        <v>0.48141761339934563</v>
      </c>
      <c r="E10" s="101">
        <v>0</v>
      </c>
      <c r="F10" s="22">
        <v>0</v>
      </c>
      <c r="G10" s="102">
        <f>IF(F10&lt;&gt;0,E10/F10,0)</f>
        <v>0</v>
      </c>
      <c r="H10" s="101">
        <v>771.2136920235743</v>
      </c>
      <c r="I10" s="22">
        <v>1480.8119217040003</v>
      </c>
      <c r="J10" s="102">
        <f>IF(I10&lt;&gt;0,H10/I10,0)</f>
        <v>0.5208046212486749</v>
      </c>
      <c r="K10" s="101">
        <v>1866.4547553733864</v>
      </c>
      <c r="L10" s="22">
        <v>3412.8544288370003</v>
      </c>
      <c r="M10" s="102">
        <f>IF(L10&lt;&gt;0,K10/L10,0)</f>
        <v>0.5468896474466445</v>
      </c>
      <c r="N10" s="101">
        <v>330.97971081183044</v>
      </c>
      <c r="O10" s="22">
        <v>687.5105970360001</v>
      </c>
      <c r="P10" s="102">
        <f>IF(O10&lt;&gt;0,N10/O10,0)</f>
        <v>0.4814176133993457</v>
      </c>
      <c r="Q10" s="101">
        <f t="shared" si="0"/>
        <v>3647.032803415044</v>
      </c>
      <c r="R10" s="22">
        <f t="shared" si="0"/>
        <v>6990.316593333</v>
      </c>
      <c r="S10" s="102">
        <f>IF(R10&lt;&gt;0,Q10/R10,0)</f>
        <v>0.5217264132061478</v>
      </c>
    </row>
    <row r="11" spans="1:19" ht="12.75" customHeight="1">
      <c r="A11" s="107" t="s">
        <v>52</v>
      </c>
      <c r="B11" s="101">
        <v>0</v>
      </c>
      <c r="C11" s="22">
        <v>0</v>
      </c>
      <c r="D11" s="102">
        <f>IF(C11&lt;&gt;0,B11/C11,0)</f>
        <v>0</v>
      </c>
      <c r="E11" s="101">
        <v>0</v>
      </c>
      <c r="F11" s="22">
        <v>0</v>
      </c>
      <c r="G11" s="102">
        <f>IF(F11&lt;&gt;0,E11/F11,0)</f>
        <v>0</v>
      </c>
      <c r="H11" s="101">
        <v>80.71213211298303</v>
      </c>
      <c r="I11" s="22">
        <v>696.2991798333576</v>
      </c>
      <c r="J11" s="102">
        <f>IF(I11&lt;&gt;0,H11/I11,0)</f>
        <v>0.11591587991285518</v>
      </c>
      <c r="K11" s="101">
        <v>286.7410374650986</v>
      </c>
      <c r="L11" s="22">
        <v>2473.6993557799738</v>
      </c>
      <c r="M11" s="102">
        <f>IF(L11&lt;&gt;0,K11/L11,0)</f>
        <v>0.11591587991285515</v>
      </c>
      <c r="N11" s="101">
        <v>0</v>
      </c>
      <c r="O11" s="22">
        <v>0</v>
      </c>
      <c r="P11" s="102">
        <f>IF(O11&lt;&gt;0,N11/O11,0)</f>
        <v>0</v>
      </c>
      <c r="Q11" s="101">
        <f t="shared" si="0"/>
        <v>367.45316957808166</v>
      </c>
      <c r="R11" s="22">
        <f t="shared" si="0"/>
        <v>3169.998535613331</v>
      </c>
      <c r="S11" s="102">
        <f>IF(R11&lt;&gt;0,Q11/R11,0)</f>
        <v>0.11591587991285518</v>
      </c>
    </row>
    <row r="12" spans="1:19" ht="12.75" customHeight="1">
      <c r="A12" s="107" t="s">
        <v>46</v>
      </c>
      <c r="B12" s="101">
        <f>SUM(B9:B11)</f>
        <v>914.7114591476719</v>
      </c>
      <c r="C12" s="22">
        <f>C9</f>
        <v>1409.1396457560002</v>
      </c>
      <c r="D12" s="102">
        <f>IF(C12&lt;&gt;0,B12/C12,0)</f>
        <v>0.6491276162036669</v>
      </c>
      <c r="E12" s="101">
        <f>SUM(E9:E11)</f>
        <v>0</v>
      </c>
      <c r="F12" s="22">
        <f>F9</f>
        <v>0</v>
      </c>
      <c r="G12" s="102">
        <f>IF(F12&lt;&gt;0,E12/F12,0)</f>
        <v>0</v>
      </c>
      <c r="H12" s="101">
        <f>SUM(H9:H11)</f>
        <v>996.4847522238822</v>
      </c>
      <c r="I12" s="22">
        <f>I9</f>
        <v>1480.8119217039998</v>
      </c>
      <c r="J12" s="102">
        <f>IF(I12&lt;&gt;0,H12/I12,0)</f>
        <v>0.6729313409884</v>
      </c>
      <c r="K12" s="101">
        <f>SUM(K9:K11)</f>
        <v>2659.9436157601917</v>
      </c>
      <c r="L12" s="22">
        <f>L9</f>
        <v>3412.8544288369994</v>
      </c>
      <c r="M12" s="102">
        <f>IF(L12&lt;&gt;0,K12/L12,0)</f>
        <v>0.7793897077135582</v>
      </c>
      <c r="N12" s="101">
        <f>SUM(N9:N11)</f>
        <v>416.6767861238052</v>
      </c>
      <c r="O12" s="22">
        <f>O9</f>
        <v>687.5105970360001</v>
      </c>
      <c r="P12" s="102">
        <f>IF(O12&lt;&gt;0,N12/O12,0)</f>
        <v>0.6060659834483784</v>
      </c>
      <c r="Q12" s="101">
        <f t="shared" si="0"/>
        <v>4987.816613255551</v>
      </c>
      <c r="R12" s="22">
        <f t="shared" si="0"/>
        <v>6990.316593332999</v>
      </c>
      <c r="S12" s="102">
        <f>IF(R12&lt;&gt;0,Q12/R12,0)</f>
        <v>0.7135322909426837</v>
      </c>
    </row>
    <row r="13" spans="1:19" ht="12.75" customHeight="1">
      <c r="A13" s="107"/>
      <c r="B13" s="101"/>
      <c r="C13" s="29"/>
      <c r="D13" s="100"/>
      <c r="E13" s="101"/>
      <c r="F13" s="29"/>
      <c r="G13" s="100"/>
      <c r="H13" s="101"/>
      <c r="I13" s="29"/>
      <c r="J13" s="100"/>
      <c r="K13" s="101"/>
      <c r="L13" s="29"/>
      <c r="M13" s="100"/>
      <c r="N13" s="101"/>
      <c r="O13" s="29"/>
      <c r="P13" s="100"/>
      <c r="Q13" s="101"/>
      <c r="R13" s="22"/>
      <c r="S13" s="100"/>
    </row>
    <row r="14" spans="1:19" ht="12.75" customHeight="1">
      <c r="A14" s="142" t="s">
        <v>49</v>
      </c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101"/>
      <c r="R14" s="22"/>
      <c r="S14" s="100"/>
    </row>
    <row r="15" spans="1:19" ht="12.75" customHeight="1">
      <c r="A15" s="107" t="s">
        <v>0</v>
      </c>
      <c r="B15" s="101">
        <v>18.313398507307813</v>
      </c>
      <c r="C15" s="22">
        <v>204.40993981712768</v>
      </c>
      <c r="D15" s="102">
        <f>IF(C15&lt;&gt;0,B15/C15,0)</f>
        <v>0.08959152634011645</v>
      </c>
      <c r="E15" s="101">
        <v>0</v>
      </c>
      <c r="F15" s="22">
        <v>0</v>
      </c>
      <c r="G15" s="102">
        <f>IF(F15&lt;&gt;0,E15/F15,0)</f>
        <v>0</v>
      </c>
      <c r="H15" s="101">
        <v>170.58040258866134</v>
      </c>
      <c r="I15" s="22">
        <v>947.6379788540481</v>
      </c>
      <c r="J15" s="102">
        <f>IF(I15&lt;&gt;0,H15/I15,0)</f>
        <v>0.18000587396775655</v>
      </c>
      <c r="K15" s="101">
        <v>0</v>
      </c>
      <c r="L15" s="22">
        <v>0</v>
      </c>
      <c r="M15" s="102">
        <f>IF(L15&lt;&gt;0,K15/L15,0)</f>
        <v>0</v>
      </c>
      <c r="N15" s="101">
        <v>13.447503249052836</v>
      </c>
      <c r="O15" s="22">
        <v>181.76922672403737</v>
      </c>
      <c r="P15" s="102">
        <f>IF(O15&lt;&gt;0,N15/O15,0)</f>
        <v>0.07398118752779248</v>
      </c>
      <c r="Q15" s="101">
        <f aca="true" t="shared" si="1" ref="Q15:R18">SUM(B15,E15,H15,K15,N15)</f>
        <v>202.341304345022</v>
      </c>
      <c r="R15" s="22">
        <f t="shared" si="1"/>
        <v>1333.8171453952132</v>
      </c>
      <c r="S15" s="102">
        <f>IF(R15&lt;&gt;0,Q15/R15,0)</f>
        <v>0.15170093220316777</v>
      </c>
    </row>
    <row r="16" spans="1:19" ht="12.75" customHeight="1">
      <c r="A16" s="107" t="s">
        <v>1</v>
      </c>
      <c r="B16" s="101">
        <v>48.99049658960192</v>
      </c>
      <c r="C16" s="22">
        <v>204.40993981712765</v>
      </c>
      <c r="D16" s="102">
        <f>IF(C16&lt;&gt;0,B16/C16,0)</f>
        <v>0.23966787834990091</v>
      </c>
      <c r="E16" s="101">
        <v>0</v>
      </c>
      <c r="F16" s="22">
        <v>0</v>
      </c>
      <c r="G16" s="102">
        <f>IF(F16&lt;&gt;0,E16/F16,0)</f>
        <v>0</v>
      </c>
      <c r="H16" s="101">
        <v>152.1019659629171</v>
      </c>
      <c r="I16" s="22">
        <v>947.6379788540482</v>
      </c>
      <c r="J16" s="102">
        <f>IF(I16&lt;&gt;0,H16/I16,0)</f>
        <v>0.1605064057762329</v>
      </c>
      <c r="K16" s="101">
        <v>0</v>
      </c>
      <c r="L16" s="22">
        <v>0</v>
      </c>
      <c r="M16" s="102">
        <f>IF(L16&lt;&gt;0,K16/L16,0)</f>
        <v>0</v>
      </c>
      <c r="N16" s="101">
        <v>43.56424491825214</v>
      </c>
      <c r="O16" s="22">
        <v>181.76922672403737</v>
      </c>
      <c r="P16" s="102">
        <f>IF(O16&lt;&gt;0,N16/O16,0)</f>
        <v>0.2396678783499009</v>
      </c>
      <c r="Q16" s="101">
        <f t="shared" si="1"/>
        <v>244.65670747077115</v>
      </c>
      <c r="R16" s="22">
        <f t="shared" si="1"/>
        <v>1333.8171453952132</v>
      </c>
      <c r="S16" s="102">
        <f>IF(R16&lt;&gt;0,Q16/R16,0)</f>
        <v>0.18342597282949066</v>
      </c>
    </row>
    <row r="17" spans="1:19" ht="12.75" customHeight="1">
      <c r="A17" s="107" t="s">
        <v>53</v>
      </c>
      <c r="B17" s="101">
        <v>0</v>
      </c>
      <c r="C17" s="22">
        <v>0</v>
      </c>
      <c r="D17" s="102">
        <f>IF(C17&lt;&gt;0,B17/C17,0)</f>
        <v>0</v>
      </c>
      <c r="E17" s="101">
        <v>0</v>
      </c>
      <c r="F17" s="22">
        <v>0</v>
      </c>
      <c r="G17" s="102">
        <f>IF(F17&lt;&gt;0,E17/F17,0)</f>
        <v>0</v>
      </c>
      <c r="H17" s="101">
        <v>201.2215557906407</v>
      </c>
      <c r="I17" s="22">
        <v>947.6379788540482</v>
      </c>
      <c r="J17" s="102">
        <f>IF(I17&lt;&gt;0,H17/I17,0)</f>
        <v>0.21234011329302382</v>
      </c>
      <c r="K17" s="101">
        <v>0</v>
      </c>
      <c r="L17" s="22">
        <v>0</v>
      </c>
      <c r="M17" s="102">
        <f>IF(L17&lt;&gt;0,K17/L17,0)</f>
        <v>0</v>
      </c>
      <c r="N17" s="101">
        <v>0</v>
      </c>
      <c r="O17" s="22">
        <v>0</v>
      </c>
      <c r="P17" s="102">
        <f>IF(O17&lt;&gt;0,N17/O17,0)</f>
        <v>0</v>
      </c>
      <c r="Q17" s="101">
        <f t="shared" si="1"/>
        <v>201.2215557906407</v>
      </c>
      <c r="R17" s="22">
        <f t="shared" si="1"/>
        <v>947.6379788540482</v>
      </c>
      <c r="S17" s="102">
        <f>IF(R17&lt;&gt;0,Q17/R17,0)</f>
        <v>0.21234011329302382</v>
      </c>
    </row>
    <row r="18" spans="1:19" ht="12.75" customHeight="1">
      <c r="A18" s="107" t="s">
        <v>46</v>
      </c>
      <c r="B18" s="101">
        <f>SUM(B15:B17)</f>
        <v>67.30389509690973</v>
      </c>
      <c r="C18" s="22">
        <f>C15</f>
        <v>204.40993981712768</v>
      </c>
      <c r="D18" s="102">
        <f>IF(C18&lt;&gt;0,B18/C18,0)</f>
        <v>0.3292594046900173</v>
      </c>
      <c r="E18" s="101">
        <f>SUM(E15:E17)</f>
        <v>0</v>
      </c>
      <c r="F18" s="22">
        <f>F15</f>
        <v>0</v>
      </c>
      <c r="G18" s="102">
        <f>IF(F18&lt;&gt;0,E18/F18,0)</f>
        <v>0</v>
      </c>
      <c r="H18" s="101">
        <f>SUM(H15:H17)</f>
        <v>523.9039243422192</v>
      </c>
      <c r="I18" s="22">
        <f>I15</f>
        <v>947.6379788540481</v>
      </c>
      <c r="J18" s="102">
        <f>IF(I18&lt;&gt;0,H18/I18,0)</f>
        <v>0.5528523930370134</v>
      </c>
      <c r="K18" s="101">
        <f>SUM(K15:K17)</f>
        <v>0</v>
      </c>
      <c r="L18" s="22">
        <f>L15</f>
        <v>0</v>
      </c>
      <c r="M18" s="102">
        <f>IF(L18&lt;&gt;0,K18/L18,0)</f>
        <v>0</v>
      </c>
      <c r="N18" s="101">
        <f>SUM(N15:N17)</f>
        <v>57.01174816730498</v>
      </c>
      <c r="O18" s="22">
        <f>O15</f>
        <v>181.76922672403737</v>
      </c>
      <c r="P18" s="102">
        <f>IF(O18&lt;&gt;0,N18/O18,0)</f>
        <v>0.31364906587769337</v>
      </c>
      <c r="Q18" s="101">
        <f t="shared" si="1"/>
        <v>648.2195676064339</v>
      </c>
      <c r="R18" s="22">
        <f t="shared" si="1"/>
        <v>1333.8171453952132</v>
      </c>
      <c r="S18" s="102">
        <f>IF(R18&lt;&gt;0,Q18/R18,0)</f>
        <v>0.48598833044267464</v>
      </c>
    </row>
    <row r="19" spans="1:19" ht="12.75" customHeight="1">
      <c r="A19" s="107"/>
      <c r="B19" s="101"/>
      <c r="C19" s="29"/>
      <c r="D19" s="100"/>
      <c r="E19" s="101"/>
      <c r="F19" s="29"/>
      <c r="G19" s="100"/>
      <c r="H19" s="101"/>
      <c r="I19" s="29"/>
      <c r="J19" s="100"/>
      <c r="K19" s="101"/>
      <c r="L19" s="29"/>
      <c r="M19" s="100"/>
      <c r="N19" s="101"/>
      <c r="O19" s="29"/>
      <c r="P19" s="100"/>
      <c r="Q19" s="101"/>
      <c r="R19" s="22"/>
      <c r="S19" s="100"/>
    </row>
    <row r="20" spans="1:19" ht="12.75" customHeight="1">
      <c r="A20" s="143" t="s">
        <v>54</v>
      </c>
      <c r="B20" s="101"/>
      <c r="C20" s="29"/>
      <c r="D20" s="100"/>
      <c r="E20" s="101"/>
      <c r="F20" s="29"/>
      <c r="G20" s="100"/>
      <c r="H20" s="101"/>
      <c r="I20" s="29"/>
      <c r="J20" s="100"/>
      <c r="K20" s="101"/>
      <c r="L20" s="29"/>
      <c r="M20" s="100"/>
      <c r="N20" s="101"/>
      <c r="O20" s="29"/>
      <c r="P20" s="100"/>
      <c r="Q20" s="101"/>
      <c r="R20" s="22"/>
      <c r="S20" s="100"/>
    </row>
    <row r="21" spans="1:19" ht="12.75" customHeight="1">
      <c r="A21" s="121" t="s">
        <v>50</v>
      </c>
      <c r="B21" s="101">
        <v>13064.437782009076</v>
      </c>
      <c r="C21" s="22">
        <v>1613.549585573128</v>
      </c>
      <c r="D21" s="102">
        <f>IF(C21&lt;&gt;0,B21/C21,0)</f>
        <v>8.096706725854121</v>
      </c>
      <c r="E21" s="101">
        <v>0</v>
      </c>
      <c r="F21" s="22">
        <v>0</v>
      </c>
      <c r="G21" s="102">
        <f>IF(F21&lt;&gt;0,E21/F21,0)</f>
        <v>0</v>
      </c>
      <c r="H21" s="101">
        <v>19662.44664324812</v>
      </c>
      <c r="I21" s="22">
        <v>2428.4499005580483</v>
      </c>
      <c r="J21" s="102">
        <f>IF(I21&lt;&gt;0,H21/I21,0)</f>
        <v>8.096706725854121</v>
      </c>
      <c r="K21" s="101">
        <v>27632.881408325557</v>
      </c>
      <c r="L21" s="22">
        <v>3412.8544288369994</v>
      </c>
      <c r="M21" s="102">
        <f>IF(L21&lt;&gt;0,K21/L21,0)</f>
        <v>8.096706725854121</v>
      </c>
      <c r="N21" s="101">
        <v>7038.303795687179</v>
      </c>
      <c r="O21" s="22">
        <v>869.2798237600375</v>
      </c>
      <c r="P21" s="102">
        <f>IF(O21&lt;&gt;0,N21/O21,0)</f>
        <v>8.09670672585412</v>
      </c>
      <c r="Q21" s="101">
        <f aca="true" t="shared" si="2" ref="Q21:R23">SUM(B21,E21,H21,K21,N21)</f>
        <v>67398.06962926993</v>
      </c>
      <c r="R21" s="22">
        <f t="shared" si="2"/>
        <v>8324.133738728213</v>
      </c>
      <c r="S21" s="102">
        <f>IF(R21&lt;&gt;0,Q21/R21,0)</f>
        <v>8.096706725854121</v>
      </c>
    </row>
    <row r="22" spans="1:19" ht="12.75" customHeight="1">
      <c r="A22" s="121" t="s">
        <v>55</v>
      </c>
      <c r="B22" s="101">
        <v>0</v>
      </c>
      <c r="C22" s="22">
        <v>0</v>
      </c>
      <c r="D22" s="102">
        <f>IF(C22&lt;&gt;0,B22/C22,0)</f>
        <v>0</v>
      </c>
      <c r="E22" s="101">
        <v>0</v>
      </c>
      <c r="F22" s="22">
        <v>0</v>
      </c>
      <c r="G22" s="102">
        <f>IF(F22&lt;&gt;0,E22/F22,0)</f>
        <v>0</v>
      </c>
      <c r="H22" s="101">
        <v>2635.611636981621</v>
      </c>
      <c r="I22" s="22">
        <v>1643.9371586874063</v>
      </c>
      <c r="J22" s="102">
        <f>IF(I22&lt;&gt;0,H22/I22,0)</f>
        <v>1.6032313784342052</v>
      </c>
      <c r="K22" s="101">
        <v>3621.3028157638764</v>
      </c>
      <c r="L22" s="22">
        <v>2473.6993557799733</v>
      </c>
      <c r="M22" s="102">
        <f>IF(L22&lt;&gt;0,K22/L22,0)</f>
        <v>1.4639219625871052</v>
      </c>
      <c r="N22" s="101">
        <v>0</v>
      </c>
      <c r="O22" s="22">
        <v>0</v>
      </c>
      <c r="P22" s="102">
        <f>IF(O22&lt;&gt;0,N22/O22,0)</f>
        <v>0</v>
      </c>
      <c r="Q22" s="101">
        <f t="shared" si="2"/>
        <v>6256.914452745497</v>
      </c>
      <c r="R22" s="22">
        <f t="shared" si="2"/>
        <v>4117.63651446738</v>
      </c>
      <c r="S22" s="102">
        <f>IF(R22&lt;&gt;0,Q22/R22,0)</f>
        <v>1.519540258291797</v>
      </c>
    </row>
    <row r="23" spans="1:19" ht="12.75" customHeight="1">
      <c r="A23" s="107" t="s">
        <v>46</v>
      </c>
      <c r="B23" s="101">
        <f>SUM(B21:B22)</f>
        <v>13064.437782009076</v>
      </c>
      <c r="C23" s="22">
        <f>C21</f>
        <v>1613.549585573128</v>
      </c>
      <c r="D23" s="102">
        <f>IF(C23&lt;&gt;0,B23/C23,0)</f>
        <v>8.096706725854121</v>
      </c>
      <c r="E23" s="101">
        <f>SUM(E21:E22)</f>
        <v>0</v>
      </c>
      <c r="F23" s="22">
        <f>F21</f>
        <v>0</v>
      </c>
      <c r="G23" s="102">
        <f>IF(F23&lt;&gt;0,E23/F23,0)</f>
        <v>0</v>
      </c>
      <c r="H23" s="101">
        <f>SUM(H21:H22)</f>
        <v>22298.058280229743</v>
      </c>
      <c r="I23" s="22">
        <f>I21</f>
        <v>2428.4499005580483</v>
      </c>
      <c r="J23" s="102">
        <f>IF(I23&lt;&gt;0,H23/I23,0)</f>
        <v>9.182012886123669</v>
      </c>
      <c r="K23" s="101">
        <f>SUM(K21:K22)</f>
        <v>31254.184224089433</v>
      </c>
      <c r="L23" s="22">
        <f>L21</f>
        <v>3412.8544288369994</v>
      </c>
      <c r="M23" s="102">
        <f>IF(L23&lt;&gt;0,K23/L23,0)</f>
        <v>9.157784158622887</v>
      </c>
      <c r="N23" s="101">
        <f>SUM(N21:N22)</f>
        <v>7038.303795687179</v>
      </c>
      <c r="O23" s="22">
        <f>O21</f>
        <v>869.2798237600375</v>
      </c>
      <c r="P23" s="102">
        <f>IF(O23&lt;&gt;0,N23/O23,0)</f>
        <v>8.09670672585412</v>
      </c>
      <c r="Q23" s="101">
        <f t="shared" si="2"/>
        <v>73654.98408201543</v>
      </c>
      <c r="R23" s="22">
        <f t="shared" si="2"/>
        <v>8324.133738728213</v>
      </c>
      <c r="S23" s="102">
        <f>IF(R23&lt;&gt;0,Q23/R23,0)</f>
        <v>8.848366255738302</v>
      </c>
    </row>
    <row r="24" spans="1:19" ht="12.75" customHeight="1">
      <c r="A24" s="135"/>
      <c r="B24" s="103"/>
      <c r="C24" s="11"/>
      <c r="D24" s="38"/>
      <c r="E24" s="103"/>
      <c r="F24" s="11"/>
      <c r="G24" s="38"/>
      <c r="H24" s="103"/>
      <c r="I24" s="11"/>
      <c r="J24" s="38"/>
      <c r="K24" s="103"/>
      <c r="L24" s="11"/>
      <c r="M24" s="38"/>
      <c r="N24" s="103"/>
      <c r="O24" s="11"/>
      <c r="P24" s="134"/>
      <c r="Q24" s="145"/>
      <c r="R24" s="11"/>
      <c r="S24" s="38"/>
    </row>
    <row r="25" spans="1:19" ht="12.75" customHeight="1">
      <c r="A25" s="59" t="s">
        <v>44</v>
      </c>
      <c r="B25" s="9">
        <f>SUM(B12,B18,B23)</f>
        <v>14046.453136253658</v>
      </c>
      <c r="C25" s="3">
        <f>SUM(C12,C18)</f>
        <v>1613.5495855731278</v>
      </c>
      <c r="D25" s="10">
        <f>IF(C25&lt;&gt;0,B25/C25,0)</f>
        <v>8.705312351008043</v>
      </c>
      <c r="E25" s="9">
        <f>SUM(E12,E18,E23)</f>
        <v>0</v>
      </c>
      <c r="F25" s="3">
        <f>SUM(F12,F18)</f>
        <v>0</v>
      </c>
      <c r="G25" s="10">
        <f>IF(F25&lt;&gt;0,E25/F25,0)</f>
        <v>0</v>
      </c>
      <c r="H25" s="9">
        <f>SUM(H12,H18,H23)</f>
        <v>23818.446956795844</v>
      </c>
      <c r="I25" s="3">
        <f>SUM(I12,I18)</f>
        <v>2428.449900558048</v>
      </c>
      <c r="J25" s="10">
        <f>IF(I25&lt;&gt;0,H25/I25,0)</f>
        <v>9.808086611678693</v>
      </c>
      <c r="K25" s="9">
        <f>SUM(K12,K18,K23)</f>
        <v>33914.12783984962</v>
      </c>
      <c r="L25" s="3">
        <f>SUM(L12,L18)</f>
        <v>3412.8544288369994</v>
      </c>
      <c r="M25" s="10">
        <f>IF(L25&lt;&gt;0,K25/L25,0)</f>
        <v>9.937173866336444</v>
      </c>
      <c r="N25" s="9">
        <f>SUM(N12,N18,N23)</f>
        <v>7511.9923299782895</v>
      </c>
      <c r="O25" s="3">
        <f>SUM(O12,O18)</f>
        <v>869.2798237600375</v>
      </c>
      <c r="P25" s="10">
        <f>IF(O25&lt;&gt;0,N25/O25,0)</f>
        <v>8.641627384707316</v>
      </c>
      <c r="Q25" s="9">
        <f>SUM(Q12,Q18,Q23)</f>
        <v>79291.02026287741</v>
      </c>
      <c r="R25" s="3">
        <f>SUM(R12,R18)</f>
        <v>8324.133738728213</v>
      </c>
      <c r="S25" s="10">
        <f>IF(R25&lt;&gt;0,Q25/R25,0)</f>
        <v>9.525438051766782</v>
      </c>
    </row>
    <row r="26" spans="1:19" ht="12.75" customHeight="1">
      <c r="A26" s="59"/>
      <c r="B26" s="9"/>
      <c r="C26" s="3"/>
      <c r="D26" s="10"/>
      <c r="E26" s="9"/>
      <c r="F26" s="3"/>
      <c r="G26" s="10"/>
      <c r="H26" s="9"/>
      <c r="I26" s="3"/>
      <c r="J26" s="10"/>
      <c r="K26" s="9"/>
      <c r="L26" s="3"/>
      <c r="M26" s="10"/>
      <c r="N26" s="9"/>
      <c r="O26" s="3"/>
      <c r="P26" s="10"/>
      <c r="Q26" s="9"/>
      <c r="R26" s="3"/>
      <c r="S26" s="10"/>
    </row>
    <row r="27" spans="1:19" ht="12.75" customHeight="1">
      <c r="A27" s="58"/>
      <c r="B27" s="22"/>
      <c r="C27" s="41"/>
      <c r="D27" s="42"/>
      <c r="E27" s="41"/>
      <c r="G27" s="29"/>
      <c r="H27" s="41"/>
      <c r="J27" s="42"/>
      <c r="K27" s="41"/>
      <c r="L27" s="41"/>
      <c r="N27" s="41"/>
      <c r="O27" s="5"/>
      <c r="P27" s="52" t="s">
        <v>66</v>
      </c>
      <c r="Q27" s="139">
        <f>Q25-SUM(Q11,Q17,Q22)</f>
        <v>72465.4310847632</v>
      </c>
      <c r="R27" s="146">
        <f>R25</f>
        <v>8324.133738728213</v>
      </c>
      <c r="S27" s="141">
        <f>IF(R27&lt;&gt;0,Q27/R27,0)</f>
        <v>8.705462136872718</v>
      </c>
    </row>
    <row r="28" spans="1:19" ht="12.75" customHeight="1" hidden="1">
      <c r="A28" s="58"/>
      <c r="B28" s="22"/>
      <c r="C28" s="41"/>
      <c r="D28" s="42"/>
      <c r="E28" s="41"/>
      <c r="G28" s="29"/>
      <c r="H28" s="41"/>
      <c r="J28" s="42"/>
      <c r="K28" s="41"/>
      <c r="L28" s="41"/>
      <c r="N28" s="41"/>
      <c r="O28" s="5"/>
      <c r="P28" s="5"/>
      <c r="Q28" s="4"/>
      <c r="R28" s="4"/>
      <c r="S28" s="10"/>
    </row>
    <row r="29" spans="1:19" ht="12.75" customHeight="1" hidden="1">
      <c r="A29" s="65" t="s">
        <v>21</v>
      </c>
      <c r="B29" s="7">
        <v>0</v>
      </c>
      <c r="C29" s="7">
        <v>0</v>
      </c>
      <c r="D29" s="56"/>
      <c r="E29" s="7">
        <v>0</v>
      </c>
      <c r="F29" s="7">
        <v>0</v>
      </c>
      <c r="G29" s="56"/>
      <c r="H29" s="7">
        <v>0</v>
      </c>
      <c r="I29" s="7">
        <v>0</v>
      </c>
      <c r="J29" s="57"/>
      <c r="K29" s="7">
        <v>0</v>
      </c>
      <c r="L29" s="7">
        <v>0</v>
      </c>
      <c r="N29" s="7">
        <v>0</v>
      </c>
      <c r="O29" s="7">
        <v>0</v>
      </c>
      <c r="Q29" s="7">
        <v>0</v>
      </c>
      <c r="R29" s="7">
        <v>0</v>
      </c>
      <c r="S29" s="66"/>
    </row>
    <row r="30" spans="1:19" ht="12.75" customHeight="1" hidden="1">
      <c r="A30" s="47"/>
      <c r="B30" s="39"/>
      <c r="C30" s="7">
        <v>0</v>
      </c>
      <c r="E30" s="39"/>
      <c r="F30" s="7">
        <v>0</v>
      </c>
      <c r="H30" s="39"/>
      <c r="I30" s="7">
        <v>0</v>
      </c>
      <c r="K30" s="39"/>
      <c r="L30" s="7">
        <v>0</v>
      </c>
      <c r="N30" s="39"/>
      <c r="O30" s="7">
        <v>0</v>
      </c>
      <c r="Q30" s="39"/>
      <c r="R30" s="7">
        <v>0</v>
      </c>
      <c r="S30" s="67"/>
    </row>
    <row r="31" spans="1:18" ht="12.75" hidden="1">
      <c r="A31" s="47"/>
      <c r="B31" s="39"/>
      <c r="C31" s="7">
        <v>0</v>
      </c>
      <c r="E31" s="5"/>
      <c r="F31" s="7">
        <v>0</v>
      </c>
      <c r="H31" s="5"/>
      <c r="I31" s="7">
        <v>0</v>
      </c>
      <c r="K31" s="5"/>
      <c r="L31" s="7">
        <v>0</v>
      </c>
      <c r="N31" s="5"/>
      <c r="O31" s="7">
        <v>0</v>
      </c>
      <c r="P31" s="3"/>
      <c r="Q31" s="5"/>
      <c r="R31" s="7">
        <v>0</v>
      </c>
    </row>
    <row r="32" spans="1:18" ht="12.75" hidden="1">
      <c r="A32" s="47"/>
      <c r="B32" s="39"/>
      <c r="C32" s="7">
        <f>C21-C12-C18</f>
        <v>2.2737367544323206E-13</v>
      </c>
      <c r="D32" s="3"/>
      <c r="E32" s="39"/>
      <c r="F32" s="7">
        <f>F21-F12-F18</f>
        <v>0</v>
      </c>
      <c r="G32" s="3"/>
      <c r="H32" s="39"/>
      <c r="I32" s="7">
        <f>I21-I12-I18</f>
        <v>0</v>
      </c>
      <c r="J32" s="3"/>
      <c r="K32" s="39"/>
      <c r="L32" s="7">
        <f>L21-L12-L18</f>
        <v>0</v>
      </c>
      <c r="M32" s="3"/>
      <c r="N32" s="39"/>
      <c r="O32" s="7">
        <f>O21-O12-O18</f>
        <v>0</v>
      </c>
      <c r="P32" s="3"/>
      <c r="Q32" s="39"/>
      <c r="R32" s="7">
        <f>R21-R12-R18</f>
        <v>0</v>
      </c>
    </row>
    <row r="33" spans="1:18" ht="12.75" hidden="1">
      <c r="A33" s="52"/>
      <c r="B33" s="4"/>
      <c r="C33" s="39"/>
      <c r="D33" s="4"/>
      <c r="E33" s="4"/>
      <c r="F33" s="39"/>
      <c r="G33" s="4"/>
      <c r="H33" s="4"/>
      <c r="I33" s="39"/>
      <c r="J33" s="4"/>
      <c r="K33" s="4"/>
      <c r="L33" s="39"/>
      <c r="M33" s="4"/>
      <c r="N33" s="4"/>
      <c r="O33" s="39"/>
      <c r="P33" s="4"/>
      <c r="Q33" s="7">
        <v>0</v>
      </c>
      <c r="R33" s="7">
        <v>0</v>
      </c>
    </row>
    <row r="34" spans="1:18" ht="12.75" hidden="1">
      <c r="A34" s="54"/>
      <c r="B34" s="68"/>
      <c r="C34" s="39"/>
      <c r="D34" s="68"/>
      <c r="E34" s="68"/>
      <c r="F34" s="39"/>
      <c r="G34" s="4"/>
      <c r="H34" s="4"/>
      <c r="I34" s="39"/>
      <c r="J34" s="4"/>
      <c r="K34" s="4"/>
      <c r="L34" s="39"/>
      <c r="M34" s="4"/>
      <c r="N34" s="4"/>
      <c r="O34" s="39"/>
      <c r="P34" s="4"/>
      <c r="Q34" s="7">
        <v>0</v>
      </c>
      <c r="R34" s="7">
        <v>0</v>
      </c>
    </row>
    <row r="35" spans="1:19" ht="12.75" hidden="1">
      <c r="A35" s="54"/>
      <c r="B35" s="68"/>
      <c r="C35" s="39"/>
      <c r="D35" s="68"/>
      <c r="E35" s="68"/>
      <c r="F35" s="39"/>
      <c r="G35" s="4"/>
      <c r="H35" s="4"/>
      <c r="I35" s="39"/>
      <c r="J35" s="4"/>
      <c r="K35" s="4"/>
      <c r="L35" s="39"/>
      <c r="M35" s="4"/>
      <c r="N35" s="4"/>
      <c r="O35" s="39"/>
      <c r="P35" s="4"/>
      <c r="Q35" s="7">
        <v>0</v>
      </c>
      <c r="R35" s="7">
        <v>0</v>
      </c>
      <c r="S35" s="5"/>
    </row>
    <row r="36" spans="1:18" ht="12.75" hidden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>
        <v>0</v>
      </c>
      <c r="R36" s="7">
        <v>0</v>
      </c>
    </row>
    <row r="37" spans="1:18" ht="12.75">
      <c r="A37" s="11"/>
      <c r="B37" s="11"/>
      <c r="C37" s="11"/>
      <c r="D37" s="11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9"/>
      <c r="R37" s="39"/>
    </row>
    <row r="38" spans="1:18" ht="12.75">
      <c r="A38" s="28" t="s">
        <v>22</v>
      </c>
      <c r="C38" s="21"/>
      <c r="F38" s="69"/>
      <c r="G38" s="4"/>
      <c r="H38" s="4"/>
      <c r="I38" s="4"/>
      <c r="J38" s="4"/>
      <c r="K38" s="4"/>
      <c r="L38" s="4"/>
      <c r="M38" s="4"/>
      <c r="N38" s="4"/>
      <c r="O38" s="4"/>
      <c r="P38" s="4"/>
      <c r="Q38" s="39"/>
      <c r="R38" s="39"/>
    </row>
    <row r="39" spans="1:18" ht="12.75">
      <c r="A39" s="64" t="s">
        <v>72</v>
      </c>
      <c r="C39" s="21"/>
      <c r="F39" s="68"/>
      <c r="G39" s="4"/>
      <c r="H39" s="4"/>
      <c r="I39" s="4"/>
      <c r="J39" s="4"/>
      <c r="K39" s="4"/>
      <c r="L39" s="4"/>
      <c r="M39" s="4"/>
      <c r="N39" s="4"/>
      <c r="O39" s="4"/>
      <c r="P39" s="4"/>
      <c r="Q39" s="39"/>
      <c r="R39" s="39"/>
    </row>
    <row r="40" spans="1:18" ht="12.75">
      <c r="A40" s="64" t="s">
        <v>78</v>
      </c>
      <c r="B40" s="68"/>
      <c r="C40" s="68"/>
      <c r="D40" s="68"/>
      <c r="E40" s="68"/>
      <c r="F40" s="68"/>
      <c r="G40" s="4"/>
      <c r="H40" s="4"/>
      <c r="I40" s="4"/>
      <c r="J40" s="4"/>
      <c r="K40" s="4"/>
      <c r="L40" s="4"/>
      <c r="M40" s="4"/>
      <c r="N40" s="4"/>
      <c r="O40" s="4"/>
      <c r="P40" s="4"/>
      <c r="Q40" s="39"/>
      <c r="R40" s="39"/>
    </row>
    <row r="41" spans="1:18" ht="12.75">
      <c r="A41" s="63"/>
      <c r="B41" s="68"/>
      <c r="C41" s="68"/>
      <c r="D41" s="86"/>
      <c r="E41" s="68"/>
      <c r="F41" s="68"/>
      <c r="G41" s="4"/>
      <c r="H41" s="4"/>
      <c r="I41" s="4"/>
      <c r="J41" s="4"/>
      <c r="K41" s="4"/>
      <c r="L41" s="4"/>
      <c r="M41" s="4"/>
      <c r="N41" s="4"/>
      <c r="O41" s="4"/>
      <c r="P41" s="4"/>
      <c r="Q41" s="39"/>
      <c r="R41" s="39"/>
    </row>
    <row r="42" spans="1:18" ht="12.75">
      <c r="A42" s="63"/>
      <c r="B42" s="68"/>
      <c r="C42" s="68"/>
      <c r="D42" s="86"/>
      <c r="E42" s="68"/>
      <c r="F42" s="68"/>
      <c r="G42" s="4"/>
      <c r="H42" s="4"/>
      <c r="I42" s="4"/>
      <c r="J42" s="4"/>
      <c r="K42" s="4"/>
      <c r="L42" s="4"/>
      <c r="M42" s="4"/>
      <c r="N42" s="4"/>
      <c r="O42" s="4"/>
      <c r="P42" s="4"/>
      <c r="Q42" s="39"/>
      <c r="R42" s="39"/>
    </row>
    <row r="43" spans="1:18" ht="12.75">
      <c r="A43" s="62"/>
      <c r="B43" s="68"/>
      <c r="C43" s="68"/>
      <c r="D43" s="86"/>
      <c r="E43" s="68"/>
      <c r="F43" s="68"/>
      <c r="G43" s="4"/>
      <c r="H43" s="4"/>
      <c r="I43" s="4"/>
      <c r="J43" s="4"/>
      <c r="K43" s="4"/>
      <c r="L43" s="4"/>
      <c r="M43" s="4"/>
      <c r="N43" s="4"/>
      <c r="O43" s="4"/>
      <c r="P43" s="4"/>
      <c r="Q43" s="39"/>
      <c r="R43" s="39"/>
    </row>
    <row r="44" spans="1:18" ht="12.75">
      <c r="A44" s="63"/>
      <c r="B44" s="68"/>
      <c r="C44" s="68"/>
      <c r="D44" s="68"/>
      <c r="E44" s="68"/>
      <c r="F44" s="68"/>
      <c r="G44" s="4"/>
      <c r="H44" s="4"/>
      <c r="I44" s="4"/>
      <c r="J44" s="4"/>
      <c r="K44" s="4"/>
      <c r="L44" s="4"/>
      <c r="M44" s="4"/>
      <c r="N44" s="4"/>
      <c r="O44" s="4"/>
      <c r="P44" s="4"/>
      <c r="Q44" s="39"/>
      <c r="R44" s="39"/>
    </row>
    <row r="45" spans="1:18" ht="12.75">
      <c r="A45" s="63"/>
      <c r="B45" s="68"/>
      <c r="C45" s="68"/>
      <c r="D45" s="68"/>
      <c r="E45" s="68"/>
      <c r="F45" s="68"/>
      <c r="G45" s="4"/>
      <c r="H45" s="4"/>
      <c r="I45" s="4"/>
      <c r="J45" s="4"/>
      <c r="K45" s="4"/>
      <c r="L45" s="4"/>
      <c r="M45" s="4"/>
      <c r="N45" s="4"/>
      <c r="O45" s="4"/>
      <c r="P45" s="4"/>
      <c r="Q45" s="39"/>
      <c r="R45" s="39"/>
    </row>
    <row r="46" spans="1:16" ht="12.75">
      <c r="A46" s="61"/>
      <c r="B46" s="68"/>
      <c r="C46" s="68"/>
      <c r="D46" s="68"/>
      <c r="E46" s="68"/>
      <c r="F46" s="68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8" ht="12.7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9"/>
      <c r="R47" s="39"/>
    </row>
    <row r="48" spans="1:18" ht="12.7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9"/>
      <c r="R48" s="39"/>
    </row>
    <row r="49" spans="1:18" ht="12.7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9"/>
      <c r="R49" s="39"/>
    </row>
    <row r="50" spans="1:18" ht="12.7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9"/>
      <c r="R50" s="39"/>
    </row>
    <row r="51" spans="2:16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28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7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16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3"/>
  <headerFooter alignWithMargins="0">
    <oddFooter>&amp;L&amp;F&amp;RUSPS-LR-L-61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3" width="8.7109375" style="0" customWidth="1"/>
    <col min="4" max="4" width="7.7109375" style="0" customWidth="1"/>
    <col min="5" max="6" width="8.7109375" style="0" customWidth="1"/>
    <col min="7" max="7" width="7.7109375" style="0" customWidth="1"/>
    <col min="8" max="9" width="8.7109375" style="0" customWidth="1"/>
    <col min="10" max="10" width="7.7109375" style="0" customWidth="1"/>
    <col min="11" max="12" width="8.7109375" style="0" customWidth="1"/>
    <col min="13" max="13" width="7.7109375" style="0" customWidth="1"/>
    <col min="14" max="15" width="8.710937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2" customFormat="1" ht="15.75">
      <c r="A1" s="40" t="s">
        <v>73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27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5:14" ht="12.75" customHeight="1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 customHeight="1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 customHeight="1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 customHeight="1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 customHeight="1">
      <c r="A7" s="105" t="s">
        <v>36</v>
      </c>
      <c r="B7" s="123"/>
      <c r="C7" s="124"/>
      <c r="D7" s="125"/>
      <c r="E7" s="126"/>
      <c r="F7" s="127"/>
      <c r="G7" s="117"/>
      <c r="H7" s="128"/>
      <c r="I7" s="116"/>
      <c r="J7" s="125"/>
      <c r="K7" s="74"/>
      <c r="L7" s="129"/>
      <c r="M7" s="130"/>
      <c r="N7" s="131"/>
      <c r="O7" s="132"/>
      <c r="P7" s="133"/>
      <c r="Q7" s="131"/>
      <c r="R7" s="116"/>
      <c r="S7" s="117"/>
    </row>
    <row r="8" spans="1:19" ht="12.75" customHeight="1">
      <c r="A8" s="142" t="s">
        <v>48</v>
      </c>
      <c r="B8" s="101"/>
      <c r="C8" s="22"/>
      <c r="D8" s="100"/>
      <c r="E8" s="101"/>
      <c r="F8" s="22"/>
      <c r="G8" s="100"/>
      <c r="H8" s="101"/>
      <c r="I8" s="22"/>
      <c r="J8" s="100"/>
      <c r="K8" s="101"/>
      <c r="L8" s="22"/>
      <c r="M8" s="100"/>
      <c r="N8" s="101"/>
      <c r="O8" s="22"/>
      <c r="P8" s="100"/>
      <c r="Q8" s="31"/>
      <c r="R8" s="29"/>
      <c r="S8" s="100"/>
    </row>
    <row r="9" spans="1:19" ht="12.75" customHeight="1">
      <c r="A9" s="107" t="s">
        <v>23</v>
      </c>
      <c r="B9" s="101">
        <f>'Table 6.9'!B12</f>
        <v>149507.3474137362</v>
      </c>
      <c r="C9" s="22">
        <f>'Table 6.9'!C12</f>
        <v>1122988.296908951</v>
      </c>
      <c r="D9" s="102">
        <f>IF(C9&lt;&gt;0,B9/C9,0)</f>
        <v>0.13313348663139085</v>
      </c>
      <c r="E9" s="101">
        <f>'Table 6.9'!E12</f>
        <v>219.42877238260888</v>
      </c>
      <c r="F9" s="22">
        <f>'Table 6.9'!F12</f>
        <v>1759.1718875469999</v>
      </c>
      <c r="G9" s="102">
        <f>IF(F9&lt;&gt;0,E9/F9,0)</f>
        <v>0.12473412856124123</v>
      </c>
      <c r="H9" s="101">
        <f>'Table 6.9'!H12</f>
        <v>8841.082365133656</v>
      </c>
      <c r="I9" s="22">
        <f>'Table 6.9'!I12</f>
        <v>46971.652450331996</v>
      </c>
      <c r="J9" s="102">
        <f>IF(I9&lt;&gt;0,H9/I9,0)</f>
        <v>0.18822165931850598</v>
      </c>
      <c r="K9" s="101">
        <f>'Table 6.9'!K12</f>
        <v>0</v>
      </c>
      <c r="L9" s="22">
        <f>'Table 6.9'!L12</f>
        <v>0</v>
      </c>
      <c r="M9" s="102">
        <f>IF(L9&lt;&gt;0,K9/L9,0)</f>
        <v>0</v>
      </c>
      <c r="N9" s="101">
        <f>'Table 6.9'!N12</f>
        <v>2295.78608220482</v>
      </c>
      <c r="O9" s="22">
        <f>'Table 6.9'!O12</f>
        <v>17104.029918647</v>
      </c>
      <c r="P9" s="102">
        <f>IF(O9&lt;&gt;0,N9/O9,0)</f>
        <v>0.13422486356282207</v>
      </c>
      <c r="Q9" s="101">
        <f aca="true" t="shared" si="0" ref="Q9:R12">SUM(B9,E9,H9,K9,N9)</f>
        <v>160863.64463345727</v>
      </c>
      <c r="R9" s="22">
        <f t="shared" si="0"/>
        <v>1188823.1511654768</v>
      </c>
      <c r="S9" s="102">
        <f>IF(R9&lt;&gt;0,Q9/R9,0)</f>
        <v>0.13531335125477048</v>
      </c>
    </row>
    <row r="10" spans="1:19" ht="12.75" customHeight="1">
      <c r="A10" s="107" t="s">
        <v>24</v>
      </c>
      <c r="B10" s="101">
        <f>'Table 6.10'!B12</f>
        <v>17991.50289247564</v>
      </c>
      <c r="C10" s="22">
        <f>'Table 6.10'!C12</f>
        <v>50750.84971059701</v>
      </c>
      <c r="D10" s="102">
        <f>IF(C10&lt;&gt;0,B10/C10,0)</f>
        <v>0.3545064367408795</v>
      </c>
      <c r="E10" s="101">
        <f>'Table 6.10'!E12</f>
        <v>5135.442552749326</v>
      </c>
      <c r="F10" s="22">
        <f>'Table 6.10'!F12</f>
        <v>14725.886794547</v>
      </c>
      <c r="G10" s="102">
        <f>IF(F10&lt;&gt;0,E10/F10,0)</f>
        <v>0.34873570769612205</v>
      </c>
      <c r="H10" s="101">
        <f>'Table 6.10'!H12</f>
        <v>6965.802682855909</v>
      </c>
      <c r="I10" s="22">
        <f>'Table 6.10'!I12</f>
        <v>15551.441365243001</v>
      </c>
      <c r="J10" s="102">
        <f>IF(I10&lt;&gt;0,H10/I10,0)</f>
        <v>0.4479200685811841</v>
      </c>
      <c r="K10" s="101">
        <f>'Table 6.10'!K12</f>
        <v>354.9327044451684</v>
      </c>
      <c r="L10" s="22">
        <f>'Table 6.10'!L12</f>
        <v>611.6217939579999</v>
      </c>
      <c r="M10" s="102">
        <f>IF(L10&lt;&gt;0,K10/L10,0)</f>
        <v>0.5803140240446396</v>
      </c>
      <c r="N10" s="101">
        <f>'Table 6.10'!N12</f>
        <v>899.0355806673667</v>
      </c>
      <c r="O10" s="22">
        <f>'Table 6.10'!O12</f>
        <v>2588.4044358700003</v>
      </c>
      <c r="P10" s="102">
        <f>IF(O10&lt;&gt;0,N10/O10,0)</f>
        <v>0.347331957946204</v>
      </c>
      <c r="Q10" s="101">
        <f t="shared" si="0"/>
        <v>31346.716413193408</v>
      </c>
      <c r="R10" s="22">
        <f t="shared" si="0"/>
        <v>84228.204100215</v>
      </c>
      <c r="S10" s="102">
        <f>IF(R10&lt;&gt;0,Q10/R10,0)</f>
        <v>0.3721641313389156</v>
      </c>
    </row>
    <row r="11" spans="1:19" ht="12.75" customHeight="1">
      <c r="A11" s="107" t="s">
        <v>28</v>
      </c>
      <c r="B11" s="101">
        <f>'Table 6.11'!B12</f>
        <v>914.7114591476719</v>
      </c>
      <c r="C11" s="22">
        <f>'Table 6.11'!C12</f>
        <v>1409.1396457560002</v>
      </c>
      <c r="D11" s="102">
        <f>IF(C11&lt;&gt;0,B11/C11,0)</f>
        <v>0.6491276162036669</v>
      </c>
      <c r="E11" s="101">
        <f>'Table 6.11'!E12</f>
        <v>0</v>
      </c>
      <c r="F11" s="22">
        <f>'Table 6.11'!F12</f>
        <v>0</v>
      </c>
      <c r="G11" s="102">
        <f>IF(F11&lt;&gt;0,E11/F11,0)</f>
        <v>0</v>
      </c>
      <c r="H11" s="101">
        <f>'Table 6.11'!H12</f>
        <v>996.4847522238822</v>
      </c>
      <c r="I11" s="22">
        <f>'Table 6.11'!I12</f>
        <v>1480.8119217039998</v>
      </c>
      <c r="J11" s="102">
        <f>IF(I11&lt;&gt;0,H11/I11,0)</f>
        <v>0.6729313409884</v>
      </c>
      <c r="K11" s="101">
        <f>'Table 6.11'!K12</f>
        <v>2659.9436157601917</v>
      </c>
      <c r="L11" s="22">
        <f>'Table 6.11'!L12</f>
        <v>3412.8544288369994</v>
      </c>
      <c r="M11" s="102">
        <f>IF(L11&lt;&gt;0,K11/L11,0)</f>
        <v>0.7793897077135582</v>
      </c>
      <c r="N11" s="101">
        <f>'Table 6.11'!N12</f>
        <v>416.6767861238052</v>
      </c>
      <c r="O11" s="22">
        <f>'Table 6.11'!O12</f>
        <v>687.5105970360001</v>
      </c>
      <c r="P11" s="102">
        <f>IF(O11&lt;&gt;0,N11/O11,0)</f>
        <v>0.6060659834483784</v>
      </c>
      <c r="Q11" s="101">
        <f t="shared" si="0"/>
        <v>4987.816613255551</v>
      </c>
      <c r="R11" s="22">
        <f t="shared" si="0"/>
        <v>6990.316593332999</v>
      </c>
      <c r="S11" s="102">
        <f>IF(R11&lt;&gt;0,Q11/R11,0)</f>
        <v>0.7135322909426837</v>
      </c>
    </row>
    <row r="12" spans="1:19" ht="12.75" customHeight="1">
      <c r="A12" s="107" t="s">
        <v>46</v>
      </c>
      <c r="B12" s="101">
        <f>SUM(B9:B11)</f>
        <v>168413.5617653595</v>
      </c>
      <c r="C12" s="22">
        <f>SUM(C9:C11)</f>
        <v>1175148.2862653038</v>
      </c>
      <c r="D12" s="102">
        <f>IF(C12&lt;&gt;0,B12/C12,0)</f>
        <v>0.14331260465910098</v>
      </c>
      <c r="E12" s="101">
        <f>SUM(E9:E11)</f>
        <v>5354.871325131935</v>
      </c>
      <c r="F12" s="22">
        <f>SUM(F9:F11)</f>
        <v>16485.058682094</v>
      </c>
      <c r="G12" s="102">
        <f>IF(F12&lt;&gt;0,E12/F12,0)</f>
        <v>0.32483180244595505</v>
      </c>
      <c r="H12" s="101">
        <f>SUM(H9:H11)</f>
        <v>16803.369800213448</v>
      </c>
      <c r="I12" s="22">
        <f>SUM(I9:I11)</f>
        <v>64003.905737279</v>
      </c>
      <c r="J12" s="102">
        <f>IF(I12&lt;&gt;0,H12/I12,0)</f>
        <v>0.26253663126727506</v>
      </c>
      <c r="K12" s="101">
        <f>SUM(K9:K11)</f>
        <v>3014.87632020536</v>
      </c>
      <c r="L12" s="22">
        <f>SUM(L9:L11)</f>
        <v>4024.4762227949996</v>
      </c>
      <c r="M12" s="102">
        <f>IF(L12&lt;&gt;0,K12/L12,0)</f>
        <v>0.7491350807662439</v>
      </c>
      <c r="N12" s="101">
        <f>SUM(N9:N11)</f>
        <v>3611.4984489959916</v>
      </c>
      <c r="O12" s="22">
        <f>SUM(O9:O11)</f>
        <v>20379.944951553003</v>
      </c>
      <c r="P12" s="102">
        <f>IF(O12&lt;&gt;0,N12/O12,0)</f>
        <v>0.1772084496587802</v>
      </c>
      <c r="Q12" s="101">
        <f t="shared" si="0"/>
        <v>197198.17765990624</v>
      </c>
      <c r="R12" s="22">
        <f t="shared" si="0"/>
        <v>1280041.6718590248</v>
      </c>
      <c r="S12" s="102">
        <f>IF(R12&lt;&gt;0,Q12/R12,0)</f>
        <v>0.15405606082613874</v>
      </c>
    </row>
    <row r="13" spans="1:19" ht="12.75" customHeight="1">
      <c r="A13" s="120"/>
      <c r="B13" s="101"/>
      <c r="C13" s="22"/>
      <c r="D13" s="100"/>
      <c r="E13" s="101"/>
      <c r="F13" s="22"/>
      <c r="G13" s="100"/>
      <c r="H13" s="101"/>
      <c r="I13" s="22"/>
      <c r="J13" s="100"/>
      <c r="K13" s="101"/>
      <c r="L13" s="22"/>
      <c r="M13" s="100"/>
      <c r="N13" s="101"/>
      <c r="O13" s="22"/>
      <c r="P13" s="100"/>
      <c r="Q13" s="101"/>
      <c r="R13" s="22"/>
      <c r="S13" s="100"/>
    </row>
    <row r="14" spans="1:19" ht="12.75" customHeight="1">
      <c r="A14" s="142" t="s">
        <v>49</v>
      </c>
      <c r="B14" s="101"/>
      <c r="C14" s="22"/>
      <c r="D14" s="100"/>
      <c r="E14" s="101"/>
      <c r="F14" s="22"/>
      <c r="G14" s="100"/>
      <c r="H14" s="101"/>
      <c r="I14" s="22"/>
      <c r="J14" s="100"/>
      <c r="K14" s="101"/>
      <c r="L14" s="22"/>
      <c r="M14" s="100"/>
      <c r="N14" s="101"/>
      <c r="O14" s="22"/>
      <c r="P14" s="100"/>
      <c r="Q14" s="101"/>
      <c r="R14" s="22"/>
      <c r="S14" s="100"/>
    </row>
    <row r="15" spans="1:19" ht="12.75" customHeight="1">
      <c r="A15" s="107" t="s">
        <v>23</v>
      </c>
      <c r="B15" s="101">
        <f>'Table 6.9'!B18</f>
        <v>33087.41186675812</v>
      </c>
      <c r="C15" s="22">
        <f>'Table 6.9'!C18</f>
        <v>239663.4012743583</v>
      </c>
      <c r="D15" s="102">
        <f>IF(C15&lt;&gt;0,B15/C15,0)</f>
        <v>0.13805784150113437</v>
      </c>
      <c r="E15" s="101">
        <f>'Table 6.9'!E18</f>
        <v>14.607523501367151</v>
      </c>
      <c r="F15" s="22">
        <f>'Table 6.9'!F18</f>
        <v>42.095169406078774</v>
      </c>
      <c r="G15" s="102">
        <f>IF(F15&lt;&gt;0,E15/F15,0)</f>
        <v>0.3470118711354501</v>
      </c>
      <c r="H15" s="101">
        <f>'Table 6.9'!H18</f>
        <v>8527.980323870393</v>
      </c>
      <c r="I15" s="22">
        <f>'Table 6.9'!I18</f>
        <v>24233.227106109865</v>
      </c>
      <c r="J15" s="102">
        <f>IF(I15&lt;&gt;0,H15/I15,0)</f>
        <v>0.3519126976580125</v>
      </c>
      <c r="K15" s="101">
        <f>'Table 6.9'!K18</f>
        <v>0</v>
      </c>
      <c r="L15" s="22">
        <f>'Table 6.9'!L18</f>
        <v>0</v>
      </c>
      <c r="M15" s="102">
        <f>IF(L15&lt;&gt;0,K15/L15,0)</f>
        <v>0</v>
      </c>
      <c r="N15" s="101">
        <f>'Table 6.9'!N18</f>
        <v>91.8261074115283</v>
      </c>
      <c r="O15" s="22">
        <f>'Table 6.9'!O18</f>
        <v>652.1224823786181</v>
      </c>
      <c r="P15" s="102">
        <f>IF(O15&lt;&gt;0,N15/O15,0)</f>
        <v>0.14081113578018717</v>
      </c>
      <c r="Q15" s="101">
        <f aca="true" t="shared" si="1" ref="Q15:R18">SUM(B15,E15,H15,K15,N15)</f>
        <v>41721.82582154141</v>
      </c>
      <c r="R15" s="22">
        <f t="shared" si="1"/>
        <v>264590.8460322529</v>
      </c>
      <c r="S15" s="102">
        <f>IF(R15&lt;&gt;0,Q15/R15,0)</f>
        <v>0.15768431314685633</v>
      </c>
    </row>
    <row r="16" spans="1:19" ht="12.75" customHeight="1">
      <c r="A16" s="107" t="s">
        <v>24</v>
      </c>
      <c r="B16" s="101">
        <f>'Table 6.10'!B18</f>
        <v>2930.9019800837996</v>
      </c>
      <c r="C16" s="22">
        <f>'Table 6.10'!C18</f>
        <v>13323.77377380196</v>
      </c>
      <c r="D16" s="102">
        <f>IF(C16&lt;&gt;0,B16/C16,0)</f>
        <v>0.2199753635750498</v>
      </c>
      <c r="E16" s="101">
        <f>'Table 6.10'!E18</f>
        <v>76.74946614075121</v>
      </c>
      <c r="F16" s="22">
        <f>'Table 6.10'!F18</f>
        <v>178.5231255896716</v>
      </c>
      <c r="G16" s="102">
        <f>IF(F16&lt;&gt;0,E16/F16,0)</f>
        <v>0.42991330051635357</v>
      </c>
      <c r="H16" s="101">
        <f>'Table 6.10'!H18</f>
        <v>1394.9572571573801</v>
      </c>
      <c r="I16" s="22">
        <f>'Table 6.10'!I18</f>
        <v>3242.283261555128</v>
      </c>
      <c r="J16" s="102">
        <f>IF(I16&lt;&gt;0,H16/I16,0)</f>
        <v>0.430239169321777</v>
      </c>
      <c r="K16" s="101">
        <f>'Table 6.10'!K18</f>
        <v>89.87778796143246</v>
      </c>
      <c r="L16" s="22">
        <f>'Table 6.10'!L18</f>
        <v>208.5411140315527</v>
      </c>
      <c r="M16" s="102">
        <f>IF(L16&lt;&gt;0,K16/L16,0)</f>
        <v>0.4309835419208213</v>
      </c>
      <c r="N16" s="101">
        <f>'Table 6.10'!N18</f>
        <v>98.13568188543705</v>
      </c>
      <c r="O16" s="22">
        <f>'Table 6.10'!O18</f>
        <v>440.319808306046</v>
      </c>
      <c r="P16" s="102">
        <f>IF(O16&lt;&gt;0,N16/O16,0)</f>
        <v>0.22287364782196548</v>
      </c>
      <c r="Q16" s="101">
        <f t="shared" si="1"/>
        <v>4590.622173228801</v>
      </c>
      <c r="R16" s="22">
        <f t="shared" si="1"/>
        <v>17393.441083284357</v>
      </c>
      <c r="S16" s="102">
        <f>IF(R16&lt;&gt;0,Q16/R16,0)</f>
        <v>0.26392834811971355</v>
      </c>
    </row>
    <row r="17" spans="1:19" ht="12.75" customHeight="1">
      <c r="A17" s="107" t="s">
        <v>28</v>
      </c>
      <c r="B17" s="101">
        <f>'Table 6.11'!B18</f>
        <v>67.30389509690973</v>
      </c>
      <c r="C17" s="22">
        <f>'Table 6.11'!C18</f>
        <v>204.40993981712768</v>
      </c>
      <c r="D17" s="102">
        <f>IF(C17&lt;&gt;0,B17/C17,0)</f>
        <v>0.3292594046900173</v>
      </c>
      <c r="E17" s="101">
        <f>'Table 6.11'!E18</f>
        <v>0</v>
      </c>
      <c r="F17" s="22">
        <f>'Table 6.11'!F18</f>
        <v>0</v>
      </c>
      <c r="G17" s="102">
        <f>IF(F17&lt;&gt;0,E17/F17,0)</f>
        <v>0</v>
      </c>
      <c r="H17" s="101">
        <f>'Table 6.11'!H18</f>
        <v>523.9039243422192</v>
      </c>
      <c r="I17" s="22">
        <f>'Table 6.11'!I18</f>
        <v>947.6379788540481</v>
      </c>
      <c r="J17" s="102">
        <f>IF(I17&lt;&gt;0,H17/I17,0)</f>
        <v>0.5528523930370134</v>
      </c>
      <c r="K17" s="101">
        <f>'Table 6.11'!K18</f>
        <v>0</v>
      </c>
      <c r="L17" s="22">
        <f>'Table 6.11'!L18</f>
        <v>0</v>
      </c>
      <c r="M17" s="102">
        <f>IF(L17&lt;&gt;0,K17/L17,0)</f>
        <v>0</v>
      </c>
      <c r="N17" s="101">
        <f>'Table 6.11'!N18</f>
        <v>57.01174816730498</v>
      </c>
      <c r="O17" s="22">
        <f>'Table 6.11'!O18</f>
        <v>181.76922672403737</v>
      </c>
      <c r="P17" s="102">
        <f>IF(O17&lt;&gt;0,N17/O17,0)</f>
        <v>0.31364906587769337</v>
      </c>
      <c r="Q17" s="101">
        <f t="shared" si="1"/>
        <v>648.2195676064339</v>
      </c>
      <c r="R17" s="22">
        <f t="shared" si="1"/>
        <v>1333.8171453952132</v>
      </c>
      <c r="S17" s="102">
        <f>IF(R17&lt;&gt;0,Q17/R17,0)</f>
        <v>0.48598833044267464</v>
      </c>
    </row>
    <row r="18" spans="1:19" ht="12.75" customHeight="1">
      <c r="A18" s="107" t="s">
        <v>46</v>
      </c>
      <c r="B18" s="101">
        <f>SUM(B15:B17)</f>
        <v>36085.61774193883</v>
      </c>
      <c r="C18" s="22">
        <f>SUM(C15:C17)</f>
        <v>253191.58498797737</v>
      </c>
      <c r="D18" s="102">
        <f>IF(C18&lt;&gt;0,B18/C18,0)</f>
        <v>0.14252297422780594</v>
      </c>
      <c r="E18" s="101">
        <f>SUM(E15:E17)</f>
        <v>91.35698964211836</v>
      </c>
      <c r="F18" s="22">
        <f>SUM(F15:F17)</f>
        <v>220.61829499575038</v>
      </c>
      <c r="G18" s="102">
        <f>IF(F18&lt;&gt;0,E18/F18,0)</f>
        <v>0.4140952573487984</v>
      </c>
      <c r="H18" s="101">
        <f>SUM(H15:H17)</f>
        <v>10446.841505369994</v>
      </c>
      <c r="I18" s="22">
        <f>SUM(I15:I17)</f>
        <v>28423.14834651904</v>
      </c>
      <c r="J18" s="102">
        <f>IF(I18&lt;&gt;0,H18/I18,0)</f>
        <v>0.36754695074620086</v>
      </c>
      <c r="K18" s="101">
        <f>SUM(K15:K17)</f>
        <v>89.87778796143246</v>
      </c>
      <c r="L18" s="22">
        <f>SUM(L15:L17)</f>
        <v>208.5411140315527</v>
      </c>
      <c r="M18" s="102">
        <f>IF(L18&lt;&gt;0,K18/L18,0)</f>
        <v>0.4309835419208213</v>
      </c>
      <c r="N18" s="101">
        <f>SUM(N15:N17)</f>
        <v>246.97353746427032</v>
      </c>
      <c r="O18" s="22">
        <f>SUM(O15:O17)</f>
        <v>1274.2115174087016</v>
      </c>
      <c r="P18" s="102">
        <f>IF(O18&lt;&gt;0,N18/O18,0)</f>
        <v>0.19382459983294428</v>
      </c>
      <c r="Q18" s="101">
        <f t="shared" si="1"/>
        <v>46960.66756237665</v>
      </c>
      <c r="R18" s="22">
        <f t="shared" si="1"/>
        <v>283318.1042609324</v>
      </c>
      <c r="S18" s="102">
        <f>IF(R18&lt;&gt;0,Q18/R18,0)</f>
        <v>0.1657524417116898</v>
      </c>
    </row>
    <row r="19" spans="1:19" ht="12.75" customHeight="1">
      <c r="A19" s="107"/>
      <c r="B19" s="101"/>
      <c r="C19" s="22"/>
      <c r="D19" s="102"/>
      <c r="E19" s="101"/>
      <c r="F19" s="22"/>
      <c r="G19" s="102"/>
      <c r="H19" s="101"/>
      <c r="I19" s="22"/>
      <c r="J19" s="102"/>
      <c r="K19" s="101"/>
      <c r="L19" s="22"/>
      <c r="M19" s="102"/>
      <c r="N19" s="101"/>
      <c r="O19" s="22"/>
      <c r="P19" s="102"/>
      <c r="Q19" s="101"/>
      <c r="R19" s="22"/>
      <c r="S19" s="102"/>
    </row>
    <row r="20" spans="1:19" ht="12.75" customHeight="1">
      <c r="A20" s="142" t="s">
        <v>50</v>
      </c>
      <c r="B20" s="101"/>
      <c r="C20" s="22"/>
      <c r="D20" s="102"/>
      <c r="E20" s="101"/>
      <c r="F20" s="22"/>
      <c r="G20" s="102"/>
      <c r="H20" s="101"/>
      <c r="I20" s="22"/>
      <c r="J20" s="102"/>
      <c r="K20" s="101"/>
      <c r="L20" s="22"/>
      <c r="M20" s="102"/>
      <c r="N20" s="101"/>
      <c r="O20" s="22"/>
      <c r="P20" s="102"/>
      <c r="Q20" s="101"/>
      <c r="R20" s="22"/>
      <c r="S20" s="102"/>
    </row>
    <row r="21" spans="1:19" ht="12.75" customHeight="1">
      <c r="A21" s="107" t="s">
        <v>23</v>
      </c>
      <c r="B21" s="101">
        <f>'Table 6.9'!B21</f>
        <v>316612.2647237547</v>
      </c>
      <c r="C21" s="22">
        <f>'Table 6.9'!C21</f>
        <v>1362651.6981833093</v>
      </c>
      <c r="D21" s="102">
        <f>IF(C21&lt;&gt;0,B21/C21,0)</f>
        <v>0.23235010468622538</v>
      </c>
      <c r="E21" s="101">
        <f>'Table 6.9'!E21</f>
        <v>418.52458925089695</v>
      </c>
      <c r="F21" s="22">
        <f>'Table 6.9'!F21</f>
        <v>1801.2670569530787</v>
      </c>
      <c r="G21" s="102">
        <f>IF(F21&lt;&gt;0,E21/F21,0)</f>
        <v>0.23235010468622538</v>
      </c>
      <c r="H21" s="101">
        <f>'Table 6.9'!H21</f>
        <v>16544.46121910934</v>
      </c>
      <c r="I21" s="22">
        <f>'Table 6.9'!I21</f>
        <v>71204.87955644188</v>
      </c>
      <c r="J21" s="102">
        <f>IF(I21&lt;&gt;0,H21/I21,0)</f>
        <v>0.23235010468622536</v>
      </c>
      <c r="K21" s="101">
        <f>'Table 6.9'!K21</f>
        <v>0</v>
      </c>
      <c r="L21" s="22">
        <f>'Table 6.9'!L21</f>
        <v>0</v>
      </c>
      <c r="M21" s="102">
        <f>IF(L21&lt;&gt;0,K21/L21,0)</f>
        <v>0</v>
      </c>
      <c r="N21" s="101">
        <f>'Table 6.9'!N21</f>
        <v>4125.643869202875</v>
      </c>
      <c r="O21" s="22">
        <f>'Table 6.9'!O21</f>
        <v>17756.152401025618</v>
      </c>
      <c r="P21" s="102">
        <f>IF(O21&lt;&gt;0,N21/O21,0)</f>
        <v>0.2323501046862254</v>
      </c>
      <c r="Q21" s="101">
        <f aca="true" t="shared" si="2" ref="Q21:R24">SUM(B21,E21,H21,K21,N21)</f>
        <v>337700.89440131787</v>
      </c>
      <c r="R21" s="22">
        <f t="shared" si="2"/>
        <v>1453413.99719773</v>
      </c>
      <c r="S21" s="102">
        <f>IF(R21&lt;&gt;0,Q21/R21,0)</f>
        <v>0.23235010468622538</v>
      </c>
    </row>
    <row r="22" spans="1:19" ht="12.75" customHeight="1">
      <c r="A22" s="107" t="s">
        <v>24</v>
      </c>
      <c r="B22" s="101">
        <f>'Table 6.10'!B21</f>
        <v>38566.740235530975</v>
      </c>
      <c r="C22" s="22">
        <f>'Table 6.10'!C21</f>
        <v>64074.623484398966</v>
      </c>
      <c r="D22" s="102">
        <f>IF(C22&lt;&gt;0,B22/C22,0)</f>
        <v>0.6019035015464631</v>
      </c>
      <c r="E22" s="101">
        <f>'Table 6.10'!E21</f>
        <v>8971.016519414103</v>
      </c>
      <c r="F22" s="22">
        <f>'Table 6.10'!F21</f>
        <v>14904.409920136672</v>
      </c>
      <c r="G22" s="102">
        <f>IF(F22&lt;&gt;0,E22/F22,0)</f>
        <v>0.6019035015464631</v>
      </c>
      <c r="H22" s="101">
        <f>'Table 6.10'!H21</f>
        <v>11312.008659969786</v>
      </c>
      <c r="I22" s="22">
        <f>'Table 6.10'!I21</f>
        <v>18793.724626798125</v>
      </c>
      <c r="J22" s="102">
        <f>IF(I22&lt;&gt;0,H22/I22,0)</f>
        <v>0.6019035015464631</v>
      </c>
      <c r="K22" s="101">
        <f>'Table 6.10'!K21</f>
        <v>493.6589261574412</v>
      </c>
      <c r="L22" s="22">
        <f>'Table 6.10'!L21</f>
        <v>820.1629079895525</v>
      </c>
      <c r="M22" s="102">
        <f>IF(L22&lt;&gt;0,K22/L22,0)</f>
        <v>0.601903501546463</v>
      </c>
      <c r="N22" s="101">
        <f>'Table 6.10'!N21</f>
        <v>1822.9997277882267</v>
      </c>
      <c r="O22" s="22">
        <f>'Table 6.10'!O21</f>
        <v>3028.7242441760463</v>
      </c>
      <c r="P22" s="102">
        <f>IF(O22&lt;&gt;0,N22/O22,0)</f>
        <v>0.6019035015464629</v>
      </c>
      <c r="Q22" s="101">
        <f t="shared" si="2"/>
        <v>61166.42406886053</v>
      </c>
      <c r="R22" s="22">
        <f t="shared" si="2"/>
        <v>101621.64518349936</v>
      </c>
      <c r="S22" s="102">
        <f>IF(R22&lt;&gt;0,Q22/R22,0)</f>
        <v>0.601903501546463</v>
      </c>
    </row>
    <row r="23" spans="1:19" ht="12.75" customHeight="1">
      <c r="A23" s="107" t="s">
        <v>28</v>
      </c>
      <c r="B23" s="101">
        <f>'Table 6.11'!B21</f>
        <v>13064.437782009076</v>
      </c>
      <c r="C23" s="22">
        <f>'Table 6.11'!C21</f>
        <v>1613.549585573128</v>
      </c>
      <c r="D23" s="102">
        <f>IF(C23&lt;&gt;0,B23/C23,0)</f>
        <v>8.096706725854121</v>
      </c>
      <c r="E23" s="101">
        <f>'Table 6.11'!E21</f>
        <v>0</v>
      </c>
      <c r="F23" s="22">
        <f>'Table 6.11'!F21</f>
        <v>0</v>
      </c>
      <c r="G23" s="102">
        <f>IF(F23&lt;&gt;0,E23/F23,0)</f>
        <v>0</v>
      </c>
      <c r="H23" s="101">
        <f>'Table 6.11'!H21</f>
        <v>19662.44664324812</v>
      </c>
      <c r="I23" s="22">
        <f>'Table 6.11'!I21</f>
        <v>2428.4499005580483</v>
      </c>
      <c r="J23" s="102">
        <f>IF(I23&lt;&gt;0,H23/I23,0)</f>
        <v>8.096706725854121</v>
      </c>
      <c r="K23" s="101">
        <f>'Table 6.11'!K21</f>
        <v>27632.881408325557</v>
      </c>
      <c r="L23" s="22">
        <f>'Table 6.11'!L21</f>
        <v>3412.8544288369994</v>
      </c>
      <c r="M23" s="102">
        <f>IF(L23&lt;&gt;0,K23/L23,0)</f>
        <v>8.096706725854121</v>
      </c>
      <c r="N23" s="101">
        <f>'Table 6.11'!N21</f>
        <v>7038.303795687179</v>
      </c>
      <c r="O23" s="22">
        <f>'Table 6.11'!O21</f>
        <v>869.2798237600375</v>
      </c>
      <c r="P23" s="102">
        <f>IF(O23&lt;&gt;0,N23/O23,0)</f>
        <v>8.09670672585412</v>
      </c>
      <c r="Q23" s="101">
        <f t="shared" si="2"/>
        <v>67398.06962926993</v>
      </c>
      <c r="R23" s="22">
        <f t="shared" si="2"/>
        <v>8324.133738728213</v>
      </c>
      <c r="S23" s="102">
        <f>IF(R23&lt;&gt;0,Q23/R23,0)</f>
        <v>8.096706725854121</v>
      </c>
    </row>
    <row r="24" spans="1:19" ht="12.75" customHeight="1">
      <c r="A24" s="107" t="s">
        <v>46</v>
      </c>
      <c r="B24" s="101">
        <f>SUM(B21:B23)</f>
        <v>368243.4427412948</v>
      </c>
      <c r="C24" s="22">
        <f>SUM(C21:C23)</f>
        <v>1428339.8712532814</v>
      </c>
      <c r="D24" s="102">
        <f>IF(C24&lt;&gt;0,B24/C24,0)</f>
        <v>0.2578121987298328</v>
      </c>
      <c r="E24" s="101">
        <f>SUM(E21:E23)</f>
        <v>9389.541108665</v>
      </c>
      <c r="F24" s="22">
        <f>SUM(F21:F23)</f>
        <v>16705.67697708975</v>
      </c>
      <c r="G24" s="102">
        <f>IF(F24&lt;&gt;0,E24/F24,0)</f>
        <v>0.5620569056579906</v>
      </c>
      <c r="H24" s="101">
        <f>SUM(H21:H23)</f>
        <v>47518.91652232724</v>
      </c>
      <c r="I24" s="22">
        <f>SUM(I21:I23)</f>
        <v>92427.05408379805</v>
      </c>
      <c r="J24" s="102">
        <f>IF(I24&lt;&gt;0,H24/I24,0)</f>
        <v>0.5141234565286988</v>
      </c>
      <c r="K24" s="101">
        <f>SUM(K21:K23)</f>
        <v>28126.540334482997</v>
      </c>
      <c r="L24" s="22">
        <f>SUM(L21:L23)</f>
        <v>4233.017336826552</v>
      </c>
      <c r="M24" s="102">
        <f>IF(L24&lt;&gt;0,K24/L24,0)</f>
        <v>6.644560628133209</v>
      </c>
      <c r="N24" s="101">
        <f>SUM(N21:N23)</f>
        <v>12986.947392678281</v>
      </c>
      <c r="O24" s="22">
        <f>SUM(O21:O23)</f>
        <v>21654.1564689617</v>
      </c>
      <c r="P24" s="102">
        <f>IF(O24&lt;&gt;0,N24/O24,0)</f>
        <v>0.5997438603204568</v>
      </c>
      <c r="Q24" s="101">
        <f t="shared" si="2"/>
        <v>466265.38809944835</v>
      </c>
      <c r="R24" s="22">
        <f t="shared" si="2"/>
        <v>1563359.7761199574</v>
      </c>
      <c r="S24" s="102">
        <f>IF(R24&lt;&gt;0,Q24/R24,0)</f>
        <v>0.29824573666379883</v>
      </c>
    </row>
    <row r="25" spans="1:19" ht="12.75" customHeight="1">
      <c r="A25" s="107"/>
      <c r="B25" s="101"/>
      <c r="C25" s="22"/>
      <c r="D25" s="102"/>
      <c r="E25" s="101"/>
      <c r="F25" s="22"/>
      <c r="G25" s="102"/>
      <c r="H25" s="101"/>
      <c r="I25" s="22"/>
      <c r="J25" s="102"/>
      <c r="K25" s="101"/>
      <c r="L25" s="22"/>
      <c r="M25" s="102"/>
      <c r="N25" s="101"/>
      <c r="O25" s="22"/>
      <c r="P25" s="102"/>
      <c r="Q25" s="101"/>
      <c r="R25" s="22"/>
      <c r="S25" s="102"/>
    </row>
    <row r="26" spans="1:19" ht="12.75" customHeight="1">
      <c r="A26" s="142" t="s">
        <v>55</v>
      </c>
      <c r="B26" s="101"/>
      <c r="C26" s="22"/>
      <c r="D26" s="102"/>
      <c r="E26" s="101"/>
      <c r="F26" s="22"/>
      <c r="G26" s="102"/>
      <c r="H26" s="101"/>
      <c r="I26" s="22"/>
      <c r="J26" s="102"/>
      <c r="K26" s="101"/>
      <c r="L26" s="22"/>
      <c r="M26" s="102"/>
      <c r="N26" s="101"/>
      <c r="O26" s="22"/>
      <c r="P26" s="102"/>
      <c r="Q26" s="101"/>
      <c r="R26" s="22"/>
      <c r="S26" s="102"/>
    </row>
    <row r="27" spans="1:19" ht="12.75" customHeight="1">
      <c r="A27" s="107" t="s">
        <v>23</v>
      </c>
      <c r="B27" s="101">
        <f>'Table 6.9'!B22</f>
        <v>0</v>
      </c>
      <c r="C27" s="22">
        <f>'Table 6.9'!C22</f>
        <v>0</v>
      </c>
      <c r="D27" s="102">
        <f>IF(C27&lt;&gt;0,B27/C27,0)</f>
        <v>0</v>
      </c>
      <c r="E27" s="101">
        <f>'Table 6.9'!E22</f>
        <v>64.3771418400617</v>
      </c>
      <c r="F27" s="22">
        <f>'Table 6.9'!F22</f>
        <v>42.09516940607875</v>
      </c>
      <c r="G27" s="102">
        <f>IF(F27&lt;&gt;0,E27/F27,0)</f>
        <v>1.5293237382901543</v>
      </c>
      <c r="H27" s="101">
        <f>'Table 6.9'!H22</f>
        <v>71809.6884154949</v>
      </c>
      <c r="I27" s="22">
        <f>'Table 6.9'!I22</f>
        <v>45438.4564777561</v>
      </c>
      <c r="J27" s="102">
        <f>IF(I27&lt;&gt;0,H27/I27,0)</f>
        <v>1.5803725298338103</v>
      </c>
      <c r="K27" s="101">
        <f>'Table 6.9'!K22</f>
        <v>0</v>
      </c>
      <c r="L27" s="22">
        <f>'Table 6.9'!L22</f>
        <v>0</v>
      </c>
      <c r="M27" s="102">
        <f>IF(L27&lt;&gt;0,K27/L27,0)</f>
        <v>0</v>
      </c>
      <c r="N27" s="101">
        <f>'Table 6.9'!N22</f>
        <v>0</v>
      </c>
      <c r="O27" s="22">
        <f>'Table 6.9'!O22</f>
        <v>0</v>
      </c>
      <c r="P27" s="102">
        <f>IF(O27&lt;&gt;0,N27/O27,0)</f>
        <v>0</v>
      </c>
      <c r="Q27" s="101">
        <f aca="true" t="shared" si="3" ref="Q27:R30">SUM(B27,E27,H27,K27,N27)</f>
        <v>71874.06555733495</v>
      </c>
      <c r="R27" s="22">
        <f t="shared" si="3"/>
        <v>45480.55164716218</v>
      </c>
      <c r="S27" s="102">
        <f>IF(R27&lt;&gt;0,Q27/R27,0)</f>
        <v>1.5803252809010206</v>
      </c>
    </row>
    <row r="28" spans="1:19" ht="12.75" customHeight="1">
      <c r="A28" s="107" t="s">
        <v>24</v>
      </c>
      <c r="B28" s="101">
        <f>'Table 6.10'!B22</f>
        <v>0</v>
      </c>
      <c r="C28" s="22">
        <f>'Table 6.10'!C22</f>
        <v>0</v>
      </c>
      <c r="D28" s="102">
        <f>IF(C28&lt;&gt;0,B28/C28,0)</f>
        <v>0</v>
      </c>
      <c r="E28" s="101">
        <f>'Table 6.10'!E22</f>
        <v>283.27157349415984</v>
      </c>
      <c r="F28" s="22">
        <f>'Table 6.10'!F22</f>
        <v>185.22668968106714</v>
      </c>
      <c r="G28" s="102">
        <f>IF(F28&lt;&gt;0,E28/F28,0)</f>
        <v>1.5293237382901537</v>
      </c>
      <c r="H28" s="101">
        <f>'Table 6.10'!H22</f>
        <v>14063.806631559883</v>
      </c>
      <c r="I28" s="22">
        <f>'Table 6.10'!I22</f>
        <v>8899.045235264128</v>
      </c>
      <c r="J28" s="102">
        <f>IF(I28&lt;&gt;0,H28/I28,0)</f>
        <v>1.58037252983381</v>
      </c>
      <c r="K28" s="101">
        <f>'Table 6.10'!K22</f>
        <v>1063.7386342838831</v>
      </c>
      <c r="L28" s="22">
        <f>'Table 6.10'!L22</f>
        <v>777.899297359702</v>
      </c>
      <c r="M28" s="102">
        <f>IF(L28&lt;&gt;0,K28/L28,0)</f>
        <v>1.367450308663807</v>
      </c>
      <c r="N28" s="101">
        <f>'Table 6.10'!N22</f>
        <v>0</v>
      </c>
      <c r="O28" s="22">
        <f>'Table 6.10'!O22</f>
        <v>0</v>
      </c>
      <c r="P28" s="102">
        <f>IF(O28&lt;&gt;0,N28/O28,0)</f>
        <v>0</v>
      </c>
      <c r="Q28" s="101">
        <f t="shared" si="3"/>
        <v>15410.816839337926</v>
      </c>
      <c r="R28" s="22">
        <f t="shared" si="3"/>
        <v>9862.171222304896</v>
      </c>
      <c r="S28" s="102">
        <f>IF(R28&lt;&gt;0,Q28/R28,0)</f>
        <v>1.5626190715979327</v>
      </c>
    </row>
    <row r="29" spans="1:19" ht="12.75" customHeight="1">
      <c r="A29" s="107" t="s">
        <v>28</v>
      </c>
      <c r="B29" s="101">
        <f>'Table 6.11'!B22</f>
        <v>0</v>
      </c>
      <c r="C29" s="22">
        <f>'Table 6.11'!C22</f>
        <v>0</v>
      </c>
      <c r="D29" s="102">
        <f>IF(C29&lt;&gt;0,B29/C29,0)</f>
        <v>0</v>
      </c>
      <c r="E29" s="101">
        <f>'Table 6.11'!E22</f>
        <v>0</v>
      </c>
      <c r="F29" s="22">
        <f>'Table 6.11'!F22</f>
        <v>0</v>
      </c>
      <c r="G29" s="102">
        <f>IF(F29&lt;&gt;0,E29/F29,0)</f>
        <v>0</v>
      </c>
      <c r="H29" s="101">
        <f>'Table 6.11'!H22</f>
        <v>2635.611636981621</v>
      </c>
      <c r="I29" s="22">
        <f>'Table 6.11'!I22</f>
        <v>1643.9371586874063</v>
      </c>
      <c r="J29" s="102">
        <f>IF(I29&lt;&gt;0,H29/I29,0)</f>
        <v>1.6032313784342052</v>
      </c>
      <c r="K29" s="101">
        <f>'Table 6.11'!K22</f>
        <v>3621.3028157638764</v>
      </c>
      <c r="L29" s="22">
        <f>'Table 6.11'!L22</f>
        <v>2473.6993557799733</v>
      </c>
      <c r="M29" s="102">
        <f>IF(L29&lt;&gt;0,K29/L29,0)</f>
        <v>1.4639219625871052</v>
      </c>
      <c r="N29" s="101">
        <f>'Table 6.11'!N22</f>
        <v>0</v>
      </c>
      <c r="O29" s="22">
        <f>'Table 6.11'!O22</f>
        <v>0</v>
      </c>
      <c r="P29" s="102">
        <f>IF(O29&lt;&gt;0,N29/O29,0)</f>
        <v>0</v>
      </c>
      <c r="Q29" s="101">
        <f t="shared" si="3"/>
        <v>6256.914452745497</v>
      </c>
      <c r="R29" s="22">
        <f t="shared" si="3"/>
        <v>4117.63651446738</v>
      </c>
      <c r="S29" s="102">
        <f>IF(R29&lt;&gt;0,Q29/R29,0)</f>
        <v>1.519540258291797</v>
      </c>
    </row>
    <row r="30" spans="1:19" ht="12.75" customHeight="1">
      <c r="A30" s="107" t="s">
        <v>46</v>
      </c>
      <c r="B30" s="101">
        <f>SUM(B27:B29)</f>
        <v>0</v>
      </c>
      <c r="C30" s="22">
        <f>SUM(C27:C29)</f>
        <v>0</v>
      </c>
      <c r="D30" s="102">
        <f>IF(C30&lt;&gt;0,B30/C30,0)</f>
        <v>0</v>
      </c>
      <c r="E30" s="101">
        <f>SUM(E27:E29)</f>
        <v>347.64871533422155</v>
      </c>
      <c r="F30" s="22">
        <f>SUM(F27:F29)</f>
        <v>227.3218590871459</v>
      </c>
      <c r="G30" s="102">
        <f>IF(F30&lt;&gt;0,E30/F30,0)</f>
        <v>1.529323738290154</v>
      </c>
      <c r="H30" s="101">
        <f>SUM(H27:H29)</f>
        <v>88509.1066840364</v>
      </c>
      <c r="I30" s="22">
        <f>SUM(I27:I29)</f>
        <v>55981.438871707636</v>
      </c>
      <c r="J30" s="102">
        <f>IF(I30&lt;&gt;0,H30/I30,0)</f>
        <v>1.581043797156987</v>
      </c>
      <c r="K30" s="101">
        <f>SUM(K27:K29)</f>
        <v>4685.04145004776</v>
      </c>
      <c r="L30" s="22">
        <f>SUM(L27:L29)</f>
        <v>3251.598653139675</v>
      </c>
      <c r="M30" s="102">
        <f>IF(L30&lt;&gt;0,K30/L30,0)</f>
        <v>1.440842474677489</v>
      </c>
      <c r="N30" s="101">
        <f>SUM(N27:N29)</f>
        <v>0</v>
      </c>
      <c r="O30" s="22">
        <f>SUM(O27:O29)</f>
        <v>0</v>
      </c>
      <c r="P30" s="102">
        <f>IF(O30&lt;&gt;0,N30/O30,0)</f>
        <v>0</v>
      </c>
      <c r="Q30" s="101">
        <f t="shared" si="3"/>
        <v>93541.79684941837</v>
      </c>
      <c r="R30" s="22">
        <f t="shared" si="3"/>
        <v>59460.35938393446</v>
      </c>
      <c r="S30" s="102">
        <f>IF(R30&lt;&gt;0,Q30/R30,0)</f>
        <v>1.573179136799707</v>
      </c>
    </row>
    <row r="31" spans="1:19" ht="12.75" customHeight="1">
      <c r="A31" s="135"/>
      <c r="B31" s="103"/>
      <c r="C31" s="33"/>
      <c r="D31" s="104"/>
      <c r="E31" s="103"/>
      <c r="F31" s="33"/>
      <c r="G31" s="104"/>
      <c r="H31" s="103"/>
      <c r="I31" s="33"/>
      <c r="J31" s="104"/>
      <c r="K31" s="103"/>
      <c r="L31" s="33"/>
      <c r="M31" s="104"/>
      <c r="N31" s="103"/>
      <c r="O31" s="33"/>
      <c r="P31" s="104"/>
      <c r="Q31" s="103"/>
      <c r="R31" s="33"/>
      <c r="S31" s="104"/>
    </row>
    <row r="32" spans="1:19" ht="12.75" customHeight="1">
      <c r="A32" s="136" t="s">
        <v>56</v>
      </c>
      <c r="B32" s="137"/>
      <c r="C32" s="129"/>
      <c r="D32" s="138"/>
      <c r="E32" s="137"/>
      <c r="F32" s="129"/>
      <c r="G32" s="138"/>
      <c r="H32" s="137"/>
      <c r="I32" s="129"/>
      <c r="J32" s="138"/>
      <c r="K32" s="137"/>
      <c r="L32" s="129"/>
      <c r="M32" s="138"/>
      <c r="N32" s="137"/>
      <c r="O32" s="129"/>
      <c r="P32" s="138"/>
      <c r="Q32" s="137"/>
      <c r="R32" s="129"/>
      <c r="S32" s="138"/>
    </row>
    <row r="33" spans="1:19" ht="12.75" customHeight="1">
      <c r="A33" s="107" t="s">
        <v>23</v>
      </c>
      <c r="B33" s="101">
        <f>SUM(B9,B15,B21,B27)</f>
        <v>499207.024004249</v>
      </c>
      <c r="C33" s="22">
        <f>C21</f>
        <v>1362651.6981833093</v>
      </c>
      <c r="D33" s="102">
        <f>IF(C33&lt;&gt;0,B33/C33,0)</f>
        <v>0.366349687649304</v>
      </c>
      <c r="E33" s="101">
        <f>SUM(E9,E15,E21,E27)</f>
        <v>716.9380269749346</v>
      </c>
      <c r="F33" s="22">
        <f>F21</f>
        <v>1801.2670569530787</v>
      </c>
      <c r="G33" s="102">
        <f>IF(F33&lt;&gt;0,E33/F33,0)</f>
        <v>0.3980187303195709</v>
      </c>
      <c r="H33" s="101">
        <f>SUM(H9,H15,H21,H27)</f>
        <v>105723.21232360828</v>
      </c>
      <c r="I33" s="22">
        <f>I21</f>
        <v>71204.87955644188</v>
      </c>
      <c r="J33" s="102">
        <f>IF(I33&lt;&gt;0,H33/I33,0)</f>
        <v>1.484774821363258</v>
      </c>
      <c r="K33" s="101">
        <f>SUM(K9,K15,K21,K27)</f>
        <v>0</v>
      </c>
      <c r="L33" s="22">
        <f>L21</f>
        <v>0</v>
      </c>
      <c r="M33" s="102">
        <f>IF(L33&lt;&gt;0,K33/L33,0)</f>
        <v>0</v>
      </c>
      <c r="N33" s="101">
        <f>SUM(N9,N15,N21,N27)</f>
        <v>6513.256058819224</v>
      </c>
      <c r="O33" s="22">
        <f>O21</f>
        <v>17756.152401025618</v>
      </c>
      <c r="P33" s="102">
        <f>IF(O33&lt;&gt;0,N33/O33,0)</f>
        <v>0.36681685940266034</v>
      </c>
      <c r="Q33" s="101">
        <f aca="true" t="shared" si="4" ref="Q33:R36">SUM(B33,E33,H33,K33,N33)</f>
        <v>612160.4304136514</v>
      </c>
      <c r="R33" s="22">
        <f t="shared" si="4"/>
        <v>1453413.99719773</v>
      </c>
      <c r="S33" s="102">
        <f>IF(R33&lt;&gt;0,Q33/R33,0)</f>
        <v>0.42118792828054064</v>
      </c>
    </row>
    <row r="34" spans="1:19" ht="12.75" customHeight="1">
      <c r="A34" s="107" t="s">
        <v>24</v>
      </c>
      <c r="B34" s="101">
        <f>SUM(B10,B16,B22,B28)</f>
        <v>59489.145108090415</v>
      </c>
      <c r="C34" s="22">
        <f>C22</f>
        <v>64074.623484398966</v>
      </c>
      <c r="D34" s="102">
        <f>IF(C34&lt;&gt;0,B34/C34,0)</f>
        <v>0.9284353441823184</v>
      </c>
      <c r="E34" s="101">
        <f>SUM(E10,E16,E22,E28)</f>
        <v>14466.480111798339</v>
      </c>
      <c r="F34" s="22">
        <f>F22</f>
        <v>14904.409920136672</v>
      </c>
      <c r="G34" s="102">
        <f>IF(F34&lt;&gt;0,E34/F34,0)</f>
        <v>0.9706174339886703</v>
      </c>
      <c r="H34" s="101">
        <f>SUM(H10,H16,H22,H28)</f>
        <v>33736.575231542956</v>
      </c>
      <c r="I34" s="22">
        <f>I22</f>
        <v>18793.724626798125</v>
      </c>
      <c r="J34" s="102">
        <f>IF(I34&lt;&gt;0,H34/I34,0)</f>
        <v>1.7950978798230182</v>
      </c>
      <c r="K34" s="101">
        <f>SUM(K10,K16,K22,K28)</f>
        <v>2002.208052847925</v>
      </c>
      <c r="L34" s="22">
        <f>L22</f>
        <v>820.1629079895525</v>
      </c>
      <c r="M34" s="102">
        <f>IF(L34&lt;&gt;0,K34/L34,0)</f>
        <v>2.4412321422287846</v>
      </c>
      <c r="N34" s="101">
        <f>SUM(N10,N16,N22,N28)</f>
        <v>2820.1709903410306</v>
      </c>
      <c r="O34" s="22">
        <f>O22</f>
        <v>3028.7242441760463</v>
      </c>
      <c r="P34" s="102">
        <f>IF(O34&lt;&gt;0,N34/O34,0)</f>
        <v>0.9311415510223342</v>
      </c>
      <c r="Q34" s="101">
        <f t="shared" si="4"/>
        <v>112514.57949462067</v>
      </c>
      <c r="R34" s="22">
        <f t="shared" si="4"/>
        <v>101621.64518349936</v>
      </c>
      <c r="S34" s="102">
        <f>IF(R34&lt;&gt;0,Q34/R34,0)</f>
        <v>1.1071910840594228</v>
      </c>
    </row>
    <row r="35" spans="1:19" ht="12.75" customHeight="1">
      <c r="A35" s="107" t="s">
        <v>28</v>
      </c>
      <c r="B35" s="101">
        <f>SUM(B11,B17,B23,B29)</f>
        <v>14046.453136253658</v>
      </c>
      <c r="C35" s="22">
        <f>C23</f>
        <v>1613.549585573128</v>
      </c>
      <c r="D35" s="102">
        <f>IF(C35&lt;&gt;0,B35/C35,0)</f>
        <v>8.705312351008041</v>
      </c>
      <c r="E35" s="101">
        <f>SUM(E11,E17,E23,E29)</f>
        <v>0</v>
      </c>
      <c r="F35" s="22">
        <f>F23</f>
        <v>0</v>
      </c>
      <c r="G35" s="102">
        <f>IF(F35&lt;&gt;0,E35/F35,0)</f>
        <v>0</v>
      </c>
      <c r="H35" s="101">
        <f>SUM(H11,H17,H23,H29)</f>
        <v>23818.446956795844</v>
      </c>
      <c r="I35" s="22">
        <f>I23</f>
        <v>2428.4499005580483</v>
      </c>
      <c r="J35" s="102">
        <f>IF(I35&lt;&gt;0,H35/I35,0)</f>
        <v>9.808086611678691</v>
      </c>
      <c r="K35" s="101">
        <f>SUM(K11,K17,K23,K29)</f>
        <v>33914.12783984962</v>
      </c>
      <c r="L35" s="22">
        <f>L23</f>
        <v>3412.8544288369994</v>
      </c>
      <c r="M35" s="102">
        <f>IF(L35&lt;&gt;0,K35/L35,0)</f>
        <v>9.937173866336444</v>
      </c>
      <c r="N35" s="101">
        <f>SUM(N11,N17,N23,N29)</f>
        <v>7511.9923299782895</v>
      </c>
      <c r="O35" s="22">
        <f>O23</f>
        <v>869.2798237600375</v>
      </c>
      <c r="P35" s="102">
        <f>IF(O35&lt;&gt;0,N35/O35,0)</f>
        <v>8.641627384707316</v>
      </c>
      <c r="Q35" s="101">
        <f t="shared" si="4"/>
        <v>79291.02026287743</v>
      </c>
      <c r="R35" s="22">
        <f t="shared" si="4"/>
        <v>8324.133738728213</v>
      </c>
      <c r="S35" s="102">
        <f>IF(R35&lt;&gt;0,Q35/R35,0)</f>
        <v>9.525438051766784</v>
      </c>
    </row>
    <row r="36" spans="1:19" ht="12.75" customHeight="1">
      <c r="A36" s="135" t="s">
        <v>57</v>
      </c>
      <c r="B36" s="103">
        <f>SUM(B33:B35)</f>
        <v>572742.622248593</v>
      </c>
      <c r="C36" s="33">
        <f>SUM(C33:C35)</f>
        <v>1428339.8712532814</v>
      </c>
      <c r="D36" s="104">
        <f>IF(C36&lt;&gt;0,B36/C36,0)</f>
        <v>0.40098483125451523</v>
      </c>
      <c r="E36" s="103">
        <f>SUM(E33:E35)</f>
        <v>15183.418138773273</v>
      </c>
      <c r="F36" s="33">
        <f>SUM(F33:F35)</f>
        <v>16705.67697708975</v>
      </c>
      <c r="G36" s="104">
        <f>IF(F36&lt;&gt;0,E36/F36,0)</f>
        <v>0.9088777521315591</v>
      </c>
      <c r="H36" s="103">
        <f>SUM(H33:H35)</f>
        <v>163278.23451194708</v>
      </c>
      <c r="I36" s="33">
        <f>SUM(I33:I35)</f>
        <v>92427.05408379805</v>
      </c>
      <c r="J36" s="104">
        <f>IF(I36&lt;&gt;0,H36/I36,0)</f>
        <v>1.7665632225377705</v>
      </c>
      <c r="K36" s="103">
        <f>SUM(K33:K35)</f>
        <v>35916.33589269755</v>
      </c>
      <c r="L36" s="33">
        <f>SUM(L33:L35)</f>
        <v>4233.017336826552</v>
      </c>
      <c r="M36" s="104">
        <f>IF(L36&lt;&gt;0,K36/L36,0)</f>
        <v>8.484807180030035</v>
      </c>
      <c r="N36" s="103">
        <f>SUM(N33:N35)</f>
        <v>16845.419379138544</v>
      </c>
      <c r="O36" s="33">
        <f>SUM(O33:O35)</f>
        <v>21654.1564689617</v>
      </c>
      <c r="P36" s="104">
        <f>IF(O36&lt;&gt;0,N36/O36,0)</f>
        <v>0.7779300663724384</v>
      </c>
      <c r="Q36" s="103">
        <f t="shared" si="4"/>
        <v>803966.0301711495</v>
      </c>
      <c r="R36" s="33">
        <f t="shared" si="4"/>
        <v>1563359.7761199574</v>
      </c>
      <c r="S36" s="104">
        <f>IF(R36&lt;&gt;0,Q36/R36,0)</f>
        <v>0.514255286883792</v>
      </c>
    </row>
    <row r="37" spans="1:17" ht="12.75" customHeight="1" hidden="1">
      <c r="A37" s="58"/>
      <c r="B37" s="22"/>
      <c r="C37" s="41"/>
      <c r="D37" s="42"/>
      <c r="E37" s="41"/>
      <c r="F37" s="43"/>
      <c r="G37" s="29"/>
      <c r="H37" s="44"/>
      <c r="I37" s="29"/>
      <c r="J37" s="42"/>
      <c r="M37" s="5"/>
      <c r="N37" s="5"/>
      <c r="O37" s="5"/>
      <c r="P37" s="5"/>
      <c r="Q37" s="5"/>
    </row>
    <row r="38" spans="1:19" ht="12.75" hidden="1">
      <c r="A38" s="71" t="s">
        <v>21</v>
      </c>
      <c r="B38" s="73">
        <f>B33-'Table 6.9'!B25</f>
        <v>0</v>
      </c>
      <c r="C38" s="73">
        <f>C21-'Table 6.9'!C25</f>
        <v>0</v>
      </c>
      <c r="D38" s="73">
        <f>D33-'Table 6.9'!D25</f>
        <v>0</v>
      </c>
      <c r="E38" s="73">
        <f>E33-'Table 6.9'!E25</f>
        <v>0</v>
      </c>
      <c r="F38" s="73">
        <f>F21-'Table 6.9'!F25</f>
        <v>0</v>
      </c>
      <c r="G38" s="73">
        <f>G33-'Table 6.9'!G25</f>
        <v>0</v>
      </c>
      <c r="H38" s="73">
        <f>H33-'Table 6.9'!H25</f>
        <v>0</v>
      </c>
      <c r="I38" s="73">
        <f>I21-'Table 6.9'!I25</f>
        <v>0</v>
      </c>
      <c r="J38" s="73">
        <f>J33-'Table 6.9'!J25</f>
        <v>0</v>
      </c>
      <c r="K38" s="73">
        <f>K33-'Table 6.9'!K25</f>
        <v>0</v>
      </c>
      <c r="L38" s="73">
        <f>L21-'Table 6.9'!L25</f>
        <v>0</v>
      </c>
      <c r="M38" s="73">
        <f>M33-'Table 6.9'!M25</f>
        <v>0</v>
      </c>
      <c r="N38" s="73">
        <f>N33-'Table 6.9'!N25</f>
        <v>0</v>
      </c>
      <c r="O38" s="73">
        <f>O21-'Table 6.9'!O25</f>
        <v>0</v>
      </c>
      <c r="P38" s="73">
        <f>P33-'Table 6.9'!P25</f>
        <v>0</v>
      </c>
      <c r="Q38" s="73">
        <f>Q33-'Table 6.9'!Q25</f>
        <v>0</v>
      </c>
      <c r="R38" s="73">
        <f>R21-'Table 6.9'!R25</f>
        <v>0</v>
      </c>
      <c r="S38" s="73">
        <f>S33-'Table 6.9'!S25</f>
        <v>0</v>
      </c>
    </row>
    <row r="39" spans="1:19" ht="12.75" hidden="1">
      <c r="A39" s="54"/>
      <c r="B39" s="73">
        <f>B34-'Table 6.10'!B25</f>
        <v>0</v>
      </c>
      <c r="C39" s="73">
        <f>C34-'Table 6.10'!C25</f>
        <v>0</v>
      </c>
      <c r="D39" s="73">
        <f>D34-'Table 6.10'!D25</f>
        <v>0</v>
      </c>
      <c r="E39" s="73">
        <f>E34-'Table 6.10'!E25</f>
        <v>0</v>
      </c>
      <c r="F39" s="73">
        <f>F34-'Table 6.10'!F25</f>
        <v>0</v>
      </c>
      <c r="G39" s="73">
        <f>G34-'Table 6.10'!G25</f>
        <v>0</v>
      </c>
      <c r="H39" s="73">
        <f>H34-'Table 6.10'!H25</f>
        <v>0</v>
      </c>
      <c r="I39" s="73">
        <f>I34-'Table 6.10'!I25</f>
        <v>0</v>
      </c>
      <c r="J39" s="73">
        <f>J34-'Table 6.10'!J25</f>
        <v>0</v>
      </c>
      <c r="K39" s="73">
        <f>K34-'Table 6.10'!K25</f>
        <v>0</v>
      </c>
      <c r="L39" s="73">
        <f>L34-'Table 6.10'!L25</f>
        <v>0</v>
      </c>
      <c r="M39" s="73">
        <f>M34-'Table 6.10'!M25</f>
        <v>0</v>
      </c>
      <c r="N39" s="73">
        <f>N34-'Table 6.10'!N25</f>
        <v>0</v>
      </c>
      <c r="O39" s="73">
        <f>O34-'Table 6.10'!O25</f>
        <v>0</v>
      </c>
      <c r="P39" s="73">
        <f>P34-'Table 6.10'!P25</f>
        <v>0</v>
      </c>
      <c r="Q39" s="73">
        <f>Q34-'Table 6.10'!Q25</f>
        <v>0</v>
      </c>
      <c r="R39" s="73">
        <f>R34-'Table 6.10'!R25</f>
        <v>0</v>
      </c>
      <c r="S39" s="73">
        <f>S34-'Table 6.10'!S25</f>
        <v>0</v>
      </c>
    </row>
    <row r="40" spans="1:19" ht="12.75" hidden="1">
      <c r="A40" s="54"/>
      <c r="B40" s="73">
        <f>B35-'Table 6.11'!B25</f>
        <v>0</v>
      </c>
      <c r="C40" s="73">
        <f>C35-'Table 6.11'!C25</f>
        <v>0</v>
      </c>
      <c r="D40" s="73">
        <f>D35-'Table 6.11'!D25</f>
        <v>0</v>
      </c>
      <c r="E40" s="73">
        <f>E35-'Table 6.11'!E25</f>
        <v>0</v>
      </c>
      <c r="F40" s="73">
        <f>F35-'Table 6.11'!F25</f>
        <v>0</v>
      </c>
      <c r="G40" s="73">
        <f>G35-'Table 6.11'!G25</f>
        <v>0</v>
      </c>
      <c r="H40" s="73">
        <f>H35-'Table 6.11'!H25</f>
        <v>0</v>
      </c>
      <c r="I40" s="73">
        <f>I35-'Table 6.11'!I25</f>
        <v>0</v>
      </c>
      <c r="J40" s="73">
        <f>J35-'Table 6.11'!J25</f>
        <v>0</v>
      </c>
      <c r="K40" s="73">
        <f>K35-'Table 6.11'!K25</f>
        <v>0</v>
      </c>
      <c r="L40" s="73">
        <f>L35-'Table 6.11'!L25</f>
        <v>0</v>
      </c>
      <c r="M40" s="73">
        <f>M35-'Table 6.11'!M25</f>
        <v>0</v>
      </c>
      <c r="N40" s="73">
        <f>N35-'Table 6.11'!N25</f>
        <v>0</v>
      </c>
      <c r="O40" s="73">
        <f>O35-'Table 6.11'!O25</f>
        <v>0</v>
      </c>
      <c r="P40" s="73">
        <f>P35-'Table 6.11'!P25</f>
        <v>0</v>
      </c>
      <c r="Q40" s="73">
        <f>Q35-'Table 6.11'!Q25</f>
        <v>0</v>
      </c>
      <c r="R40" s="73">
        <f>R35-'Table 6.11'!R25</f>
        <v>0</v>
      </c>
      <c r="S40" s="73">
        <f>S35-'Table 6.11'!S25</f>
        <v>0</v>
      </c>
    </row>
    <row r="41" spans="1:18" ht="12.75" hidden="1">
      <c r="A41" s="54"/>
      <c r="B41" s="60"/>
      <c r="C41" s="70">
        <f>C21-C9-C15</f>
        <v>0</v>
      </c>
      <c r="D41" s="61"/>
      <c r="E41" s="60"/>
      <c r="F41" s="70">
        <f>F21-F9-F15</f>
        <v>9.237055564881302E-14</v>
      </c>
      <c r="G41" s="61"/>
      <c r="H41" s="60"/>
      <c r="I41" s="70">
        <f>I21-I9-I15</f>
        <v>0</v>
      </c>
      <c r="J41" s="4"/>
      <c r="K41" s="60"/>
      <c r="L41" s="70">
        <f>L21-L9-L15</f>
        <v>0</v>
      </c>
      <c r="N41" s="60"/>
      <c r="O41" s="70">
        <f>O21-O9-O15</f>
        <v>0</v>
      </c>
      <c r="Q41" s="60"/>
      <c r="R41" s="70">
        <f>R21-R9-R15</f>
        <v>0</v>
      </c>
    </row>
    <row r="42" spans="1:18" ht="12.75" hidden="1">
      <c r="A42" s="54"/>
      <c r="B42" s="60"/>
      <c r="C42" s="70">
        <f>C22-C10-C16</f>
        <v>0</v>
      </c>
      <c r="D42" s="61"/>
      <c r="E42" s="60"/>
      <c r="F42" s="70">
        <f>F22-F10-F16</f>
        <v>8.242295734817162E-13</v>
      </c>
      <c r="G42" s="61"/>
      <c r="H42" s="60"/>
      <c r="I42" s="70">
        <f>I22-I10-I16</f>
        <v>-4.547473508864641E-12</v>
      </c>
      <c r="J42" s="4"/>
      <c r="K42" s="60"/>
      <c r="L42" s="70">
        <f>L22-L10-L16</f>
        <v>0</v>
      </c>
      <c r="N42" s="60"/>
      <c r="O42" s="70">
        <f>O22-O10-O16</f>
        <v>0</v>
      </c>
      <c r="Q42" s="60"/>
      <c r="R42" s="70">
        <f>R22-R10-R16</f>
        <v>0</v>
      </c>
    </row>
    <row r="43" spans="1:18" ht="12.75" hidden="1">
      <c r="A43" s="54"/>
      <c r="B43" s="60"/>
      <c r="C43" s="70">
        <f>C23-C11-C17</f>
        <v>2.2737367544323206E-13</v>
      </c>
      <c r="D43" s="61"/>
      <c r="E43" s="60"/>
      <c r="F43" s="70">
        <f>F23-F11-F17</f>
        <v>0</v>
      </c>
      <c r="G43" s="61"/>
      <c r="H43" s="60"/>
      <c r="I43" s="70">
        <f>I23-I11-I17</f>
        <v>0</v>
      </c>
      <c r="J43" s="4"/>
      <c r="K43" s="60"/>
      <c r="L43" s="70">
        <f>L23-L11-L17</f>
        <v>0</v>
      </c>
      <c r="N43" s="60"/>
      <c r="O43" s="70">
        <f>O23-O11-O17</f>
        <v>0</v>
      </c>
      <c r="Q43" s="60"/>
      <c r="R43" s="70">
        <f>R23-R11-R17</f>
        <v>0</v>
      </c>
    </row>
    <row r="44" spans="1:8" ht="12.75">
      <c r="A44" s="11"/>
      <c r="B44" s="11"/>
      <c r="C44" s="11"/>
      <c r="D44" s="11"/>
      <c r="E44" s="11"/>
      <c r="F44" s="29"/>
      <c r="G44" s="29"/>
      <c r="H44" s="39"/>
    </row>
    <row r="45" spans="1:7" ht="12.75">
      <c r="A45" s="28" t="s">
        <v>22</v>
      </c>
      <c r="C45" s="21"/>
      <c r="F45" s="29"/>
      <c r="G45" s="29"/>
    </row>
    <row r="46" spans="1:7" ht="12.75">
      <c r="A46" s="64" t="s">
        <v>72</v>
      </c>
      <c r="C46" s="21"/>
      <c r="F46" s="29"/>
      <c r="G46" s="29"/>
    </row>
    <row r="47" spans="1:7" ht="12.75">
      <c r="A47" s="64" t="s">
        <v>78</v>
      </c>
      <c r="B47" s="29"/>
      <c r="C47" s="29"/>
      <c r="D47" s="64"/>
      <c r="E47" s="29"/>
      <c r="F47" s="29"/>
      <c r="G47" s="29"/>
    </row>
    <row r="48" spans="1:7" ht="12.75">
      <c r="A48" s="62"/>
      <c r="B48" s="29"/>
      <c r="C48" s="29"/>
      <c r="D48" s="64"/>
      <c r="E48" s="29"/>
      <c r="F48" s="29"/>
      <c r="G48" s="29"/>
    </row>
    <row r="49" spans="1:7" ht="12.75">
      <c r="A49" s="63"/>
      <c r="B49" s="29"/>
      <c r="C49" s="29"/>
      <c r="D49" s="29"/>
      <c r="E49" s="29"/>
      <c r="F49" s="29"/>
      <c r="G49" s="29"/>
    </row>
    <row r="50" spans="1:7" ht="12.75">
      <c r="A50" s="63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  <row r="53" spans="1:7" ht="12.75">
      <c r="A53" s="29"/>
      <c r="B53" s="29"/>
      <c r="C53" s="29"/>
      <c r="D53" s="29"/>
      <c r="E53" s="29"/>
      <c r="F53" s="29"/>
      <c r="G53" s="29"/>
    </row>
    <row r="54" spans="1:7" ht="12.75">
      <c r="A54" s="29"/>
      <c r="B54" s="29"/>
      <c r="C54" s="29"/>
      <c r="D54" s="29"/>
      <c r="E54" s="29"/>
      <c r="F54" s="29"/>
      <c r="G54" s="29"/>
    </row>
    <row r="55" spans="1:7" ht="12.75">
      <c r="A55" s="29"/>
      <c r="B55" s="29"/>
      <c r="C55" s="29"/>
      <c r="D55" s="29"/>
      <c r="E55" s="29"/>
      <c r="F55" s="29"/>
      <c r="G55" s="29"/>
    </row>
    <row r="56" spans="1:7" ht="12.75">
      <c r="A56" s="29"/>
      <c r="B56" s="29"/>
      <c r="C56" s="29"/>
      <c r="D56" s="29"/>
      <c r="E56" s="29"/>
      <c r="F56" s="29"/>
      <c r="G56" s="29"/>
    </row>
    <row r="57" spans="1:7" ht="12.75">
      <c r="A57" s="29"/>
      <c r="B57" s="29"/>
      <c r="C57" s="29"/>
      <c r="D57" s="29"/>
      <c r="E57" s="29"/>
      <c r="F57" s="29"/>
      <c r="G57" s="29"/>
    </row>
    <row r="58" spans="1:7" ht="12.75">
      <c r="A58" s="29"/>
      <c r="B58" s="29"/>
      <c r="C58" s="29"/>
      <c r="D58" s="29"/>
      <c r="E58" s="29"/>
      <c r="F58" s="29"/>
      <c r="G58" s="29"/>
    </row>
    <row r="59" spans="1:7" ht="12.75">
      <c r="A59" s="29"/>
      <c r="B59" s="29"/>
      <c r="C59" s="29"/>
      <c r="D59" s="29"/>
      <c r="E59" s="29"/>
      <c r="F59" s="29"/>
      <c r="G59" s="29"/>
    </row>
    <row r="60" spans="1:7" ht="12.75">
      <c r="A60" s="29"/>
      <c r="B60" s="29"/>
      <c r="C60" s="29"/>
      <c r="D60" s="29"/>
      <c r="E60" s="29"/>
      <c r="F60" s="29"/>
      <c r="G60" s="29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29"/>
      <c r="B62" s="29"/>
      <c r="C62" s="29"/>
      <c r="D62" s="29"/>
      <c r="E62" s="29"/>
      <c r="F62" s="29"/>
      <c r="G62" s="29"/>
    </row>
    <row r="63" spans="1:7" ht="12.75">
      <c r="A63" s="29"/>
      <c r="B63" s="29"/>
      <c r="C63" s="29"/>
      <c r="D63" s="29"/>
      <c r="E63" s="29"/>
      <c r="F63" s="29"/>
      <c r="G63" s="29"/>
    </row>
    <row r="64" spans="1:7" ht="12.75">
      <c r="A64" s="29"/>
      <c r="B64" s="29"/>
      <c r="C64" s="29"/>
      <c r="D64" s="29"/>
      <c r="E64" s="29"/>
      <c r="F64" s="29"/>
      <c r="G64" s="29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7" ht="12.75">
      <c r="A68" s="29"/>
      <c r="B68" s="29"/>
      <c r="C68" s="29"/>
      <c r="D68" s="29"/>
      <c r="E68" s="29"/>
      <c r="F68" s="29"/>
      <c r="G68" s="29"/>
    </row>
    <row r="69" spans="1:7" ht="12.75">
      <c r="A69" s="29"/>
      <c r="B69" s="29"/>
      <c r="C69" s="29"/>
      <c r="D69" s="29"/>
      <c r="E69" s="29"/>
      <c r="F69" s="29"/>
      <c r="G69" s="29"/>
    </row>
    <row r="70" spans="1:7" ht="12.75">
      <c r="A70" s="29"/>
      <c r="B70" s="29"/>
      <c r="C70" s="29"/>
      <c r="D70" s="29"/>
      <c r="E70" s="29"/>
      <c r="F70" s="29"/>
      <c r="G70" s="29"/>
    </row>
    <row r="71" spans="1:7" ht="12.75">
      <c r="A71" s="29"/>
      <c r="B71" s="29"/>
      <c r="C71" s="29"/>
      <c r="D71" s="29"/>
      <c r="E71" s="29"/>
      <c r="F71" s="29"/>
      <c r="G71" s="29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29"/>
      <c r="D74" s="29"/>
      <c r="E74" s="29"/>
      <c r="F74" s="29"/>
      <c r="G74" s="29"/>
    </row>
    <row r="75" spans="1:7" ht="12.75">
      <c r="A75" s="29"/>
      <c r="B75" s="29"/>
      <c r="C75" s="29"/>
      <c r="D75" s="29"/>
      <c r="E75" s="29"/>
      <c r="F75" s="29"/>
      <c r="G75" s="29"/>
    </row>
    <row r="76" spans="1:7" ht="12.75">
      <c r="A76" s="29"/>
      <c r="B76" s="29"/>
      <c r="C76" s="29"/>
      <c r="D76" s="29"/>
      <c r="E76" s="29"/>
      <c r="F76" s="29"/>
      <c r="G76" s="29"/>
    </row>
    <row r="77" spans="1:7" ht="12.75">
      <c r="A77" s="29"/>
      <c r="B77" s="29"/>
      <c r="C77" s="29"/>
      <c r="D77" s="29"/>
      <c r="E77" s="29"/>
      <c r="F77" s="29"/>
      <c r="G77" s="29"/>
    </row>
    <row r="78" spans="1:7" ht="12.75">
      <c r="A78" s="29"/>
      <c r="B78" s="29"/>
      <c r="C78" s="29"/>
      <c r="D78" s="29"/>
      <c r="E78" s="29"/>
      <c r="F78" s="29"/>
      <c r="G78" s="29"/>
    </row>
    <row r="79" spans="1:7" ht="12.75">
      <c r="A79" s="29"/>
      <c r="B79" s="29"/>
      <c r="C79" s="29"/>
      <c r="D79" s="29"/>
      <c r="E79" s="29"/>
      <c r="F79" s="29"/>
      <c r="G79" s="29"/>
    </row>
    <row r="80" spans="1:7" ht="12.75">
      <c r="A80" s="29"/>
      <c r="B80" s="29"/>
      <c r="C80" s="29"/>
      <c r="D80" s="29"/>
      <c r="E80" s="29"/>
      <c r="F80" s="29"/>
      <c r="G80" s="29"/>
    </row>
    <row r="81" spans="1:7" ht="12.75">
      <c r="A81" s="29"/>
      <c r="B81" s="29"/>
      <c r="C81" s="29"/>
      <c r="D81" s="29"/>
      <c r="E81" s="29"/>
      <c r="F81" s="29"/>
      <c r="G81" s="29"/>
    </row>
    <row r="82" spans="1:7" ht="12.75">
      <c r="A82" s="29"/>
      <c r="B82" s="29"/>
      <c r="C82" s="29"/>
      <c r="D82" s="29"/>
      <c r="E82" s="29"/>
      <c r="F82" s="29"/>
      <c r="G82" s="29"/>
    </row>
    <row r="83" spans="1:7" ht="12.75">
      <c r="A83" s="29"/>
      <c r="B83" s="29"/>
      <c r="C83" s="29"/>
      <c r="D83" s="29"/>
      <c r="E83" s="29"/>
      <c r="F83" s="29"/>
      <c r="G83" s="29"/>
    </row>
    <row r="84" spans="1:7" ht="12.75">
      <c r="A84" s="29"/>
      <c r="B84" s="29"/>
      <c r="C84" s="29"/>
      <c r="D84" s="29"/>
      <c r="E84" s="29"/>
      <c r="F84" s="29"/>
      <c r="G84" s="29"/>
    </row>
    <row r="85" spans="1:7" ht="12.75">
      <c r="A85" s="29"/>
      <c r="B85" s="29"/>
      <c r="C85" s="29"/>
      <c r="D85" s="29"/>
      <c r="E85" s="29"/>
      <c r="F85" s="29"/>
      <c r="G85" s="29"/>
    </row>
    <row r="86" spans="1:7" ht="12.75">
      <c r="A86" s="29"/>
      <c r="B86" s="29"/>
      <c r="C86" s="29"/>
      <c r="D86" s="29"/>
      <c r="E86" s="29"/>
      <c r="F86" s="29"/>
      <c r="G86" s="29"/>
    </row>
    <row r="87" spans="1:7" ht="12.75">
      <c r="A87" s="29"/>
      <c r="B87" s="29"/>
      <c r="C87" s="29"/>
      <c r="D87" s="29"/>
      <c r="E87" s="29"/>
      <c r="F87" s="29"/>
      <c r="G87" s="29"/>
    </row>
    <row r="88" spans="1:7" ht="12.75">
      <c r="A88" s="29"/>
      <c r="B88" s="29"/>
      <c r="C88" s="29"/>
      <c r="D88" s="29"/>
      <c r="E88" s="29"/>
      <c r="F88" s="29"/>
      <c r="G88" s="29"/>
    </row>
    <row r="89" spans="1:7" ht="12.75">
      <c r="A89" s="29"/>
      <c r="B89" s="29"/>
      <c r="C89" s="29"/>
      <c r="D89" s="29"/>
      <c r="E89" s="29"/>
      <c r="F89" s="29"/>
      <c r="G89" s="29"/>
    </row>
    <row r="90" spans="1:7" ht="12.75">
      <c r="A90" s="29"/>
      <c r="B90" s="29"/>
      <c r="C90" s="29"/>
      <c r="D90" s="29"/>
      <c r="E90" s="29"/>
      <c r="F90" s="29"/>
      <c r="G90" s="29"/>
    </row>
    <row r="91" spans="1:7" ht="12.75">
      <c r="A91" s="29"/>
      <c r="B91" s="29"/>
      <c r="C91" s="29"/>
      <c r="D91" s="29"/>
      <c r="E91" s="29"/>
      <c r="F91" s="29"/>
      <c r="G91" s="29"/>
    </row>
    <row r="92" spans="1:7" ht="12.75">
      <c r="A92" s="29"/>
      <c r="B92" s="29"/>
      <c r="C92" s="29"/>
      <c r="D92" s="29"/>
      <c r="E92" s="29"/>
      <c r="F92" s="29"/>
      <c r="G92" s="29"/>
    </row>
    <row r="93" spans="1:7" ht="12.75">
      <c r="A93" s="29"/>
      <c r="B93" s="29"/>
      <c r="C93" s="29"/>
      <c r="D93" s="29"/>
      <c r="E93" s="29"/>
      <c r="F93" s="29"/>
      <c r="G93" s="29"/>
    </row>
    <row r="94" spans="1:7" ht="12.75">
      <c r="A94" s="29"/>
      <c r="B94" s="29"/>
      <c r="C94" s="29"/>
      <c r="D94" s="29"/>
      <c r="E94" s="29"/>
      <c r="F94" s="29"/>
      <c r="G94" s="29"/>
    </row>
    <row r="95" spans="1:7" ht="12.75">
      <c r="A95" s="29"/>
      <c r="B95" s="29"/>
      <c r="C95" s="29"/>
      <c r="D95" s="29"/>
      <c r="E95" s="29"/>
      <c r="F95" s="29"/>
      <c r="G95" s="29"/>
    </row>
    <row r="96" spans="1:7" ht="12.75">
      <c r="A96" s="29"/>
      <c r="B96" s="29"/>
      <c r="C96" s="29"/>
      <c r="D96" s="29"/>
      <c r="E96" s="29"/>
      <c r="F96" s="29"/>
      <c r="G96" s="29"/>
    </row>
    <row r="97" spans="1:7" ht="12.75">
      <c r="A97" s="29"/>
      <c r="B97" s="29"/>
      <c r="C97" s="29"/>
      <c r="D97" s="29"/>
      <c r="E97" s="29"/>
      <c r="F97" s="29"/>
      <c r="G97" s="29"/>
    </row>
    <row r="98" spans="1:7" ht="12.75">
      <c r="A98" s="29"/>
      <c r="B98" s="29"/>
      <c r="C98" s="29"/>
      <c r="D98" s="29"/>
      <c r="E98" s="29"/>
      <c r="F98" s="29"/>
      <c r="G98" s="29"/>
    </row>
    <row r="99" spans="1:7" ht="12.75">
      <c r="A99" s="29"/>
      <c r="B99" s="29"/>
      <c r="C99" s="29"/>
      <c r="D99" s="29"/>
      <c r="E99" s="29"/>
      <c r="F99" s="29"/>
      <c r="G99" s="29"/>
    </row>
    <row r="100" spans="1:7" ht="12.75">
      <c r="A100" s="29"/>
      <c r="B100" s="29"/>
      <c r="C100" s="29"/>
      <c r="D100" s="29"/>
      <c r="E100" s="29"/>
      <c r="F100" s="29"/>
      <c r="G100" s="29"/>
    </row>
    <row r="101" spans="1:7" ht="12.75">
      <c r="A101" s="29"/>
      <c r="B101" s="29"/>
      <c r="C101" s="29"/>
      <c r="D101" s="29"/>
      <c r="E101" s="29"/>
      <c r="F101" s="29"/>
      <c r="G101" s="29"/>
    </row>
    <row r="102" spans="1:7" ht="12.75">
      <c r="A102" s="29"/>
      <c r="B102" s="29"/>
      <c r="C102" s="29"/>
      <c r="D102" s="29"/>
      <c r="E102" s="29"/>
      <c r="F102" s="29"/>
      <c r="G102" s="29"/>
    </row>
    <row r="103" spans="1:7" ht="12.75">
      <c r="A103" s="29"/>
      <c r="B103" s="29"/>
      <c r="C103" s="29"/>
      <c r="D103" s="29"/>
      <c r="E103" s="29"/>
      <c r="F103" s="29"/>
      <c r="G103" s="29"/>
    </row>
    <row r="104" spans="1:7" ht="12.75">
      <c r="A104" s="29"/>
      <c r="B104" s="29"/>
      <c r="C104" s="29"/>
      <c r="D104" s="29"/>
      <c r="E104" s="29"/>
      <c r="F104" s="29"/>
      <c r="G104" s="29"/>
    </row>
    <row r="105" spans="1:7" ht="12.75">
      <c r="A105" s="29"/>
      <c r="B105" s="29"/>
      <c r="C105" s="29"/>
      <c r="D105" s="29"/>
      <c r="E105" s="29"/>
      <c r="F105" s="29"/>
      <c r="G105" s="29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  <row r="120" spans="1:7" ht="12.75">
      <c r="A120" s="29"/>
      <c r="B120" s="29"/>
      <c r="C120" s="29"/>
      <c r="D120" s="29"/>
      <c r="E120" s="29"/>
      <c r="F120" s="29"/>
      <c r="G120" s="29"/>
    </row>
    <row r="121" spans="1:7" ht="12.75">
      <c r="A121" s="29"/>
      <c r="B121" s="29"/>
      <c r="C121" s="29"/>
      <c r="D121" s="29"/>
      <c r="E121" s="29"/>
      <c r="F121" s="29"/>
      <c r="G121" s="29"/>
    </row>
    <row r="122" spans="1:7" ht="12.75">
      <c r="A122" s="29"/>
      <c r="B122" s="29"/>
      <c r="C122" s="29"/>
      <c r="D122" s="29"/>
      <c r="E122" s="29"/>
      <c r="F122" s="29"/>
      <c r="G122" s="29"/>
    </row>
    <row r="123" spans="1:7" ht="12.75">
      <c r="A123" s="29"/>
      <c r="B123" s="29"/>
      <c r="C123" s="29"/>
      <c r="D123" s="29"/>
      <c r="E123" s="29"/>
      <c r="F123" s="29"/>
      <c r="G123" s="29"/>
    </row>
    <row r="124" spans="1:7" ht="12.75">
      <c r="A124" s="29"/>
      <c r="B124" s="29"/>
      <c r="C124" s="29"/>
      <c r="D124" s="29"/>
      <c r="E124" s="29"/>
      <c r="F124" s="29"/>
      <c r="G124" s="29"/>
    </row>
    <row r="125" spans="1:7" ht="12.75">
      <c r="A125" s="29"/>
      <c r="B125" s="29"/>
      <c r="C125" s="29"/>
      <c r="D125" s="29"/>
      <c r="E125" s="29"/>
      <c r="F125" s="29"/>
      <c r="G125" s="29"/>
    </row>
    <row r="126" spans="1:7" ht="12.75">
      <c r="A126" s="29"/>
      <c r="B126" s="29"/>
      <c r="C126" s="29"/>
      <c r="D126" s="29"/>
      <c r="E126" s="29"/>
      <c r="F126" s="29"/>
      <c r="G126" s="29"/>
    </row>
    <row r="127" spans="1:7" ht="12.75">
      <c r="A127" s="29"/>
      <c r="B127" s="29"/>
      <c r="C127" s="29"/>
      <c r="D127" s="29"/>
      <c r="E127" s="29"/>
      <c r="F127" s="29"/>
      <c r="G127" s="29"/>
    </row>
    <row r="128" spans="1:7" ht="12.75">
      <c r="A128" s="29"/>
      <c r="B128" s="29"/>
      <c r="C128" s="29"/>
      <c r="D128" s="29"/>
      <c r="E128" s="29"/>
      <c r="F128" s="29"/>
      <c r="G128" s="29"/>
    </row>
    <row r="129" spans="1:7" ht="12.75">
      <c r="A129" s="29"/>
      <c r="B129" s="29"/>
      <c r="C129" s="29"/>
      <c r="D129" s="29"/>
      <c r="E129" s="29"/>
      <c r="F129" s="29"/>
      <c r="G129" s="29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&amp;L&amp;F&amp;RUSPS-LR-L-61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97" t="s">
        <v>63</v>
      </c>
    </row>
    <row r="2" ht="15.75">
      <c r="A2" s="27" t="s">
        <v>79</v>
      </c>
    </row>
    <row r="3" spans="5:14" ht="12.75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20" ht="12.75">
      <c r="A7" s="105" t="s">
        <v>23</v>
      </c>
      <c r="B7" s="35"/>
      <c r="C7" s="36"/>
      <c r="D7" s="37"/>
      <c r="E7" s="35"/>
      <c r="F7" s="36"/>
      <c r="G7" s="37"/>
      <c r="H7" s="35"/>
      <c r="I7" s="36"/>
      <c r="J7" s="37"/>
      <c r="K7" s="35"/>
      <c r="L7" s="36"/>
      <c r="M7" s="37"/>
      <c r="N7" s="35"/>
      <c r="O7" s="36"/>
      <c r="P7" s="37"/>
      <c r="Q7" s="35"/>
      <c r="R7" s="36"/>
      <c r="S7" s="37"/>
      <c r="T7" s="29"/>
    </row>
    <row r="8" spans="1:20" ht="12.75">
      <c r="A8" s="106" t="s">
        <v>7</v>
      </c>
      <c r="B8" s="31"/>
      <c r="C8" s="29"/>
      <c r="D8" s="100"/>
      <c r="E8" s="31"/>
      <c r="F8" s="29"/>
      <c r="G8" s="100"/>
      <c r="H8" s="31"/>
      <c r="I8" s="29"/>
      <c r="J8" s="100"/>
      <c r="K8" s="31"/>
      <c r="L8" s="29"/>
      <c r="M8" s="100"/>
      <c r="N8" s="31"/>
      <c r="O8" s="29"/>
      <c r="P8" s="100"/>
      <c r="Q8" s="31"/>
      <c r="R8" s="29"/>
      <c r="S8" s="100"/>
      <c r="T8" s="29"/>
    </row>
    <row r="9" spans="1:20" ht="12.75">
      <c r="A9" s="107" t="s">
        <v>5</v>
      </c>
      <c r="B9" s="31"/>
      <c r="C9" s="29"/>
      <c r="D9" s="100"/>
      <c r="E9" s="31"/>
      <c r="F9" s="29"/>
      <c r="G9" s="100"/>
      <c r="H9" s="31"/>
      <c r="I9" s="29"/>
      <c r="J9" s="100"/>
      <c r="K9" s="31"/>
      <c r="L9" s="29"/>
      <c r="M9" s="100"/>
      <c r="N9" s="31"/>
      <c r="O9" s="29"/>
      <c r="P9" s="100"/>
      <c r="Q9" s="31"/>
      <c r="R9" s="29"/>
      <c r="S9" s="100"/>
      <c r="T9" s="29"/>
    </row>
    <row r="10" spans="1:20" ht="12.75">
      <c r="A10" s="108" t="s">
        <v>59</v>
      </c>
      <c r="B10" s="101">
        <v>9871.294938448285</v>
      </c>
      <c r="C10" s="22">
        <v>61869.97244487001</v>
      </c>
      <c r="D10" s="102">
        <f>IF(C10&lt;&gt;0,B10/C10,0)</f>
        <v>0.15954904371816592</v>
      </c>
      <c r="E10" s="101">
        <v>251.36683273645417</v>
      </c>
      <c r="F10" s="22">
        <v>1575.483167297944</v>
      </c>
      <c r="G10" s="102">
        <f>IF(F10&lt;&gt;0,E10/F10,0)</f>
        <v>0.15954904371816592</v>
      </c>
      <c r="H10" s="101">
        <v>2657.3960387583843</v>
      </c>
      <c r="I10" s="22">
        <v>16655.668857862413</v>
      </c>
      <c r="J10" s="102">
        <f>IF(I10&lt;&gt;0,H10/I10,0)</f>
        <v>0.1595490437181659</v>
      </c>
      <c r="K10" s="101">
        <v>0</v>
      </c>
      <c r="L10" s="22">
        <v>0</v>
      </c>
      <c r="M10" s="102">
        <f>IF(L10&lt;&gt;0,K10/L10,0)</f>
        <v>0</v>
      </c>
      <c r="N10" s="101">
        <v>32.83055164895613</v>
      </c>
      <c r="O10" s="22">
        <v>205.770908329287</v>
      </c>
      <c r="P10" s="102">
        <f>IF(O10&lt;&gt;0,N10/O10,0)</f>
        <v>0.15954904371816594</v>
      </c>
      <c r="Q10" s="101">
        <f>SUM(B10,E10,H10,K10,N10)</f>
        <v>12812.88836159208</v>
      </c>
      <c r="R10" s="22">
        <f>SUM(C10,F10,I10,L10,O10)</f>
        <v>80306.89537835965</v>
      </c>
      <c r="S10" s="102">
        <f>IF(R10&lt;&gt;0,Q10/R10,0)</f>
        <v>0.15954904371816592</v>
      </c>
      <c r="T10" s="29"/>
    </row>
    <row r="11" spans="1:20" ht="12.75">
      <c r="A11" s="109" t="s">
        <v>9</v>
      </c>
      <c r="B11" s="101">
        <v>0</v>
      </c>
      <c r="C11" s="29">
        <v>0</v>
      </c>
      <c r="D11" s="102">
        <f>IF(C11&lt;&gt;0,B11/C11,0)</f>
        <v>0</v>
      </c>
      <c r="E11" s="101">
        <v>0</v>
      </c>
      <c r="F11" s="29">
        <v>0</v>
      </c>
      <c r="G11" s="102">
        <f>IF(F11&lt;&gt;0,E11/F11,0)</f>
        <v>0</v>
      </c>
      <c r="H11" s="101">
        <v>0</v>
      </c>
      <c r="I11" s="29">
        <v>0</v>
      </c>
      <c r="J11" s="102">
        <f>IF(I11&lt;&gt;0,H11/I11,0)</f>
        <v>0</v>
      </c>
      <c r="K11" s="101">
        <v>0</v>
      </c>
      <c r="L11" s="29">
        <v>0</v>
      </c>
      <c r="M11" s="102">
        <f>IF(L11&lt;&gt;0,K11/L11,0)</f>
        <v>0</v>
      </c>
      <c r="N11" s="101">
        <v>0</v>
      </c>
      <c r="O11" s="29">
        <v>0</v>
      </c>
      <c r="P11" s="102">
        <f>IF(O11&lt;&gt;0,N11/O11,0)</f>
        <v>0</v>
      </c>
      <c r="Q11" s="101">
        <f>SUM(B11,E11,H11,K11,N11)</f>
        <v>0</v>
      </c>
      <c r="R11" s="22">
        <f>SUM(C11,F11,I11,L11,O11)</f>
        <v>0</v>
      </c>
      <c r="S11" s="102">
        <f>IF(R11&lt;&gt;0,Q11/R11,0)</f>
        <v>0</v>
      </c>
      <c r="T11" s="29"/>
    </row>
    <row r="12" spans="1:20" ht="4.5" customHeight="1">
      <c r="A12" s="110"/>
      <c r="B12" s="101"/>
      <c r="C12" s="29"/>
      <c r="D12" s="100"/>
      <c r="E12" s="101"/>
      <c r="F12" s="29"/>
      <c r="G12" s="100"/>
      <c r="H12" s="101"/>
      <c r="I12" s="29"/>
      <c r="J12" s="100"/>
      <c r="K12" s="101"/>
      <c r="L12" s="29"/>
      <c r="M12" s="100"/>
      <c r="N12" s="101"/>
      <c r="O12" s="29"/>
      <c r="P12" s="100"/>
      <c r="Q12" s="31"/>
      <c r="R12" s="29"/>
      <c r="S12" s="100"/>
      <c r="T12" s="29"/>
    </row>
    <row r="13" spans="1:20" ht="12.75">
      <c r="A13" s="111" t="s">
        <v>19</v>
      </c>
      <c r="B13" s="101">
        <f>SUM(B10:B12)</f>
        <v>9871.294938448285</v>
      </c>
      <c r="C13" s="22">
        <f>C10</f>
        <v>61869.97244487001</v>
      </c>
      <c r="D13" s="102">
        <f>IF(C13&lt;&gt;0,B13/C13,0)</f>
        <v>0.15954904371816592</v>
      </c>
      <c r="E13" s="101">
        <f>SUM(E10:E12)</f>
        <v>251.36683273645417</v>
      </c>
      <c r="F13" s="22">
        <f>F10</f>
        <v>1575.483167297944</v>
      </c>
      <c r="G13" s="102">
        <f>IF(F13&lt;&gt;0,E13/F13,0)</f>
        <v>0.15954904371816592</v>
      </c>
      <c r="H13" s="101">
        <f>SUM(H10:H12)</f>
        <v>2657.3960387583843</v>
      </c>
      <c r="I13" s="22">
        <f>I10</f>
        <v>16655.668857862413</v>
      </c>
      <c r="J13" s="102">
        <f>IF(I13&lt;&gt;0,H13/I13,0)</f>
        <v>0.1595490437181659</v>
      </c>
      <c r="K13" s="101">
        <f>SUM(K10:K12)</f>
        <v>0</v>
      </c>
      <c r="L13" s="22">
        <f>L10</f>
        <v>0</v>
      </c>
      <c r="M13" s="102">
        <f>IF(L13&lt;&gt;0,K13/L13,0)</f>
        <v>0</v>
      </c>
      <c r="N13" s="101">
        <f>SUM(N10:N12)</f>
        <v>32.83055164895613</v>
      </c>
      <c r="O13" s="22">
        <f>O10</f>
        <v>205.770908329287</v>
      </c>
      <c r="P13" s="102">
        <f>IF(O13&lt;&gt;0,N13/O13,0)</f>
        <v>0.15954904371816594</v>
      </c>
      <c r="Q13" s="101">
        <f>SUM(B13,E13,H13,K13,N13)</f>
        <v>12812.88836159208</v>
      </c>
      <c r="R13" s="22">
        <f>SUM(C13,F13,I13,L13,O13)</f>
        <v>80306.89537835965</v>
      </c>
      <c r="S13" s="102">
        <f>IF(R13&lt;&gt;0,Q13/R13,0)</f>
        <v>0.15954904371816592</v>
      </c>
      <c r="T13" s="29"/>
    </row>
    <row r="14" spans="1:20" ht="12.75">
      <c r="A14" s="110"/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31"/>
      <c r="R14" s="29"/>
      <c r="S14" s="100"/>
      <c r="T14" s="29"/>
    </row>
    <row r="15" spans="1:20" ht="12.75">
      <c r="A15" s="106" t="s">
        <v>8</v>
      </c>
      <c r="B15" s="101"/>
      <c r="C15" s="29"/>
      <c r="D15" s="100"/>
      <c r="E15" s="101"/>
      <c r="F15" s="29"/>
      <c r="G15" s="100"/>
      <c r="H15" s="101"/>
      <c r="I15" s="29"/>
      <c r="J15" s="100"/>
      <c r="K15" s="101"/>
      <c r="L15" s="29"/>
      <c r="M15" s="100"/>
      <c r="N15" s="101"/>
      <c r="O15" s="29"/>
      <c r="P15" s="100"/>
      <c r="Q15" s="31"/>
      <c r="R15" s="29"/>
      <c r="S15" s="100"/>
      <c r="T15" s="29"/>
    </row>
    <row r="16" spans="1:20" ht="12.75">
      <c r="A16" s="107" t="s">
        <v>10</v>
      </c>
      <c r="B16" s="101">
        <v>4644.740355975338</v>
      </c>
      <c r="C16" s="22">
        <v>79543.09660776371</v>
      </c>
      <c r="D16" s="102">
        <f>IF(C16&lt;&gt;0,B16/C16,0)</f>
        <v>0.05839275253362457</v>
      </c>
      <c r="E16" s="101">
        <v>41.7980774527404</v>
      </c>
      <c r="F16" s="22">
        <v>715.8093365897012</v>
      </c>
      <c r="G16" s="102">
        <f>IF(F16&lt;&gt;0,E16/F16,0)</f>
        <v>0.05839275253362458</v>
      </c>
      <c r="H16" s="101">
        <v>968.6562076345276</v>
      </c>
      <c r="I16" s="22">
        <v>16588.637555264104</v>
      </c>
      <c r="J16" s="102">
        <f>IF(I16&lt;&gt;0,H16/I16,0)</f>
        <v>0.05839275253362457</v>
      </c>
      <c r="K16" s="101">
        <v>0</v>
      </c>
      <c r="L16" s="22">
        <v>0</v>
      </c>
      <c r="M16" s="102">
        <f>IF(L16&lt;&gt;0,K16/L16,0)</f>
        <v>0</v>
      </c>
      <c r="N16" s="101">
        <v>18.808540202131237</v>
      </c>
      <c r="O16" s="22">
        <v>322.1040178111252</v>
      </c>
      <c r="P16" s="102">
        <f>IF(O16&lt;&gt;0,N16/O16,0)</f>
        <v>0.05839275253362458</v>
      </c>
      <c r="Q16" s="101">
        <f>SUM(B16,E16,H16,K16,N16)</f>
        <v>5674.003181264738</v>
      </c>
      <c r="R16" s="22">
        <f>SUM(C16,F16,I16,L16,O16)</f>
        <v>97169.64751742865</v>
      </c>
      <c r="S16" s="102">
        <f>IF(R16&lt;&gt;0,Q16/R16,0)</f>
        <v>0.05839275253362457</v>
      </c>
      <c r="T16" s="29"/>
    </row>
    <row r="17" spans="1:20" ht="4.5" customHeight="1">
      <c r="A17" s="110"/>
      <c r="B17" s="101"/>
      <c r="C17" s="29"/>
      <c r="D17" s="100"/>
      <c r="E17" s="101"/>
      <c r="F17" s="29"/>
      <c r="G17" s="100"/>
      <c r="H17" s="101"/>
      <c r="I17" s="29"/>
      <c r="J17" s="100"/>
      <c r="K17" s="101"/>
      <c r="L17" s="29"/>
      <c r="M17" s="100"/>
      <c r="N17" s="101"/>
      <c r="O17" s="29"/>
      <c r="P17" s="100"/>
      <c r="Q17" s="31"/>
      <c r="R17" s="29"/>
      <c r="S17" s="100"/>
      <c r="T17" s="29"/>
    </row>
    <row r="18" spans="1:20" ht="12.75">
      <c r="A18" s="107" t="s">
        <v>5</v>
      </c>
      <c r="B18" s="101"/>
      <c r="C18" s="29"/>
      <c r="D18" s="100"/>
      <c r="E18" s="101"/>
      <c r="F18" s="29"/>
      <c r="G18" s="100"/>
      <c r="H18" s="101"/>
      <c r="I18" s="29"/>
      <c r="J18" s="100"/>
      <c r="K18" s="101"/>
      <c r="L18" s="29"/>
      <c r="M18" s="100"/>
      <c r="N18" s="101"/>
      <c r="O18" s="29"/>
      <c r="P18" s="100"/>
      <c r="Q18" s="31"/>
      <c r="R18" s="29"/>
      <c r="S18" s="100"/>
      <c r="T18" s="29"/>
    </row>
    <row r="19" spans="1:20" ht="12.75">
      <c r="A19" s="108" t="s">
        <v>59</v>
      </c>
      <c r="B19" s="101">
        <v>10186.762884358628</v>
      </c>
      <c r="C19" s="22">
        <v>79543.09660776371</v>
      </c>
      <c r="D19" s="102">
        <f>IF(C19&lt;&gt;0,B19/C19,0)</f>
        <v>0.12806595818856215</v>
      </c>
      <c r="E19" s="101">
        <v>91.67080857067907</v>
      </c>
      <c r="F19" s="22">
        <v>715.8093365897012</v>
      </c>
      <c r="G19" s="102">
        <f>IF(F19&lt;&gt;0,E19/F19,0)</f>
        <v>0.12806595818856215</v>
      </c>
      <c r="H19" s="101">
        <v>2124.4397635576643</v>
      </c>
      <c r="I19" s="22">
        <v>16588.637555264104</v>
      </c>
      <c r="J19" s="102">
        <f>IF(I19&lt;&gt;0,H19/I19,0)</f>
        <v>0.12806595818856212</v>
      </c>
      <c r="K19" s="101">
        <v>0</v>
      </c>
      <c r="L19" s="22">
        <v>0</v>
      </c>
      <c r="M19" s="102">
        <f>IF(L19&lt;&gt;0,K19/L19,0)</f>
        <v>0</v>
      </c>
      <c r="N19" s="101">
        <v>41.250559677367434</v>
      </c>
      <c r="O19" s="22">
        <v>322.1040178111252</v>
      </c>
      <c r="P19" s="102">
        <f>IF(O19&lt;&gt;0,N19/O19,0)</f>
        <v>0.12806595818856215</v>
      </c>
      <c r="Q19" s="101">
        <f>SUM(B19,E19,H19,K19,N19)</f>
        <v>12444.12401616434</v>
      </c>
      <c r="R19" s="22">
        <f>SUM(C19,F19,I19,L19,O19)</f>
        <v>97169.64751742865</v>
      </c>
      <c r="S19" s="102">
        <f>IF(R19&lt;&gt;0,Q19/R19,0)</f>
        <v>0.12806595818856217</v>
      </c>
      <c r="T19" s="29"/>
    </row>
    <row r="20" spans="1:20" ht="12.75">
      <c r="A20" s="109" t="s">
        <v>9</v>
      </c>
      <c r="B20" s="101">
        <v>0</v>
      </c>
      <c r="C20" s="29">
        <v>0</v>
      </c>
      <c r="D20" s="102">
        <f>IF(C20&lt;&gt;0,B20/C20,0)</f>
        <v>0</v>
      </c>
      <c r="E20" s="101">
        <v>0</v>
      </c>
      <c r="F20" s="29">
        <v>0</v>
      </c>
      <c r="G20" s="102">
        <f>IF(F20&lt;&gt;0,E20/F20,0)</f>
        <v>0</v>
      </c>
      <c r="H20" s="101">
        <v>0</v>
      </c>
      <c r="I20" s="29">
        <v>0</v>
      </c>
      <c r="J20" s="102">
        <f>IF(I20&lt;&gt;0,H20/I20,0)</f>
        <v>0</v>
      </c>
      <c r="K20" s="101">
        <v>0</v>
      </c>
      <c r="L20" s="29">
        <v>0</v>
      </c>
      <c r="M20" s="102">
        <f>IF(L20&lt;&gt;0,K20/L20,0)</f>
        <v>0</v>
      </c>
      <c r="N20" s="101">
        <v>0</v>
      </c>
      <c r="O20" s="29">
        <v>0</v>
      </c>
      <c r="P20" s="102">
        <f>IF(O20&lt;&gt;0,N20/O20,0)</f>
        <v>0</v>
      </c>
      <c r="Q20" s="101">
        <f>SUM(B20,E20,H20,K20,N20)</f>
        <v>0</v>
      </c>
      <c r="R20" s="22">
        <f>SUM(C20,F20,I20,L20,O20)</f>
        <v>0</v>
      </c>
      <c r="S20" s="102">
        <f>IF(R20&lt;&gt;0,Q20/R20,0)</f>
        <v>0</v>
      </c>
      <c r="T20" s="29"/>
    </row>
    <row r="21" spans="1:20" ht="4.5" customHeight="1">
      <c r="A21" s="110"/>
      <c r="B21" s="101"/>
      <c r="C21" s="29"/>
      <c r="D21" s="100"/>
      <c r="E21" s="101"/>
      <c r="F21" s="29"/>
      <c r="G21" s="100"/>
      <c r="H21" s="101"/>
      <c r="I21" s="29"/>
      <c r="J21" s="100"/>
      <c r="K21" s="101"/>
      <c r="L21" s="29"/>
      <c r="M21" s="100"/>
      <c r="N21" s="101"/>
      <c r="O21" s="29"/>
      <c r="P21" s="100"/>
      <c r="Q21" s="31"/>
      <c r="R21" s="29"/>
      <c r="S21" s="100"/>
      <c r="T21" s="29"/>
    </row>
    <row r="22" spans="1:20" ht="12.75">
      <c r="A22" s="111" t="s">
        <v>20</v>
      </c>
      <c r="B22" s="101">
        <f>SUM(B16:B20)</f>
        <v>14831.503240333966</v>
      </c>
      <c r="C22" s="22">
        <f>C16</f>
        <v>79543.09660776371</v>
      </c>
      <c r="D22" s="102">
        <f>IF(C22&lt;&gt;0,B22/C22,0)</f>
        <v>0.18645871072218673</v>
      </c>
      <c r="E22" s="101">
        <f>SUM(E16:E20)</f>
        <v>133.4688860234195</v>
      </c>
      <c r="F22" s="22">
        <f>F16</f>
        <v>715.8093365897012</v>
      </c>
      <c r="G22" s="102">
        <f>IF(F22&lt;&gt;0,E22/F22,0)</f>
        <v>0.18645871072218673</v>
      </c>
      <c r="H22" s="101">
        <f>SUM(H16:H20)</f>
        <v>3093.095971192192</v>
      </c>
      <c r="I22" s="22">
        <f>I16</f>
        <v>16588.637555264104</v>
      </c>
      <c r="J22" s="102">
        <f>IF(I22&lt;&gt;0,H22/I22,0)</f>
        <v>0.1864587107221867</v>
      </c>
      <c r="K22" s="101">
        <f>SUM(K16:K20)</f>
        <v>0</v>
      </c>
      <c r="L22" s="22">
        <f>L16</f>
        <v>0</v>
      </c>
      <c r="M22" s="102">
        <f>IF(L22&lt;&gt;0,K22/L22,0)</f>
        <v>0</v>
      </c>
      <c r="N22" s="101">
        <f>SUM(N16:N20)</f>
        <v>60.059099879498675</v>
      </c>
      <c r="O22" s="22">
        <f>O16</f>
        <v>322.1040178111252</v>
      </c>
      <c r="P22" s="102">
        <f>IF(O22&lt;&gt;0,N22/O22,0)</f>
        <v>0.18645871072218675</v>
      </c>
      <c r="Q22" s="101">
        <f>SUM(B22,E22,H22,K22,N22)</f>
        <v>18118.127197429076</v>
      </c>
      <c r="R22" s="22">
        <f>SUM(C22,F22,I22,L22,O22)</f>
        <v>97169.64751742865</v>
      </c>
      <c r="S22" s="102">
        <f>IF(R22&lt;&gt;0,Q22/R22,0)</f>
        <v>0.1864587107221867</v>
      </c>
      <c r="T22" s="29"/>
    </row>
    <row r="23" spans="1:20" ht="12.75">
      <c r="A23" s="112"/>
      <c r="B23" s="101"/>
      <c r="C23" s="29"/>
      <c r="D23" s="100"/>
      <c r="E23" s="101"/>
      <c r="F23" s="29"/>
      <c r="G23" s="100"/>
      <c r="H23" s="101"/>
      <c r="I23" s="29"/>
      <c r="J23" s="100"/>
      <c r="K23" s="101"/>
      <c r="L23" s="29"/>
      <c r="M23" s="100"/>
      <c r="N23" s="101"/>
      <c r="O23" s="29"/>
      <c r="P23" s="100"/>
      <c r="Q23" s="31"/>
      <c r="R23" s="29"/>
      <c r="S23" s="100"/>
      <c r="T23" s="29"/>
    </row>
    <row r="24" spans="1:20" ht="12.75">
      <c r="A24" s="113" t="s">
        <v>18</v>
      </c>
      <c r="B24" s="103">
        <f>SUM(B13,B22)</f>
        <v>24702.79817878225</v>
      </c>
      <c r="C24" s="33">
        <f>SUM(C13,C22)</f>
        <v>141413.0690526337</v>
      </c>
      <c r="D24" s="104">
        <f>IF(C24&lt;&gt;0,B24/C24,0)</f>
        <v>0.17468539749736928</v>
      </c>
      <c r="E24" s="103">
        <f>SUM(E13,E22)</f>
        <v>384.83571875987366</v>
      </c>
      <c r="F24" s="33">
        <f>SUM(F13,F22)</f>
        <v>2291.292503887645</v>
      </c>
      <c r="G24" s="104">
        <f>IF(F24&lt;&gt;0,E24/F24,0)</f>
        <v>0.16795573594681665</v>
      </c>
      <c r="H24" s="103">
        <f>SUM(H13,H22)</f>
        <v>5750.492009950576</v>
      </c>
      <c r="I24" s="33">
        <f>SUM(I13,I22)</f>
        <v>33244.30641312651</v>
      </c>
      <c r="J24" s="104">
        <f>IF(I24&lt;&gt;0,H24/I24,0)</f>
        <v>0.17297674791253864</v>
      </c>
      <c r="K24" s="103">
        <f>SUM(K13,K22)</f>
        <v>0</v>
      </c>
      <c r="L24" s="33">
        <f>SUM(L13,L22)</f>
        <v>0</v>
      </c>
      <c r="M24" s="104">
        <f>IF(L24&lt;&gt;0,K24/L24,0)</f>
        <v>0</v>
      </c>
      <c r="N24" s="103">
        <f>SUM(N13,N22)</f>
        <v>92.8896515284548</v>
      </c>
      <c r="O24" s="33">
        <f>SUM(O13,O22)</f>
        <v>527.8749261404122</v>
      </c>
      <c r="P24" s="104">
        <f>IF(O24&lt;&gt;0,N24/O24,0)</f>
        <v>0.17596905427507767</v>
      </c>
      <c r="Q24" s="103">
        <f>SUM(B24,E24,H24,K24,N24)</f>
        <v>30931.015559021154</v>
      </c>
      <c r="R24" s="33">
        <f>SUM(C24,F24,I24,L24,O24)</f>
        <v>177476.54289578827</v>
      </c>
      <c r="S24" s="104">
        <f>IF(R24&lt;&gt;0,Q24/R24,0)</f>
        <v>0.174282274459129</v>
      </c>
      <c r="T24" s="29"/>
    </row>
    <row r="25" ht="12.75" hidden="1"/>
    <row r="26" spans="1:19" ht="12.75" customHeight="1" hidden="1">
      <c r="A26" s="1" t="s">
        <v>21</v>
      </c>
      <c r="C26" s="7">
        <v>0</v>
      </c>
      <c r="F26" s="7">
        <v>0</v>
      </c>
      <c r="I26" s="7">
        <v>0</v>
      </c>
      <c r="L26" s="7">
        <v>0</v>
      </c>
      <c r="O26" s="7">
        <v>0</v>
      </c>
      <c r="R26" s="7">
        <v>0</v>
      </c>
      <c r="S26" s="7"/>
    </row>
    <row r="27" spans="3:19" ht="12.75" customHeight="1" hidden="1">
      <c r="C27" s="7">
        <v>0</v>
      </c>
      <c r="F27" s="7">
        <v>0</v>
      </c>
      <c r="I27" s="7">
        <v>0</v>
      </c>
      <c r="J27" s="25"/>
      <c r="L27" s="7">
        <v>0</v>
      </c>
      <c r="O27" s="7">
        <v>0</v>
      </c>
      <c r="P27" s="25"/>
      <c r="R27" s="7">
        <v>0</v>
      </c>
      <c r="S27" s="7"/>
    </row>
    <row r="28" spans="2:19" ht="12.75" customHeight="1" hidden="1">
      <c r="B28" s="7">
        <v>0</v>
      </c>
      <c r="C28" s="7">
        <v>0</v>
      </c>
      <c r="E28" s="7">
        <v>0</v>
      </c>
      <c r="F28" s="7">
        <v>0</v>
      </c>
      <c r="H28" s="7">
        <v>0</v>
      </c>
      <c r="I28" s="7">
        <v>0</v>
      </c>
      <c r="K28" s="7">
        <v>0</v>
      </c>
      <c r="L28" s="7">
        <v>0</v>
      </c>
      <c r="N28" s="7">
        <v>0</v>
      </c>
      <c r="O28" s="7">
        <v>0</v>
      </c>
      <c r="Q28" s="7">
        <v>0</v>
      </c>
      <c r="R28" s="7">
        <v>0</v>
      </c>
      <c r="S28" s="7"/>
    </row>
    <row r="29" spans="1:5" ht="12.75" customHeight="1">
      <c r="A29" s="11"/>
      <c r="B29" s="11"/>
      <c r="C29" s="11"/>
      <c r="D29" s="11"/>
      <c r="E29" s="11"/>
    </row>
    <row r="30" spans="1:18" ht="12.75" customHeight="1">
      <c r="A30" s="28" t="s">
        <v>22</v>
      </c>
      <c r="C30" s="21"/>
      <c r="F30" s="21"/>
      <c r="I30" s="21"/>
      <c r="L30" s="21"/>
      <c r="O30" s="21"/>
      <c r="R30" s="21"/>
    </row>
    <row r="31" spans="1:18" ht="12.75" customHeight="1">
      <c r="A31" s="64" t="s">
        <v>77</v>
      </c>
      <c r="C31" s="21"/>
      <c r="F31" s="21"/>
      <c r="I31" s="21"/>
      <c r="L31" s="21"/>
      <c r="O31" s="21"/>
      <c r="R31" s="21"/>
    </row>
    <row r="32" ht="12.75" customHeight="1"/>
    <row r="33" spans="3:6" ht="12.75" customHeight="1">
      <c r="C33" s="26"/>
      <c r="F33" s="26"/>
    </row>
    <row r="34" spans="3:6" ht="12.75" customHeight="1">
      <c r="C34" s="26"/>
      <c r="F34" s="2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&amp;L&amp;F&amp;RUSPS-LR-L-61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  <col min="20" max="20" width="0.9921875" style="0" customWidth="1"/>
  </cols>
  <sheetData>
    <row r="1" ht="15.75">
      <c r="A1" s="27" t="s">
        <v>81</v>
      </c>
    </row>
    <row r="2" ht="15.75">
      <c r="A2" s="27" t="s">
        <v>79</v>
      </c>
    </row>
    <row r="3" spans="5:14" ht="12.75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20" ht="12.75">
      <c r="A7" s="105" t="s">
        <v>24</v>
      </c>
      <c r="B7" s="35"/>
      <c r="C7" s="36"/>
      <c r="D7" s="37"/>
      <c r="E7" s="35"/>
      <c r="F7" s="36"/>
      <c r="G7" s="37"/>
      <c r="H7" s="35"/>
      <c r="I7" s="36"/>
      <c r="J7" s="37"/>
      <c r="K7" s="35"/>
      <c r="L7" s="36"/>
      <c r="M7" s="37"/>
      <c r="N7" s="35"/>
      <c r="O7" s="36"/>
      <c r="P7" s="37"/>
      <c r="Q7" s="36"/>
      <c r="R7" s="36"/>
      <c r="S7" s="37"/>
      <c r="T7" s="29"/>
    </row>
    <row r="8" spans="1:20" ht="12.75">
      <c r="A8" s="106" t="s">
        <v>7</v>
      </c>
      <c r="B8" s="31"/>
      <c r="C8" s="29"/>
      <c r="D8" s="100"/>
      <c r="E8" s="31"/>
      <c r="F8" s="29"/>
      <c r="G8" s="100"/>
      <c r="H8" s="31"/>
      <c r="I8" s="29"/>
      <c r="J8" s="100"/>
      <c r="K8" s="31"/>
      <c r="L8" s="29"/>
      <c r="M8" s="100"/>
      <c r="N8" s="31"/>
      <c r="O8" s="29"/>
      <c r="P8" s="100"/>
      <c r="Q8" s="29"/>
      <c r="R8" s="29"/>
      <c r="S8" s="100"/>
      <c r="T8" s="29"/>
    </row>
    <row r="9" spans="1:20" ht="12.75">
      <c r="A9" s="107" t="s">
        <v>5</v>
      </c>
      <c r="B9" s="101"/>
      <c r="C9" s="29"/>
      <c r="D9" s="100"/>
      <c r="E9" s="31"/>
      <c r="F9" s="29"/>
      <c r="G9" s="100"/>
      <c r="H9" s="31"/>
      <c r="I9" s="29"/>
      <c r="J9" s="100"/>
      <c r="K9" s="31"/>
      <c r="L9" s="29"/>
      <c r="M9" s="100"/>
      <c r="N9" s="31"/>
      <c r="O9" s="29"/>
      <c r="P9" s="100"/>
      <c r="Q9" s="29"/>
      <c r="R9" s="29"/>
      <c r="S9" s="100"/>
      <c r="T9" s="29"/>
    </row>
    <row r="10" spans="1:20" ht="12.75">
      <c r="A10" s="108" t="s">
        <v>59</v>
      </c>
      <c r="B10" s="101">
        <v>0</v>
      </c>
      <c r="C10" s="29">
        <v>0</v>
      </c>
      <c r="D10" s="102">
        <f>IF(C10&lt;&gt;0,B10/C10,0)</f>
        <v>0</v>
      </c>
      <c r="E10" s="101">
        <v>0</v>
      </c>
      <c r="F10" s="29">
        <v>0</v>
      </c>
      <c r="G10" s="102">
        <f>IF(F10&lt;&gt;0,E10/F10,0)</f>
        <v>0</v>
      </c>
      <c r="H10" s="101">
        <v>0</v>
      </c>
      <c r="I10" s="29">
        <v>0</v>
      </c>
      <c r="J10" s="102">
        <f>IF(I10&lt;&gt;0,H10/I10,0)</f>
        <v>0</v>
      </c>
      <c r="K10" s="101">
        <v>0</v>
      </c>
      <c r="L10" s="29">
        <v>0</v>
      </c>
      <c r="M10" s="102">
        <f>IF(L10&lt;&gt;0,K10/L10,0)</f>
        <v>0</v>
      </c>
      <c r="N10" s="101">
        <v>0</v>
      </c>
      <c r="O10" s="29">
        <v>0</v>
      </c>
      <c r="P10" s="102">
        <f>IF(O10&lt;&gt;0,N10/O10,0)</f>
        <v>0</v>
      </c>
      <c r="Q10" s="9">
        <f>SUM(B10,E10,H10,K10,N10)</f>
        <v>0</v>
      </c>
      <c r="R10" s="22">
        <f>SUM(C10,F10,I10,L10,O10)</f>
        <v>0</v>
      </c>
      <c r="S10" s="102">
        <f>IF(R10&lt;&gt;0,Q10/R10,0)</f>
        <v>0</v>
      </c>
      <c r="T10" s="29"/>
    </row>
    <row r="11" spans="1:20" ht="12.75">
      <c r="A11" s="109" t="s">
        <v>9</v>
      </c>
      <c r="B11" s="101">
        <v>682.7212747713746</v>
      </c>
      <c r="C11" s="22">
        <v>2313.076043251015</v>
      </c>
      <c r="D11" s="102">
        <f>IF(C11&lt;&gt;0,B11/C11,0)</f>
        <v>0.29515729790353706</v>
      </c>
      <c r="E11" s="101">
        <v>36486.99435317161</v>
      </c>
      <c r="F11" s="22">
        <v>123618.81143489886</v>
      </c>
      <c r="G11" s="102">
        <f>IF(F11&lt;&gt;0,E11/F11,0)</f>
        <v>0.295157297903537</v>
      </c>
      <c r="H11" s="101">
        <v>3272.2510942596973</v>
      </c>
      <c r="I11" s="22">
        <v>11086.46514079801</v>
      </c>
      <c r="J11" s="102">
        <f>IF(I11&lt;&gt;0,H11/I11,0)</f>
        <v>0.29515729790353706</v>
      </c>
      <c r="K11" s="101">
        <v>78.61912254837856</v>
      </c>
      <c r="L11" s="22">
        <v>266.3634716363095</v>
      </c>
      <c r="M11" s="102">
        <f>IF(L11&lt;&gt;0,K11/L11,0)</f>
        <v>0.2951572979035371</v>
      </c>
      <c r="N11" s="101">
        <v>0</v>
      </c>
      <c r="O11" s="22">
        <v>0</v>
      </c>
      <c r="P11" s="102">
        <f>IF(O11&lt;&gt;0,N11/O11,0)</f>
        <v>0</v>
      </c>
      <c r="Q11" s="9">
        <f>SUM(B11,E11,H11,K11,N11)</f>
        <v>40520.58584475106</v>
      </c>
      <c r="R11" s="22">
        <f>SUM(C11,F11,I11,L11,O11)</f>
        <v>137284.7160905842</v>
      </c>
      <c r="S11" s="102">
        <f>IF(R11&lt;&gt;0,Q11/R11,0)</f>
        <v>0.295157297903537</v>
      </c>
      <c r="T11" s="29"/>
    </row>
    <row r="12" spans="1:20" ht="4.5" customHeight="1">
      <c r="A12" s="110"/>
      <c r="B12" s="101"/>
      <c r="C12" s="29"/>
      <c r="D12" s="100"/>
      <c r="E12" s="101"/>
      <c r="F12" s="29"/>
      <c r="G12" s="100"/>
      <c r="H12" s="101"/>
      <c r="I12" s="29"/>
      <c r="J12" s="100"/>
      <c r="K12" s="101"/>
      <c r="L12" s="29"/>
      <c r="M12" s="100"/>
      <c r="N12" s="101"/>
      <c r="O12" s="29"/>
      <c r="P12" s="100"/>
      <c r="Q12" s="29"/>
      <c r="R12" s="29"/>
      <c r="S12" s="100"/>
      <c r="T12" s="29"/>
    </row>
    <row r="13" spans="1:20" ht="12.75">
      <c r="A13" s="111" t="s">
        <v>25</v>
      </c>
      <c r="B13" s="101">
        <f>SUM(B11:B12)</f>
        <v>682.7212747713746</v>
      </c>
      <c r="C13" s="22">
        <f>C11</f>
        <v>2313.076043251015</v>
      </c>
      <c r="D13" s="102">
        <f>IF(C13&lt;&gt;0,B13/C13,0)</f>
        <v>0.29515729790353706</v>
      </c>
      <c r="E13" s="101">
        <f>SUM(E11:E12)</f>
        <v>36486.99435317161</v>
      </c>
      <c r="F13" s="22">
        <f>F11</f>
        <v>123618.81143489886</v>
      </c>
      <c r="G13" s="102">
        <f>IF(F13&lt;&gt;0,E13/F13,0)</f>
        <v>0.295157297903537</v>
      </c>
      <c r="H13" s="101">
        <f>SUM(H11:H12)</f>
        <v>3272.2510942596973</v>
      </c>
      <c r="I13" s="22">
        <f>I11</f>
        <v>11086.46514079801</v>
      </c>
      <c r="J13" s="102">
        <f>IF(I13&lt;&gt;0,H13/I13,0)</f>
        <v>0.29515729790353706</v>
      </c>
      <c r="K13" s="101">
        <f>SUM(K11:K12)</f>
        <v>78.61912254837856</v>
      </c>
      <c r="L13" s="22">
        <f>L11</f>
        <v>266.3634716363095</v>
      </c>
      <c r="M13" s="102">
        <f>IF(L13&lt;&gt;0,K13/L13,0)</f>
        <v>0.2951572979035371</v>
      </c>
      <c r="N13" s="101">
        <f>SUM(N11:N12)</f>
        <v>0</v>
      </c>
      <c r="O13" s="22">
        <f>O11</f>
        <v>0</v>
      </c>
      <c r="P13" s="102">
        <f>IF(O13&lt;&gt;0,N13/O13,0)</f>
        <v>0</v>
      </c>
      <c r="Q13" s="9">
        <f>SUM(B13,E13,H13,K13,N13)</f>
        <v>40520.58584475106</v>
      </c>
      <c r="R13" s="22">
        <f>SUM(C13,F13,I13,L13,O13)</f>
        <v>137284.7160905842</v>
      </c>
      <c r="S13" s="102">
        <f>IF(R13&lt;&gt;0,Q13/R13,0)</f>
        <v>0.295157297903537</v>
      </c>
      <c r="T13" s="29"/>
    </row>
    <row r="14" spans="1:20" ht="12.75">
      <c r="A14" s="110"/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29"/>
      <c r="R14" s="29"/>
      <c r="S14" s="100"/>
      <c r="T14" s="29"/>
    </row>
    <row r="15" spans="1:20" ht="12.75">
      <c r="A15" s="106" t="s">
        <v>8</v>
      </c>
      <c r="B15" s="101"/>
      <c r="C15" s="29"/>
      <c r="D15" s="100"/>
      <c r="E15" s="101"/>
      <c r="F15" s="29"/>
      <c r="G15" s="100"/>
      <c r="H15" s="101"/>
      <c r="I15" s="29"/>
      <c r="J15" s="100"/>
      <c r="K15" s="101"/>
      <c r="L15" s="29"/>
      <c r="M15" s="100"/>
      <c r="N15" s="101"/>
      <c r="O15" s="29"/>
      <c r="P15" s="100"/>
      <c r="Q15" s="29"/>
      <c r="R15" s="29"/>
      <c r="S15" s="100"/>
      <c r="T15" s="29"/>
    </row>
    <row r="16" spans="1:20" ht="12.75">
      <c r="A16" s="107" t="s">
        <v>10</v>
      </c>
      <c r="B16" s="101">
        <v>341.9161215899925</v>
      </c>
      <c r="C16" s="22">
        <v>1737.0838315153906</v>
      </c>
      <c r="D16" s="102">
        <f>IF(C16&lt;&gt;0,B16/C16,0)</f>
        <v>0.19683340284833173</v>
      </c>
      <c r="E16" s="101">
        <v>5397.9896623038</v>
      </c>
      <c r="F16" s="22">
        <v>27424.154560103674</v>
      </c>
      <c r="G16" s="102">
        <f>IF(F16&lt;&gt;0,E16/F16,0)</f>
        <v>0.19683340284833173</v>
      </c>
      <c r="H16" s="101">
        <v>1570.5386314992902</v>
      </c>
      <c r="I16" s="22">
        <v>7979.024945829215</v>
      </c>
      <c r="J16" s="102">
        <f>IF(I16&lt;&gt;0,H16/I16,0)</f>
        <v>0.19683340284833176</v>
      </c>
      <c r="K16" s="101">
        <v>86.55462415909332</v>
      </c>
      <c r="L16" s="22">
        <v>439.73544584700005</v>
      </c>
      <c r="M16" s="102">
        <f>IF(L16&lt;&gt;0,K16/L16,0)</f>
        <v>0.19683340284833173</v>
      </c>
      <c r="N16" s="101">
        <v>0</v>
      </c>
      <c r="O16" s="22">
        <v>0</v>
      </c>
      <c r="P16" s="102">
        <f>IF(O16&lt;&gt;0,N16/O16,0)</f>
        <v>0</v>
      </c>
      <c r="Q16" s="9">
        <f>SUM(B16,E16,H16,K16,N16)</f>
        <v>7396.999039552176</v>
      </c>
      <c r="R16" s="22">
        <f>SUM(C16,F16,I16,L16,O16)</f>
        <v>37579.99878329528</v>
      </c>
      <c r="S16" s="102">
        <f>IF(R16&lt;&gt;0,Q16/R16,0)</f>
        <v>0.19683340284833173</v>
      </c>
      <c r="T16" s="29"/>
    </row>
    <row r="17" spans="1:20" ht="4.5" customHeight="1">
      <c r="A17" s="110"/>
      <c r="B17" s="101"/>
      <c r="C17" s="29"/>
      <c r="D17" s="100"/>
      <c r="E17" s="101"/>
      <c r="F17" s="29"/>
      <c r="G17" s="100"/>
      <c r="H17" s="101"/>
      <c r="I17" s="29"/>
      <c r="J17" s="100"/>
      <c r="K17" s="101"/>
      <c r="L17" s="29"/>
      <c r="M17" s="100"/>
      <c r="N17" s="101"/>
      <c r="O17" s="29"/>
      <c r="P17" s="100"/>
      <c r="Q17" s="29"/>
      <c r="R17" s="29"/>
      <c r="S17" s="100"/>
      <c r="T17" s="29"/>
    </row>
    <row r="18" spans="1:20" ht="12.75">
      <c r="A18" s="107" t="s">
        <v>5</v>
      </c>
      <c r="B18" s="101"/>
      <c r="C18" s="29"/>
      <c r="D18" s="100"/>
      <c r="E18" s="101"/>
      <c r="F18" s="29"/>
      <c r="G18" s="100"/>
      <c r="H18" s="101"/>
      <c r="I18" s="29"/>
      <c r="J18" s="100"/>
      <c r="K18" s="101"/>
      <c r="L18" s="29"/>
      <c r="M18" s="100"/>
      <c r="N18" s="101"/>
      <c r="O18" s="29"/>
      <c r="P18" s="100"/>
      <c r="Q18" s="29"/>
      <c r="R18" s="29"/>
      <c r="S18" s="100"/>
      <c r="T18" s="29"/>
    </row>
    <row r="19" spans="1:20" ht="12.75">
      <c r="A19" s="108" t="s">
        <v>59</v>
      </c>
      <c r="B19" s="101">
        <v>0</v>
      </c>
      <c r="C19" s="29">
        <v>0</v>
      </c>
      <c r="D19" s="102">
        <f>IF(C19&lt;&gt;0,B19/C19,0)</f>
        <v>0</v>
      </c>
      <c r="E19" s="101">
        <v>0</v>
      </c>
      <c r="F19" s="29">
        <v>0</v>
      </c>
      <c r="G19" s="102">
        <f>IF(F19&lt;&gt;0,E19/F19,0)</f>
        <v>0</v>
      </c>
      <c r="H19" s="101">
        <v>0</v>
      </c>
      <c r="I19" s="29">
        <v>0</v>
      </c>
      <c r="J19" s="102">
        <f>IF(I19&lt;&gt;0,H19/I19,0)</f>
        <v>0</v>
      </c>
      <c r="K19" s="101">
        <v>0</v>
      </c>
      <c r="L19" s="29">
        <v>0</v>
      </c>
      <c r="M19" s="102">
        <f>IF(L19&lt;&gt;0,K19/L19,0)</f>
        <v>0</v>
      </c>
      <c r="N19" s="101">
        <v>0</v>
      </c>
      <c r="O19" s="29">
        <v>0</v>
      </c>
      <c r="P19" s="102">
        <f>IF(O19&lt;&gt;0,N19/O19,0)</f>
        <v>0</v>
      </c>
      <c r="Q19" s="9">
        <f>SUM(B19,E19,H19,K19,N19)</f>
        <v>0</v>
      </c>
      <c r="R19" s="22">
        <f>SUM(C19,F19,I19,L19,O19)</f>
        <v>0</v>
      </c>
      <c r="S19" s="102">
        <f>IF(R19&lt;&gt;0,Q19/R19,0)</f>
        <v>0</v>
      </c>
      <c r="T19" s="29"/>
    </row>
    <row r="20" spans="1:20" ht="12.75">
      <c r="A20" s="109" t="s">
        <v>9</v>
      </c>
      <c r="B20" s="101">
        <v>411.5416566664786</v>
      </c>
      <c r="C20" s="22">
        <v>1737.0838315153906</v>
      </c>
      <c r="D20" s="102">
        <f>IF(C20&lt;&gt;0,B20/C20,0)</f>
        <v>0.23691525371430086</v>
      </c>
      <c r="E20" s="101">
        <v>6497.200535507163</v>
      </c>
      <c r="F20" s="22">
        <v>27424.154560103674</v>
      </c>
      <c r="G20" s="102">
        <f>IF(F20&lt;&gt;0,E20/F20,0)</f>
        <v>0.2369152537143009</v>
      </c>
      <c r="H20" s="101">
        <v>1890.3527194338642</v>
      </c>
      <c r="I20" s="22">
        <v>7979.024945829215</v>
      </c>
      <c r="J20" s="102">
        <f>IF(I20&lt;&gt;0,H20/I20,0)</f>
        <v>0.2369152537143009</v>
      </c>
      <c r="K20" s="101">
        <v>104.18003472001321</v>
      </c>
      <c r="L20" s="22">
        <v>439.73544584700005</v>
      </c>
      <c r="M20" s="102">
        <f>IF(L20&lt;&gt;0,K20/L20,0)</f>
        <v>0.23691525371430083</v>
      </c>
      <c r="N20" s="101">
        <v>0</v>
      </c>
      <c r="O20" s="22">
        <v>0</v>
      </c>
      <c r="P20" s="102">
        <f>IF(O20&lt;&gt;0,N20/O20,0)</f>
        <v>0</v>
      </c>
      <c r="Q20" s="9">
        <f>SUM(B20,E20,H20,K20,N20)</f>
        <v>8903.27494632752</v>
      </c>
      <c r="R20" s="22">
        <f>SUM(C20,F20,I20,L20,O20)</f>
        <v>37579.99878329528</v>
      </c>
      <c r="S20" s="102">
        <f>IF(R20&lt;&gt;0,Q20/R20,0)</f>
        <v>0.23691525371430086</v>
      </c>
      <c r="T20" s="29"/>
    </row>
    <row r="21" spans="1:20" ht="4.5" customHeight="1">
      <c r="A21" s="110"/>
      <c r="B21" s="101"/>
      <c r="C21" s="29"/>
      <c r="D21" s="100"/>
      <c r="E21" s="101"/>
      <c r="F21" s="29"/>
      <c r="G21" s="100"/>
      <c r="H21" s="101"/>
      <c r="I21" s="29"/>
      <c r="J21" s="100"/>
      <c r="K21" s="101"/>
      <c r="L21" s="29"/>
      <c r="M21" s="100"/>
      <c r="N21" s="101"/>
      <c r="O21" s="29"/>
      <c r="P21" s="100"/>
      <c r="Q21" s="29"/>
      <c r="R21" s="29"/>
      <c r="S21" s="100"/>
      <c r="T21" s="29"/>
    </row>
    <row r="22" spans="1:20" ht="12.75">
      <c r="A22" s="111" t="s">
        <v>26</v>
      </c>
      <c r="B22" s="101">
        <f>SUM(B16:B20)</f>
        <v>753.4577782564711</v>
      </c>
      <c r="C22" s="22">
        <f>C16</f>
        <v>1737.0838315153906</v>
      </c>
      <c r="D22" s="102">
        <f>IF(C22&lt;&gt;0,B22/C22,0)</f>
        <v>0.4337486565626326</v>
      </c>
      <c r="E22" s="101">
        <f>SUM(E16:E20)</f>
        <v>11895.190197810964</v>
      </c>
      <c r="F22" s="22">
        <f>F16</f>
        <v>27424.154560103674</v>
      </c>
      <c r="G22" s="102">
        <f>IF(F22&lt;&gt;0,E22/F22,0)</f>
        <v>0.4337486565626326</v>
      </c>
      <c r="H22" s="101">
        <f>SUM(H16:H20)</f>
        <v>3460.891350933154</v>
      </c>
      <c r="I22" s="22">
        <f>I16</f>
        <v>7979.024945829215</v>
      </c>
      <c r="J22" s="102">
        <f>IF(I22&lt;&gt;0,H22/I22,0)</f>
        <v>0.4337486565626326</v>
      </c>
      <c r="K22" s="101">
        <f>SUM(K16:K20)</f>
        <v>190.73465887910652</v>
      </c>
      <c r="L22" s="22">
        <f>L16</f>
        <v>439.73544584700005</v>
      </c>
      <c r="M22" s="102">
        <f>IF(L22&lt;&gt;0,K22/L22,0)</f>
        <v>0.4337486565626325</v>
      </c>
      <c r="N22" s="101">
        <f>SUM(N16:N20)</f>
        <v>0</v>
      </c>
      <c r="O22" s="22">
        <f>O16</f>
        <v>0</v>
      </c>
      <c r="P22" s="102">
        <f>IF(O22&lt;&gt;0,N22/O22,0)</f>
        <v>0</v>
      </c>
      <c r="Q22" s="9">
        <f>SUM(B22,E22,H22,K22,N22)</f>
        <v>16300.273985879694</v>
      </c>
      <c r="R22" s="22">
        <f>SUM(C22,F22,I22,L22,O22)</f>
        <v>37579.99878329528</v>
      </c>
      <c r="S22" s="102">
        <f>IF(R22&lt;&gt;0,Q22/R22,0)</f>
        <v>0.4337486565626325</v>
      </c>
      <c r="T22" s="29"/>
    </row>
    <row r="23" spans="1:20" ht="12.75">
      <c r="A23" s="112"/>
      <c r="B23" s="101"/>
      <c r="C23" s="29"/>
      <c r="D23" s="100"/>
      <c r="E23" s="101"/>
      <c r="F23" s="29"/>
      <c r="G23" s="100"/>
      <c r="H23" s="101"/>
      <c r="I23" s="29"/>
      <c r="J23" s="100"/>
      <c r="K23" s="101"/>
      <c r="L23" s="29"/>
      <c r="M23" s="100"/>
      <c r="N23" s="101"/>
      <c r="O23" s="29"/>
      <c r="P23" s="100"/>
      <c r="Q23" s="29"/>
      <c r="R23" s="29"/>
      <c r="S23" s="100"/>
      <c r="T23" s="29"/>
    </row>
    <row r="24" spans="1:20" ht="12.75">
      <c r="A24" s="115" t="s">
        <v>27</v>
      </c>
      <c r="B24" s="103">
        <f>SUM(B13,B22)</f>
        <v>1436.1790530278458</v>
      </c>
      <c r="C24" s="33">
        <f>SUM(C13,C22)</f>
        <v>4050.1598747664057</v>
      </c>
      <c r="D24" s="104">
        <f>IF(C24&lt;&gt;0,B24/C24,0)</f>
        <v>0.35459811400918534</v>
      </c>
      <c r="E24" s="103">
        <f>SUM(E13,E22)</f>
        <v>48382.18455098258</v>
      </c>
      <c r="F24" s="33">
        <f>SUM(F13,F22)</f>
        <v>151042.96599500254</v>
      </c>
      <c r="G24" s="104">
        <f>IF(F24&lt;&gt;0,E24/F24,0)</f>
        <v>0.32032067320886276</v>
      </c>
      <c r="H24" s="103">
        <f>SUM(H13,H22)</f>
        <v>6733.1424451928515</v>
      </c>
      <c r="I24" s="33">
        <f>SUM(I13,I22)</f>
        <v>19065.490086627226</v>
      </c>
      <c r="J24" s="104">
        <f>IF(I24&lt;&gt;0,H24/I24,0)</f>
        <v>0.3531586345066242</v>
      </c>
      <c r="K24" s="103">
        <f>SUM(K13,K22)</f>
        <v>269.35378142748505</v>
      </c>
      <c r="L24" s="33">
        <f>SUM(L13,L22)</f>
        <v>706.0989174833096</v>
      </c>
      <c r="M24" s="104">
        <f>IF(L24&lt;&gt;0,K24/L24,0)</f>
        <v>0.3814674895516348</v>
      </c>
      <c r="N24" s="103">
        <f>SUM(N13,N22)</f>
        <v>0</v>
      </c>
      <c r="O24" s="33">
        <f>SUM(O13,O22)</f>
        <v>0</v>
      </c>
      <c r="P24" s="104">
        <f>IF(O24&lt;&gt;0,N24/O24,0)</f>
        <v>0</v>
      </c>
      <c r="Q24" s="46">
        <f>SUM(B24,E24,H24,K24,N24)</f>
        <v>56820.85983063076</v>
      </c>
      <c r="R24" s="33">
        <f>SUM(C24,F24,I24,L24,O24)</f>
        <v>174864.71487387948</v>
      </c>
      <c r="S24" s="104">
        <f>IF(R24&lt;&gt;0,Q24/R24,0)</f>
        <v>0.32494182643772695</v>
      </c>
      <c r="T24" s="29"/>
    </row>
    <row r="25" spans="1:19" ht="4.5" customHeight="1">
      <c r="A25" s="118"/>
      <c r="B25" s="74"/>
      <c r="C25" s="116"/>
      <c r="D25" s="117"/>
      <c r="E25" s="74"/>
      <c r="F25" s="116"/>
      <c r="G25" s="117"/>
      <c r="H25" s="74"/>
      <c r="I25" s="116"/>
      <c r="J25" s="117"/>
      <c r="K25" s="74"/>
      <c r="L25" s="116"/>
      <c r="M25" s="117"/>
      <c r="N25" s="74"/>
      <c r="O25" s="116"/>
      <c r="P25" s="117"/>
      <c r="Q25" s="74"/>
      <c r="R25" s="116"/>
      <c r="S25" s="117"/>
    </row>
    <row r="26" spans="1:19" ht="12.75" customHeight="1">
      <c r="A26" s="114" t="s">
        <v>28</v>
      </c>
      <c r="B26" s="80"/>
      <c r="C26" s="81"/>
      <c r="D26" s="82"/>
      <c r="E26" s="80"/>
      <c r="F26" s="81"/>
      <c r="G26" s="82"/>
      <c r="H26" s="80"/>
      <c r="I26" s="81"/>
      <c r="J26" s="82"/>
      <c r="K26" s="80"/>
      <c r="L26" s="81"/>
      <c r="M26" s="82"/>
      <c r="N26" s="80"/>
      <c r="O26" s="81"/>
      <c r="P26" s="82"/>
      <c r="Q26" s="80"/>
      <c r="R26" s="81"/>
      <c r="S26" s="82"/>
    </row>
    <row r="27" spans="1:19" ht="12.75" customHeight="1">
      <c r="A27" s="106" t="s">
        <v>7</v>
      </c>
      <c r="B27" s="31"/>
      <c r="C27" s="29"/>
      <c r="D27" s="100"/>
      <c r="E27" s="31"/>
      <c r="F27" s="29"/>
      <c r="G27" s="100"/>
      <c r="H27" s="31"/>
      <c r="I27" s="29"/>
      <c r="J27" s="100"/>
      <c r="K27" s="31"/>
      <c r="L27" s="29"/>
      <c r="M27" s="100"/>
      <c r="N27" s="31"/>
      <c r="O27" s="29"/>
      <c r="P27" s="100"/>
      <c r="Q27" s="31"/>
      <c r="R27" s="29"/>
      <c r="S27" s="100"/>
    </row>
    <row r="28" spans="1:19" ht="12.75" customHeight="1">
      <c r="A28" s="107" t="s">
        <v>5</v>
      </c>
      <c r="B28" s="31"/>
      <c r="C28" s="29"/>
      <c r="D28" s="100"/>
      <c r="E28" s="31"/>
      <c r="F28" s="29"/>
      <c r="G28" s="100"/>
      <c r="H28" s="31"/>
      <c r="I28" s="29"/>
      <c r="J28" s="100"/>
      <c r="K28" s="31"/>
      <c r="L28" s="29"/>
      <c r="M28" s="100"/>
      <c r="N28" s="31"/>
      <c r="O28" s="29"/>
      <c r="P28" s="100"/>
      <c r="Q28" s="31"/>
      <c r="R28" s="29"/>
      <c r="S28" s="100"/>
    </row>
    <row r="29" spans="1:19" ht="12.75" customHeight="1">
      <c r="A29" s="108" t="s">
        <v>59</v>
      </c>
      <c r="B29" s="101">
        <v>0</v>
      </c>
      <c r="C29" s="29">
        <v>0</v>
      </c>
      <c r="D29" s="102">
        <f>IF(C29&lt;&gt;0,B29/C29,0)</f>
        <v>0</v>
      </c>
      <c r="E29" s="101">
        <v>0</v>
      </c>
      <c r="F29" s="29">
        <v>0</v>
      </c>
      <c r="G29" s="102">
        <f>IF(F29&lt;&gt;0,E29/F29,0)</f>
        <v>0</v>
      </c>
      <c r="H29" s="101">
        <v>0</v>
      </c>
      <c r="I29" s="29">
        <v>0</v>
      </c>
      <c r="J29" s="102">
        <f>IF(I29&lt;&gt;0,H29/I29,0)</f>
        <v>0</v>
      </c>
      <c r="K29" s="101">
        <v>0</v>
      </c>
      <c r="L29" s="29">
        <v>0</v>
      </c>
      <c r="M29" s="102">
        <f>IF(L29&lt;&gt;0,K29/L29,0)</f>
        <v>0</v>
      </c>
      <c r="N29" s="101">
        <v>0</v>
      </c>
      <c r="O29" s="29">
        <v>0</v>
      </c>
      <c r="P29" s="102">
        <f>IF(O29&lt;&gt;0,N29/O29,0)</f>
        <v>0</v>
      </c>
      <c r="Q29" s="101">
        <f>SUM(B29,E29,H29,K29,N29)</f>
        <v>0</v>
      </c>
      <c r="R29" s="22">
        <f>SUM(C29,F29,I29,L29,O29)</f>
        <v>0</v>
      </c>
      <c r="S29" s="102">
        <f>IF(R29&lt;&gt;0,Q29/R29,0)</f>
        <v>0</v>
      </c>
    </row>
    <row r="30" spans="1:19" ht="12.75" customHeight="1">
      <c r="A30" s="109" t="s">
        <v>9</v>
      </c>
      <c r="B30" s="101">
        <v>0</v>
      </c>
      <c r="C30" s="22">
        <v>0</v>
      </c>
      <c r="D30" s="102">
        <f>IF(C30&lt;&gt;0,B30/C30,0)</f>
        <v>0</v>
      </c>
      <c r="E30" s="101">
        <v>187.30231864523753</v>
      </c>
      <c r="F30" s="22">
        <v>634.5847450685479</v>
      </c>
      <c r="G30" s="102">
        <f>IF(F30&lt;&gt;0,E30/F30,0)</f>
        <v>0.29515729790353706</v>
      </c>
      <c r="H30" s="101">
        <v>959.0907042966417</v>
      </c>
      <c r="I30" s="22">
        <v>3249.4222948540837</v>
      </c>
      <c r="J30" s="102">
        <f>IF(I30&lt;&gt;0,H30/I30,0)</f>
        <v>0.295157297903537</v>
      </c>
      <c r="K30" s="101">
        <v>478.2543913091833</v>
      </c>
      <c r="L30" s="22">
        <v>1620.3373411606644</v>
      </c>
      <c r="M30" s="102">
        <f>IF(L30&lt;&gt;0,K30/L30,0)</f>
        <v>0.295157297903537</v>
      </c>
      <c r="N30" s="101">
        <v>0</v>
      </c>
      <c r="O30" s="22">
        <v>0</v>
      </c>
      <c r="P30" s="102">
        <f>IF(O30&lt;&gt;0,N30/O30,0)</f>
        <v>0</v>
      </c>
      <c r="Q30" s="101">
        <f>SUM(B30,E30,H30,K30,N30)</f>
        <v>1624.6474142510626</v>
      </c>
      <c r="R30" s="22">
        <f>SUM(C30,F30,I30,L30,O30)</f>
        <v>5504.344381083296</v>
      </c>
      <c r="S30" s="102">
        <f>IF(R30&lt;&gt;0,Q30/R30,0)</f>
        <v>0.29515729790353706</v>
      </c>
    </row>
    <row r="31" spans="1:19" ht="4.5" customHeight="1">
      <c r="A31" s="110"/>
      <c r="B31" s="101"/>
      <c r="C31" s="29"/>
      <c r="D31" s="100"/>
      <c r="E31" s="101"/>
      <c r="F31" s="29"/>
      <c r="G31" s="100"/>
      <c r="H31" s="101"/>
      <c r="I31" s="29"/>
      <c r="J31" s="100"/>
      <c r="K31" s="101"/>
      <c r="L31" s="29"/>
      <c r="M31" s="100"/>
      <c r="N31" s="101"/>
      <c r="O31" s="29"/>
      <c r="P31" s="100"/>
      <c r="Q31" s="31"/>
      <c r="R31" s="29"/>
      <c r="S31" s="100"/>
    </row>
    <row r="32" spans="1:19" ht="12.75" customHeight="1">
      <c r="A32" s="111" t="s">
        <v>29</v>
      </c>
      <c r="B32" s="101">
        <f>SUM(B30:B31)</f>
        <v>0</v>
      </c>
      <c r="C32" s="22">
        <f>C30</f>
        <v>0</v>
      </c>
      <c r="D32" s="102">
        <f>IF(C32&lt;&gt;0,B32/C32,0)</f>
        <v>0</v>
      </c>
      <c r="E32" s="101">
        <f>SUM(E30:E31)</f>
        <v>187.30231864523753</v>
      </c>
      <c r="F32" s="22">
        <f>F30</f>
        <v>634.5847450685479</v>
      </c>
      <c r="G32" s="102">
        <f>IF(F32&lt;&gt;0,E32/F32,0)</f>
        <v>0.29515729790353706</v>
      </c>
      <c r="H32" s="101">
        <f>SUM(H30:H31)</f>
        <v>959.0907042966417</v>
      </c>
      <c r="I32" s="22">
        <f>I30</f>
        <v>3249.4222948540837</v>
      </c>
      <c r="J32" s="102">
        <f>IF(I32&lt;&gt;0,H32/I32,0)</f>
        <v>0.295157297903537</v>
      </c>
      <c r="K32" s="101">
        <f>SUM(K30:K31)</f>
        <v>478.2543913091833</v>
      </c>
      <c r="L32" s="22">
        <f>L30</f>
        <v>1620.3373411606644</v>
      </c>
      <c r="M32" s="102">
        <f>IF(L32&lt;&gt;0,K32/L32,0)</f>
        <v>0.295157297903537</v>
      </c>
      <c r="N32" s="101">
        <f>SUM(N30:N31)</f>
        <v>0</v>
      </c>
      <c r="O32" s="22">
        <f>O30</f>
        <v>0</v>
      </c>
      <c r="P32" s="102">
        <f>IF(O32&lt;&gt;0,N32/O32,0)</f>
        <v>0</v>
      </c>
      <c r="Q32" s="101">
        <f>SUM(B32,E32,H32,K32,N32)</f>
        <v>1624.6474142510626</v>
      </c>
      <c r="R32" s="22">
        <f>SUM(C32,F32,I32,L32,O32)</f>
        <v>5504.344381083296</v>
      </c>
      <c r="S32" s="102">
        <f>IF(R32&lt;&gt;0,Q32/R32,0)</f>
        <v>0.29515729790353706</v>
      </c>
    </row>
    <row r="33" spans="1:19" ht="12.75" customHeight="1">
      <c r="A33" s="110"/>
      <c r="B33" s="101"/>
      <c r="C33" s="29"/>
      <c r="D33" s="100"/>
      <c r="E33" s="101"/>
      <c r="F33" s="29"/>
      <c r="G33" s="100"/>
      <c r="H33" s="101"/>
      <c r="I33" s="29"/>
      <c r="J33" s="100"/>
      <c r="K33" s="101"/>
      <c r="L33" s="29"/>
      <c r="M33" s="100"/>
      <c r="N33" s="101"/>
      <c r="O33" s="29"/>
      <c r="P33" s="100"/>
      <c r="Q33" s="31"/>
      <c r="R33" s="29"/>
      <c r="S33" s="100"/>
    </row>
    <row r="34" spans="1:19" ht="12.75" customHeight="1">
      <c r="A34" s="106" t="s">
        <v>8</v>
      </c>
      <c r="B34" s="101"/>
      <c r="C34" s="29"/>
      <c r="D34" s="100"/>
      <c r="E34" s="101"/>
      <c r="F34" s="29"/>
      <c r="G34" s="100"/>
      <c r="H34" s="101"/>
      <c r="I34" s="29"/>
      <c r="J34" s="100"/>
      <c r="K34" s="101"/>
      <c r="L34" s="29"/>
      <c r="M34" s="100"/>
      <c r="N34" s="101"/>
      <c r="O34" s="29"/>
      <c r="P34" s="100"/>
      <c r="Q34" s="31"/>
      <c r="R34" s="29"/>
      <c r="S34" s="100"/>
    </row>
    <row r="35" spans="1:19" ht="12.75" customHeight="1">
      <c r="A35" s="107" t="s">
        <v>10</v>
      </c>
      <c r="B35" s="101">
        <v>0</v>
      </c>
      <c r="C35" s="22">
        <v>0</v>
      </c>
      <c r="D35" s="102">
        <f>IF(C35&lt;&gt;0,B35/C35,0)</f>
        <v>0</v>
      </c>
      <c r="E35" s="101">
        <v>0</v>
      </c>
      <c r="F35" s="22">
        <v>0</v>
      </c>
      <c r="G35" s="102">
        <f>IF(F35&lt;&gt;0,E35/F35,0)</f>
        <v>0</v>
      </c>
      <c r="H35" s="101">
        <v>1963.4058790805855</v>
      </c>
      <c r="I35" s="22">
        <v>4853.393883678911</v>
      </c>
      <c r="J35" s="102">
        <f>IF(I35&lt;&gt;0,H35/I35,0)</f>
        <v>0.4045428675556636</v>
      </c>
      <c r="K35" s="101">
        <v>193.13868553819242</v>
      </c>
      <c r="L35" s="22">
        <v>477.42452290700004</v>
      </c>
      <c r="M35" s="102">
        <f>IF(L35&lt;&gt;0,K35/L35,0)</f>
        <v>0.40454286755566365</v>
      </c>
      <c r="N35" s="101">
        <v>0</v>
      </c>
      <c r="O35" s="22">
        <v>0</v>
      </c>
      <c r="P35" s="102">
        <f>IF(O35&lt;&gt;0,N35/O35,0)</f>
        <v>0</v>
      </c>
      <c r="Q35" s="101">
        <f>SUM(B35,E35,H35,K35,N35)</f>
        <v>2156.5445646187777</v>
      </c>
      <c r="R35" s="22">
        <f>SUM(C35,F35,I35,L35,O35)</f>
        <v>5330.818406585911</v>
      </c>
      <c r="S35" s="102">
        <f>IF(R35&lt;&gt;0,Q35/R35,0)</f>
        <v>0.40454286755566354</v>
      </c>
    </row>
    <row r="36" spans="1:19" ht="4.5" customHeight="1">
      <c r="A36" s="110"/>
      <c r="B36" s="101"/>
      <c r="C36" s="29"/>
      <c r="D36" s="100"/>
      <c r="E36" s="101"/>
      <c r="F36" s="29"/>
      <c r="G36" s="100"/>
      <c r="H36" s="101"/>
      <c r="I36" s="29"/>
      <c r="J36" s="100"/>
      <c r="K36" s="101"/>
      <c r="L36" s="29"/>
      <c r="M36" s="100"/>
      <c r="N36" s="101"/>
      <c r="O36" s="29"/>
      <c r="P36" s="100"/>
      <c r="Q36" s="31"/>
      <c r="R36" s="29"/>
      <c r="S36" s="100"/>
    </row>
    <row r="37" spans="1:19" ht="12.75" customHeight="1">
      <c r="A37" s="107" t="s">
        <v>5</v>
      </c>
      <c r="B37" s="101"/>
      <c r="C37" s="29"/>
      <c r="D37" s="100"/>
      <c r="E37" s="101"/>
      <c r="F37" s="29"/>
      <c r="G37" s="100"/>
      <c r="H37" s="101"/>
      <c r="I37" s="29"/>
      <c r="J37" s="100"/>
      <c r="K37" s="101"/>
      <c r="L37" s="29"/>
      <c r="M37" s="100"/>
      <c r="N37" s="101"/>
      <c r="O37" s="29"/>
      <c r="P37" s="100"/>
      <c r="Q37" s="31"/>
      <c r="R37" s="29"/>
      <c r="S37" s="100"/>
    </row>
    <row r="38" spans="1:19" ht="12.75" customHeight="1">
      <c r="A38" s="108" t="s">
        <v>59</v>
      </c>
      <c r="B38" s="101">
        <v>0</v>
      </c>
      <c r="C38" s="29">
        <v>0</v>
      </c>
      <c r="D38" s="102">
        <f>IF(C38&lt;&gt;0,B38/C38,0)</f>
        <v>0</v>
      </c>
      <c r="E38" s="101">
        <v>0</v>
      </c>
      <c r="F38" s="29">
        <v>0</v>
      </c>
      <c r="G38" s="102">
        <f>IF(F38&lt;&gt;0,E38/F38,0)</f>
        <v>0</v>
      </c>
      <c r="H38" s="101">
        <v>0</v>
      </c>
      <c r="I38" s="29">
        <v>0</v>
      </c>
      <c r="J38" s="102">
        <f>IF(I38&lt;&gt;0,H38/I38,0)</f>
        <v>0</v>
      </c>
      <c r="K38" s="101">
        <v>0</v>
      </c>
      <c r="L38" s="29">
        <v>0</v>
      </c>
      <c r="M38" s="102">
        <f>IF(L38&lt;&gt;0,K38/L38,0)</f>
        <v>0</v>
      </c>
      <c r="N38" s="101">
        <v>0</v>
      </c>
      <c r="O38" s="29">
        <v>0</v>
      </c>
      <c r="P38" s="102">
        <f>IF(O38&lt;&gt;0,N38/O38,0)</f>
        <v>0</v>
      </c>
      <c r="Q38" s="101">
        <f>SUM(B38,E38,H38,K38,N38)</f>
        <v>0</v>
      </c>
      <c r="R38" s="22">
        <f>SUM(C38,F38,I38,L38,O38)</f>
        <v>0</v>
      </c>
      <c r="S38" s="102">
        <f>IF(R38&lt;&gt;0,Q38/R38,0)</f>
        <v>0</v>
      </c>
    </row>
    <row r="39" spans="1:19" ht="12.75" customHeight="1">
      <c r="A39" s="109" t="s">
        <v>9</v>
      </c>
      <c r="B39" s="101">
        <v>0</v>
      </c>
      <c r="C39" s="22">
        <v>0</v>
      </c>
      <c r="D39" s="102">
        <f>IF(C39&lt;&gt;0,B39/C39,0)</f>
        <v>0</v>
      </c>
      <c r="E39" s="101">
        <v>0</v>
      </c>
      <c r="F39" s="22">
        <v>0</v>
      </c>
      <c r="G39" s="102">
        <f>IF(F39&lt;&gt;0,E39/F39,0)</f>
        <v>0</v>
      </c>
      <c r="H39" s="101">
        <v>1149.8430433272251</v>
      </c>
      <c r="I39" s="22">
        <v>4853.393883678911</v>
      </c>
      <c r="J39" s="102">
        <f>IF(I39&lt;&gt;0,H39/I39,0)</f>
        <v>0.23691525371430083</v>
      </c>
      <c r="K39" s="101">
        <v>113.10915197394095</v>
      </c>
      <c r="L39" s="22">
        <v>477.42452290700004</v>
      </c>
      <c r="M39" s="102">
        <f>IF(L39&lt;&gt;0,K39/L39,0)</f>
        <v>0.23691525371430086</v>
      </c>
      <c r="N39" s="101">
        <v>0</v>
      </c>
      <c r="O39" s="22">
        <v>0</v>
      </c>
      <c r="P39" s="102">
        <f>IF(O39&lt;&gt;0,N39/O39,0)</f>
        <v>0</v>
      </c>
      <c r="Q39" s="101">
        <f>SUM(B39,E39,H39,K39,N39)</f>
        <v>1262.952195301166</v>
      </c>
      <c r="R39" s="22">
        <f>SUM(C39,F39,I39,L39,O39)</f>
        <v>5330.818406585911</v>
      </c>
      <c r="S39" s="102">
        <f>IF(R39&lt;&gt;0,Q39/R39,0)</f>
        <v>0.23691525371430083</v>
      </c>
    </row>
    <row r="40" spans="1:19" ht="4.5" customHeight="1">
      <c r="A40" s="110"/>
      <c r="B40" s="101"/>
      <c r="C40" s="29"/>
      <c r="D40" s="100"/>
      <c r="E40" s="101"/>
      <c r="F40" s="29"/>
      <c r="G40" s="100"/>
      <c r="H40" s="101"/>
      <c r="I40" s="29"/>
      <c r="J40" s="100"/>
      <c r="K40" s="101"/>
      <c r="L40" s="29"/>
      <c r="M40" s="100"/>
      <c r="N40" s="101"/>
      <c r="O40" s="29"/>
      <c r="P40" s="100"/>
      <c r="Q40" s="31"/>
      <c r="R40" s="29"/>
      <c r="S40" s="100"/>
    </row>
    <row r="41" spans="1:19" ht="12.75" customHeight="1">
      <c r="A41" s="111" t="s">
        <v>30</v>
      </c>
      <c r="B41" s="101">
        <f>SUM(B35:B39)</f>
        <v>0</v>
      </c>
      <c r="C41" s="22">
        <f>C35</f>
        <v>0</v>
      </c>
      <c r="D41" s="102">
        <f>IF(C41&lt;&gt;0,B41/C41,0)</f>
        <v>0</v>
      </c>
      <c r="E41" s="101">
        <f>SUM(E35:E39)</f>
        <v>0</v>
      </c>
      <c r="F41" s="22">
        <f>F35</f>
        <v>0</v>
      </c>
      <c r="G41" s="102">
        <f>IF(F41&lt;&gt;0,E41/F41,0)</f>
        <v>0</v>
      </c>
      <c r="H41" s="101">
        <f>SUM(H35:H39)</f>
        <v>3113.248922407811</v>
      </c>
      <c r="I41" s="22">
        <f>I35</f>
        <v>4853.393883678911</v>
      </c>
      <c r="J41" s="102">
        <f>IF(I41&lt;&gt;0,H41/I41,0)</f>
        <v>0.6414581212699645</v>
      </c>
      <c r="K41" s="101">
        <f>SUM(K35:K39)</f>
        <v>306.2478375121334</v>
      </c>
      <c r="L41" s="22">
        <f>L35</f>
        <v>477.42452290700004</v>
      </c>
      <c r="M41" s="102">
        <f>IF(L41&lt;&gt;0,K41/L41,0)</f>
        <v>0.6414581212699646</v>
      </c>
      <c r="N41" s="101">
        <f>SUM(N35:N39)</f>
        <v>0</v>
      </c>
      <c r="O41" s="22">
        <f>O35</f>
        <v>0</v>
      </c>
      <c r="P41" s="102">
        <f>IF(O41&lt;&gt;0,N41/O41,0)</f>
        <v>0</v>
      </c>
      <c r="Q41" s="101">
        <f>SUM(B41,E41,H41,K41,N41)</f>
        <v>3419.4967599199445</v>
      </c>
      <c r="R41" s="22">
        <f>SUM(C41,F41,I41,L41,O41)</f>
        <v>5330.818406585911</v>
      </c>
      <c r="S41" s="102">
        <f>IF(R41&lt;&gt;0,Q41/R41,0)</f>
        <v>0.6414581212699645</v>
      </c>
    </row>
    <row r="42" spans="1:19" ht="12.75" customHeight="1">
      <c r="A42" s="112"/>
      <c r="B42" s="101"/>
      <c r="C42" s="29"/>
      <c r="D42" s="100"/>
      <c r="E42" s="101"/>
      <c r="F42" s="29"/>
      <c r="G42" s="100"/>
      <c r="H42" s="101"/>
      <c r="I42" s="29"/>
      <c r="J42" s="100"/>
      <c r="K42" s="101"/>
      <c r="L42" s="29"/>
      <c r="M42" s="100"/>
      <c r="N42" s="101"/>
      <c r="O42" s="29"/>
      <c r="P42" s="100"/>
      <c r="Q42" s="31"/>
      <c r="R42" s="29"/>
      <c r="S42" s="100"/>
    </row>
    <row r="43" spans="1:19" ht="12.75" customHeight="1">
      <c r="A43" s="113" t="s">
        <v>31</v>
      </c>
      <c r="B43" s="103">
        <f>SUM(B32,B41)</f>
        <v>0</v>
      </c>
      <c r="C43" s="33">
        <f>SUM(C32,C41)</f>
        <v>0</v>
      </c>
      <c r="D43" s="104">
        <f>IF(C43&lt;&gt;0,B43/C43,0)</f>
        <v>0</v>
      </c>
      <c r="E43" s="103">
        <f>SUM(E32,E41)</f>
        <v>187.30231864523753</v>
      </c>
      <c r="F43" s="33">
        <f>SUM(F32,F41)</f>
        <v>634.5847450685479</v>
      </c>
      <c r="G43" s="104">
        <f>IF(F43&lt;&gt;0,E43/F43,0)</f>
        <v>0.29515729790353706</v>
      </c>
      <c r="H43" s="103">
        <f>SUM(H32,H41)</f>
        <v>4072.3396267044527</v>
      </c>
      <c r="I43" s="33">
        <f>SUM(I32,I41)</f>
        <v>8102.816178532995</v>
      </c>
      <c r="J43" s="104">
        <f>IF(I43&lt;&gt;0,H43/I43,0)</f>
        <v>0.5025832422921563</v>
      </c>
      <c r="K43" s="103">
        <f>SUM(K32,K41)</f>
        <v>784.5022288213167</v>
      </c>
      <c r="L43" s="33">
        <f>SUM(L32,L41)</f>
        <v>2097.7618640676646</v>
      </c>
      <c r="M43" s="104">
        <f>IF(L43&lt;&gt;0,K43/L43,0)</f>
        <v>0.37397106042347816</v>
      </c>
      <c r="N43" s="103">
        <f>SUM(N32,N41)</f>
        <v>0</v>
      </c>
      <c r="O43" s="33">
        <f>SUM(O32,O41)</f>
        <v>0</v>
      </c>
      <c r="P43" s="104">
        <f>IF(O43&lt;&gt;0,N43/O43,0)</f>
        <v>0</v>
      </c>
      <c r="Q43" s="103">
        <f>SUM(B43,E43,H43,K43,N43)</f>
        <v>5044.144174171007</v>
      </c>
      <c r="R43" s="33">
        <f>SUM(C43,F43,I43,L43,O43)</f>
        <v>10835.162787669207</v>
      </c>
      <c r="S43" s="104">
        <f>IF(R43&lt;&gt;0,Q43/R43,0)</f>
        <v>0.46553469228089667</v>
      </c>
    </row>
    <row r="44" spans="1:19" ht="4.5" customHeight="1">
      <c r="A44" s="118"/>
      <c r="B44" s="74"/>
      <c r="C44" s="116"/>
      <c r="D44" s="117"/>
      <c r="E44" s="74"/>
      <c r="F44" s="116"/>
      <c r="G44" s="117"/>
      <c r="H44" s="74"/>
      <c r="I44" s="116"/>
      <c r="J44" s="117"/>
      <c r="K44" s="74"/>
      <c r="L44" s="116"/>
      <c r="M44" s="117"/>
      <c r="N44" s="74"/>
      <c r="O44" s="116"/>
      <c r="P44" s="117"/>
      <c r="Q44" s="74"/>
      <c r="R44" s="116"/>
      <c r="S44" s="117"/>
    </row>
    <row r="45" spans="1:19" ht="12.75">
      <c r="A45" s="114" t="s">
        <v>32</v>
      </c>
      <c r="B45" s="31"/>
      <c r="C45" s="29"/>
      <c r="D45" s="100"/>
      <c r="E45" s="31"/>
      <c r="F45" s="29"/>
      <c r="G45" s="100"/>
      <c r="H45" s="31"/>
      <c r="I45" s="29"/>
      <c r="J45" s="100"/>
      <c r="K45" s="31"/>
      <c r="L45" s="29"/>
      <c r="M45" s="100"/>
      <c r="N45" s="31"/>
      <c r="O45" s="29"/>
      <c r="P45" s="100"/>
      <c r="Q45" s="31"/>
      <c r="R45" s="29"/>
      <c r="S45" s="100"/>
    </row>
    <row r="46" spans="1:19" ht="12.75">
      <c r="A46" s="106" t="s">
        <v>7</v>
      </c>
      <c r="B46" s="31"/>
      <c r="C46" s="29"/>
      <c r="D46" s="100"/>
      <c r="E46" s="31"/>
      <c r="F46" s="29"/>
      <c r="G46" s="100"/>
      <c r="H46" s="31"/>
      <c r="I46" s="29"/>
      <c r="J46" s="100"/>
      <c r="K46" s="31"/>
      <c r="L46" s="29"/>
      <c r="M46" s="100"/>
      <c r="N46" s="31"/>
      <c r="O46" s="29"/>
      <c r="P46" s="100"/>
      <c r="Q46" s="31"/>
      <c r="R46" s="29"/>
      <c r="S46" s="100"/>
    </row>
    <row r="47" spans="1:19" ht="12.75">
      <c r="A47" s="107" t="s">
        <v>5</v>
      </c>
      <c r="B47" s="31"/>
      <c r="C47" s="29"/>
      <c r="D47" s="100"/>
      <c r="E47" s="31"/>
      <c r="F47" s="29"/>
      <c r="G47" s="100"/>
      <c r="H47" s="31"/>
      <c r="I47" s="29"/>
      <c r="J47" s="100"/>
      <c r="K47" s="31"/>
      <c r="L47" s="29"/>
      <c r="M47" s="100"/>
      <c r="N47" s="31"/>
      <c r="O47" s="29"/>
      <c r="P47" s="100"/>
      <c r="Q47" s="31"/>
      <c r="R47" s="29"/>
      <c r="S47" s="100"/>
    </row>
    <row r="48" spans="1:19" ht="12.75">
      <c r="A48" s="108" t="s">
        <v>59</v>
      </c>
      <c r="B48" s="101">
        <v>0</v>
      </c>
      <c r="C48" s="29">
        <v>0</v>
      </c>
      <c r="D48" s="102">
        <f>IF(C48&lt;&gt;0,B48/C48,0)</f>
        <v>0</v>
      </c>
      <c r="E48" s="101">
        <v>0</v>
      </c>
      <c r="F48" s="29">
        <v>0</v>
      </c>
      <c r="G48" s="102">
        <f>IF(F48&lt;&gt;0,E48/F48,0)</f>
        <v>0</v>
      </c>
      <c r="H48" s="101">
        <v>0</v>
      </c>
      <c r="I48" s="29">
        <v>0</v>
      </c>
      <c r="J48" s="102">
        <f>IF(I48&lt;&gt;0,H48/I48,0)</f>
        <v>0</v>
      </c>
      <c r="K48" s="101">
        <v>0</v>
      </c>
      <c r="L48" s="29">
        <v>0</v>
      </c>
      <c r="M48" s="102">
        <f>IF(L48&lt;&gt;0,K48/L48,0)</f>
        <v>0</v>
      </c>
      <c r="N48" s="101">
        <v>0</v>
      </c>
      <c r="O48" s="29">
        <v>0</v>
      </c>
      <c r="P48" s="102">
        <f>IF(O48&lt;&gt;0,N48/O48,0)</f>
        <v>0</v>
      </c>
      <c r="Q48" s="101">
        <f>SUM(B48,E48,H48,K48,N48)</f>
        <v>0</v>
      </c>
      <c r="R48" s="22">
        <f>SUM(C48,F48,I48,L48,O48)</f>
        <v>0</v>
      </c>
      <c r="S48" s="102">
        <f>IF(R48&lt;&gt;0,Q48/R48,0)</f>
        <v>0</v>
      </c>
    </row>
    <row r="49" spans="1:19" ht="12.75">
      <c r="A49" s="109" t="s">
        <v>9</v>
      </c>
      <c r="B49" s="101">
        <f>SUM(B11,B30)</f>
        <v>682.7212747713746</v>
      </c>
      <c r="C49" s="22">
        <f>SUM(C11,C30)</f>
        <v>2313.076043251015</v>
      </c>
      <c r="D49" s="102">
        <f>IF(C49&lt;&gt;0,B49/C49,0)</f>
        <v>0.29515729790353706</v>
      </c>
      <c r="E49" s="101">
        <f>SUM(E11,E30)</f>
        <v>36674.29667181685</v>
      </c>
      <c r="F49" s="22">
        <f>SUM(F11,F30)</f>
        <v>124253.39617996741</v>
      </c>
      <c r="G49" s="102">
        <f>IF(F49&lt;&gt;0,E49/F49,0)</f>
        <v>0.29515729790353706</v>
      </c>
      <c r="H49" s="101">
        <f>SUM(H11,H30)</f>
        <v>4231.341798556339</v>
      </c>
      <c r="I49" s="22">
        <f>SUM(I11,I30)</f>
        <v>14335.887435652094</v>
      </c>
      <c r="J49" s="102">
        <f>IF(I49&lt;&gt;0,H49/I49,0)</f>
        <v>0.29515729790353706</v>
      </c>
      <c r="K49" s="101">
        <f>SUM(K11,K30)</f>
        <v>556.8735138575619</v>
      </c>
      <c r="L49" s="22">
        <f>SUM(L11,L30)</f>
        <v>1886.7008127969739</v>
      </c>
      <c r="M49" s="102">
        <f>IF(L49&lt;&gt;0,K49/L49,0)</f>
        <v>0.295157297903537</v>
      </c>
      <c r="N49" s="101">
        <f>SUM(N11,N30)</f>
        <v>0</v>
      </c>
      <c r="O49" s="22">
        <f>SUM(O11,O30)</f>
        <v>0</v>
      </c>
      <c r="P49" s="102">
        <f>IF(O49&lt;&gt;0,N49/O49,0)</f>
        <v>0</v>
      </c>
      <c r="Q49" s="101">
        <f>SUM(Q11,Q30)</f>
        <v>42145.233259002125</v>
      </c>
      <c r="R49" s="22">
        <f>SUM(R11,R30)</f>
        <v>142789.0604716675</v>
      </c>
      <c r="S49" s="102">
        <f>IF(R49&lt;&gt;0,Q49/R49,0)</f>
        <v>0.295157297903537</v>
      </c>
    </row>
    <row r="50" spans="1:19" ht="4.5" customHeight="1">
      <c r="A50" s="110"/>
      <c r="B50" s="31"/>
      <c r="C50" s="29"/>
      <c r="D50" s="100"/>
      <c r="E50" s="31"/>
      <c r="F50" s="29"/>
      <c r="G50" s="100"/>
      <c r="H50" s="31"/>
      <c r="I50" s="29"/>
      <c r="J50" s="100"/>
      <c r="K50" s="31"/>
      <c r="L50" s="29"/>
      <c r="M50" s="100"/>
      <c r="N50" s="31"/>
      <c r="O50" s="29"/>
      <c r="P50" s="100"/>
      <c r="Q50" s="31"/>
      <c r="R50" s="29"/>
      <c r="S50" s="100"/>
    </row>
    <row r="51" spans="1:19" ht="12.75">
      <c r="A51" s="111" t="s">
        <v>33</v>
      </c>
      <c r="B51" s="101">
        <f>SUM(B49:B50)</f>
        <v>682.7212747713746</v>
      </c>
      <c r="C51" s="22">
        <f>C49</f>
        <v>2313.076043251015</v>
      </c>
      <c r="D51" s="102">
        <f>IF(C51&lt;&gt;0,B51/C51,0)</f>
        <v>0.29515729790353706</v>
      </c>
      <c r="E51" s="101">
        <f>SUM(E49:E50)</f>
        <v>36674.29667181685</v>
      </c>
      <c r="F51" s="22">
        <f>F49</f>
        <v>124253.39617996741</v>
      </c>
      <c r="G51" s="102">
        <f>IF(F51&lt;&gt;0,E51/F51,0)</f>
        <v>0.29515729790353706</v>
      </c>
      <c r="H51" s="101">
        <f>SUM(H49:H50)</f>
        <v>4231.341798556339</v>
      </c>
      <c r="I51" s="22">
        <f>I49</f>
        <v>14335.887435652094</v>
      </c>
      <c r="J51" s="102">
        <f>IF(I51&lt;&gt;0,H51/I51,0)</f>
        <v>0.29515729790353706</v>
      </c>
      <c r="K51" s="101">
        <f>SUM(K49:K50)</f>
        <v>556.8735138575619</v>
      </c>
      <c r="L51" s="22">
        <f>L49</f>
        <v>1886.7008127969739</v>
      </c>
      <c r="M51" s="102">
        <f>IF(L51&lt;&gt;0,K51/L51,0)</f>
        <v>0.295157297903537</v>
      </c>
      <c r="N51" s="101">
        <f>SUM(N49:N50)</f>
        <v>0</v>
      </c>
      <c r="O51" s="22">
        <f>O49</f>
        <v>0</v>
      </c>
      <c r="P51" s="102">
        <f>IF(O51&lt;&gt;0,N51/O51,0)</f>
        <v>0</v>
      </c>
      <c r="Q51" s="101">
        <f>SUM(Q49:Q50)</f>
        <v>42145.233259002125</v>
      </c>
      <c r="R51" s="22">
        <f>R49</f>
        <v>142789.0604716675</v>
      </c>
      <c r="S51" s="102">
        <f>IF(R51&lt;&gt;0,Q51/R51,0)</f>
        <v>0.295157297903537</v>
      </c>
    </row>
    <row r="52" spans="1:19" ht="12.75">
      <c r="A52" s="110"/>
      <c r="B52" s="31"/>
      <c r="C52" s="29"/>
      <c r="D52" s="100"/>
      <c r="E52" s="31"/>
      <c r="F52" s="29"/>
      <c r="G52" s="100"/>
      <c r="H52" s="31"/>
      <c r="I52" s="29"/>
      <c r="J52" s="100"/>
      <c r="K52" s="31"/>
      <c r="L52" s="29"/>
      <c r="M52" s="100"/>
      <c r="N52" s="31"/>
      <c r="O52" s="29"/>
      <c r="P52" s="100"/>
      <c r="Q52" s="31"/>
      <c r="R52" s="29"/>
      <c r="S52" s="100"/>
    </row>
    <row r="53" spans="1:19" ht="12.75">
      <c r="A53" s="106" t="s">
        <v>8</v>
      </c>
      <c r="B53" s="31"/>
      <c r="C53" s="29"/>
      <c r="D53" s="100"/>
      <c r="E53" s="31"/>
      <c r="F53" s="29"/>
      <c r="G53" s="100"/>
      <c r="H53" s="31"/>
      <c r="I53" s="29"/>
      <c r="J53" s="100"/>
      <c r="K53" s="31"/>
      <c r="L53" s="29"/>
      <c r="M53" s="100"/>
      <c r="N53" s="31"/>
      <c r="O53" s="29"/>
      <c r="P53" s="100"/>
      <c r="Q53" s="31"/>
      <c r="R53" s="29"/>
      <c r="S53" s="100"/>
    </row>
    <row r="54" spans="1:19" ht="12.75">
      <c r="A54" s="107" t="s">
        <v>10</v>
      </c>
      <c r="B54" s="101">
        <f>SUM(B16,B35)</f>
        <v>341.9161215899925</v>
      </c>
      <c r="C54" s="22">
        <f>SUM(C16,C35)</f>
        <v>1737.0838315153906</v>
      </c>
      <c r="D54" s="102">
        <f>IF(C54&lt;&gt;0,B54/C54,0)</f>
        <v>0.19683340284833173</v>
      </c>
      <c r="E54" s="101">
        <f>SUM(E16,E35)</f>
        <v>5397.9896623038</v>
      </c>
      <c r="F54" s="22">
        <f>SUM(F16,F35)</f>
        <v>27424.154560103674</v>
      </c>
      <c r="G54" s="102">
        <f>IF(F54&lt;&gt;0,E54/F54,0)</f>
        <v>0.19683340284833173</v>
      </c>
      <c r="H54" s="101">
        <f>SUM(H16,H35)</f>
        <v>3533.944510579876</v>
      </c>
      <c r="I54" s="22">
        <f>SUM(I16,I35)</f>
        <v>12832.418829508126</v>
      </c>
      <c r="J54" s="102">
        <f>IF(I54&lt;&gt;0,H54/I54,0)</f>
        <v>0.27539192396476153</v>
      </c>
      <c r="K54" s="101">
        <f>SUM(K16,K35)</f>
        <v>279.6933096972857</v>
      </c>
      <c r="L54" s="22">
        <f>SUM(L16,L35)</f>
        <v>917.1599687540001</v>
      </c>
      <c r="M54" s="102">
        <f>IF(L54&lt;&gt;0,K54/L54,0)</f>
        <v>0.30495586290934684</v>
      </c>
      <c r="N54" s="101">
        <f>SUM(N16,N35)</f>
        <v>0</v>
      </c>
      <c r="O54" s="22">
        <f>SUM(O16,O35)</f>
        <v>0</v>
      </c>
      <c r="P54" s="102">
        <f>IF(O54&lt;&gt;0,N54/O54,0)</f>
        <v>0</v>
      </c>
      <c r="Q54" s="101">
        <f>SUM(Q16,Q35)</f>
        <v>9553.543604170954</v>
      </c>
      <c r="R54" s="22">
        <f>SUM(R16,R35)</f>
        <v>42910.81718988119</v>
      </c>
      <c r="S54" s="102">
        <f>IF(R54&lt;&gt;0,Q54/R54,0)</f>
        <v>0.2226371863741569</v>
      </c>
    </row>
    <row r="55" spans="1:19" ht="4.5" customHeight="1">
      <c r="A55" s="110"/>
      <c r="B55" s="31"/>
      <c r="C55" s="22"/>
      <c r="D55" s="100"/>
      <c r="E55" s="31"/>
      <c r="F55" s="22"/>
      <c r="G55" s="100"/>
      <c r="H55" s="31"/>
      <c r="I55" s="22"/>
      <c r="J55" s="100"/>
      <c r="K55" s="31"/>
      <c r="L55" s="22"/>
      <c r="M55" s="100"/>
      <c r="N55" s="31"/>
      <c r="O55" s="22"/>
      <c r="P55" s="100"/>
      <c r="Q55" s="31"/>
      <c r="R55" s="22"/>
      <c r="S55" s="100"/>
    </row>
    <row r="56" spans="1:19" ht="12.75">
      <c r="A56" s="107" t="s">
        <v>5</v>
      </c>
      <c r="B56" s="31"/>
      <c r="C56" s="22"/>
      <c r="D56" s="100"/>
      <c r="E56" s="31"/>
      <c r="F56" s="22"/>
      <c r="G56" s="100"/>
      <c r="H56" s="31"/>
      <c r="I56" s="22"/>
      <c r="J56" s="100"/>
      <c r="K56" s="31"/>
      <c r="L56" s="22"/>
      <c r="M56" s="100"/>
      <c r="N56" s="31"/>
      <c r="O56" s="22"/>
      <c r="P56" s="100"/>
      <c r="Q56" s="31"/>
      <c r="R56" s="22"/>
      <c r="S56" s="100"/>
    </row>
    <row r="57" spans="1:19" ht="12.75">
      <c r="A57" s="108" t="s">
        <v>59</v>
      </c>
      <c r="B57" s="101">
        <v>0</v>
      </c>
      <c r="C57" s="29">
        <v>0</v>
      </c>
      <c r="D57" s="102">
        <f>IF(C57&lt;&gt;0,B57/C57,0)</f>
        <v>0</v>
      </c>
      <c r="E57" s="101">
        <v>0</v>
      </c>
      <c r="F57" s="29">
        <v>0</v>
      </c>
      <c r="G57" s="102">
        <f>IF(F57&lt;&gt;0,E57/F57,0)</f>
        <v>0</v>
      </c>
      <c r="H57" s="101">
        <v>0</v>
      </c>
      <c r="I57" s="29">
        <v>0</v>
      </c>
      <c r="J57" s="102">
        <f>IF(I57&lt;&gt;0,H57/I57,0)</f>
        <v>0</v>
      </c>
      <c r="K57" s="101">
        <v>0</v>
      </c>
      <c r="L57" s="29">
        <v>0</v>
      </c>
      <c r="M57" s="102">
        <f>IF(L57&lt;&gt;0,K57/L57,0)</f>
        <v>0</v>
      </c>
      <c r="N57" s="101">
        <v>0</v>
      </c>
      <c r="O57" s="29">
        <v>0</v>
      </c>
      <c r="P57" s="102">
        <f>IF(O57&lt;&gt;0,N57/O57,0)</f>
        <v>0</v>
      </c>
      <c r="Q57" s="101">
        <f>SUM(B57,E57,H57,K57,N57)</f>
        <v>0</v>
      </c>
      <c r="R57" s="22">
        <f>SUM(C57,F57,I57,L57,O57)</f>
        <v>0</v>
      </c>
      <c r="S57" s="102">
        <f>IF(R57&lt;&gt;0,Q57/R57,0)</f>
        <v>0</v>
      </c>
    </row>
    <row r="58" spans="1:19" ht="12.75">
      <c r="A58" s="109" t="s">
        <v>9</v>
      </c>
      <c r="B58" s="101">
        <f>SUM(B20,B39)</f>
        <v>411.5416566664786</v>
      </c>
      <c r="C58" s="22">
        <f>SUM(C20,C39)</f>
        <v>1737.0838315153906</v>
      </c>
      <c r="D58" s="102">
        <f>IF(C58&lt;&gt;0,B58/C58,0)</f>
        <v>0.23691525371430086</v>
      </c>
      <c r="E58" s="101">
        <f>SUM(E20,E39)</f>
        <v>6497.200535507163</v>
      </c>
      <c r="F58" s="22">
        <f>SUM(F20,F39)</f>
        <v>27424.154560103674</v>
      </c>
      <c r="G58" s="102">
        <f>IF(F58&lt;&gt;0,E58/F58,0)</f>
        <v>0.2369152537143009</v>
      </c>
      <c r="H58" s="101">
        <f>SUM(H20,H39)</f>
        <v>3040.195762761089</v>
      </c>
      <c r="I58" s="22">
        <f>SUM(I20,I39)</f>
        <v>12832.418829508126</v>
      </c>
      <c r="J58" s="102">
        <f>IF(I58&lt;&gt;0,H58/I58,0)</f>
        <v>0.23691525371430083</v>
      </c>
      <c r="K58" s="101">
        <f>SUM(K20,K39)</f>
        <v>217.28918669395415</v>
      </c>
      <c r="L58" s="22">
        <f>SUM(L20,L39)</f>
        <v>917.1599687540001</v>
      </c>
      <c r="M58" s="102">
        <f>IF(L58&lt;&gt;0,K58/L58,0)</f>
        <v>0.2369152537143008</v>
      </c>
      <c r="N58" s="101">
        <f>SUM(N20,N39)</f>
        <v>0</v>
      </c>
      <c r="O58" s="22">
        <f>SUM(O20,O39)</f>
        <v>0</v>
      </c>
      <c r="P58" s="102">
        <f>IF(O58&lt;&gt;0,N58/O58,0)</f>
        <v>0</v>
      </c>
      <c r="Q58" s="101">
        <f>SUM(Q20,Q39)</f>
        <v>10166.227141628686</v>
      </c>
      <c r="R58" s="22">
        <f>SUM(R20,R39)</f>
        <v>42910.81718988119</v>
      </c>
      <c r="S58" s="102">
        <f>IF(R58&lt;&gt;0,Q58/R58,0)</f>
        <v>0.23691525371430086</v>
      </c>
    </row>
    <row r="59" spans="1:19" ht="4.5" customHeight="1">
      <c r="A59" s="110"/>
      <c r="B59" s="31"/>
      <c r="C59" s="22"/>
      <c r="D59" s="100"/>
      <c r="E59" s="31"/>
      <c r="F59" s="22"/>
      <c r="G59" s="100"/>
      <c r="H59" s="31"/>
      <c r="I59" s="22"/>
      <c r="J59" s="100"/>
      <c r="K59" s="31"/>
      <c r="L59" s="22"/>
      <c r="M59" s="100"/>
      <c r="N59" s="31"/>
      <c r="O59" s="22"/>
      <c r="P59" s="100"/>
      <c r="Q59" s="31"/>
      <c r="R59" s="22"/>
      <c r="S59" s="100"/>
    </row>
    <row r="60" spans="1:19" ht="12.75">
      <c r="A60" s="111" t="s">
        <v>34</v>
      </c>
      <c r="B60" s="101">
        <f>SUM(B54:B58)</f>
        <v>753.4577782564711</v>
      </c>
      <c r="C60" s="22">
        <f>C54</f>
        <v>1737.0838315153906</v>
      </c>
      <c r="D60" s="102">
        <f>IF(C60&lt;&gt;0,B60/C60,0)</f>
        <v>0.4337486565626326</v>
      </c>
      <c r="E60" s="101">
        <f>SUM(E54:E58)</f>
        <v>11895.190197810964</v>
      </c>
      <c r="F60" s="22">
        <f>F54</f>
        <v>27424.154560103674</v>
      </c>
      <c r="G60" s="102">
        <f>IF(F60&lt;&gt;0,E60/F60,0)</f>
        <v>0.4337486565626326</v>
      </c>
      <c r="H60" s="101">
        <f>SUM(H54:H58)</f>
        <v>6574.140273340965</v>
      </c>
      <c r="I60" s="22">
        <f>I54</f>
        <v>12832.418829508126</v>
      </c>
      <c r="J60" s="102">
        <f>IF(I60&lt;&gt;0,H60/I60,0)</f>
        <v>0.5123071776790624</v>
      </c>
      <c r="K60" s="101">
        <f>SUM(K54:K58)</f>
        <v>496.98249639123986</v>
      </c>
      <c r="L60" s="22">
        <f>L54</f>
        <v>917.1599687540001</v>
      </c>
      <c r="M60" s="102">
        <f>IF(L60&lt;&gt;0,K60/L60,0)</f>
        <v>0.5418711166236476</v>
      </c>
      <c r="N60" s="101">
        <f>SUM(N54:N58)</f>
        <v>0</v>
      </c>
      <c r="O60" s="22">
        <f>O54</f>
        <v>0</v>
      </c>
      <c r="P60" s="102">
        <f>IF(O60&lt;&gt;0,N60/O60,0)</f>
        <v>0</v>
      </c>
      <c r="Q60" s="101">
        <f>SUM(Q54:Q58)</f>
        <v>19719.77074579964</v>
      </c>
      <c r="R60" s="22">
        <f>R54</f>
        <v>42910.81718988119</v>
      </c>
      <c r="S60" s="102">
        <f>IF(R60&lt;&gt;0,Q60/R60,0)</f>
        <v>0.45955244008845775</v>
      </c>
    </row>
    <row r="61" spans="1:19" ht="12.75">
      <c r="A61" s="112"/>
      <c r="B61" s="31"/>
      <c r="C61" s="29"/>
      <c r="D61" s="100"/>
      <c r="E61" s="31"/>
      <c r="F61" s="29"/>
      <c r="G61" s="100"/>
      <c r="H61" s="31"/>
      <c r="I61" s="29"/>
      <c r="J61" s="100"/>
      <c r="K61" s="31"/>
      <c r="L61" s="29"/>
      <c r="M61" s="100"/>
      <c r="N61" s="31"/>
      <c r="O61" s="29"/>
      <c r="P61" s="100"/>
      <c r="Q61" s="31"/>
      <c r="R61" s="29"/>
      <c r="S61" s="100"/>
    </row>
    <row r="62" spans="1:19" ht="12.75">
      <c r="A62" s="115" t="s">
        <v>35</v>
      </c>
      <c r="B62" s="103">
        <f>SUM(B51,B60)</f>
        <v>1436.1790530278458</v>
      </c>
      <c r="C62" s="33">
        <f>SUM(C51,C60)</f>
        <v>4050.1598747664057</v>
      </c>
      <c r="D62" s="104">
        <f>IF(C62&lt;&gt;0,B62/C62,0)</f>
        <v>0.35459811400918534</v>
      </c>
      <c r="E62" s="103">
        <f>SUM(E51,E60)</f>
        <v>48569.48686962781</v>
      </c>
      <c r="F62" s="33">
        <f>SUM(F51,F60)</f>
        <v>151677.55074007108</v>
      </c>
      <c r="G62" s="104">
        <f>IF(F62&lt;&gt;0,E62/F62,0)</f>
        <v>0.32021539530830806</v>
      </c>
      <c r="H62" s="103">
        <f>SUM(H51,H60)</f>
        <v>10805.482071897304</v>
      </c>
      <c r="I62" s="33">
        <f>SUM(I51,I60)</f>
        <v>27168.30626516022</v>
      </c>
      <c r="J62" s="104">
        <f>IF(I62&lt;&gt;0,H62/I62,0)</f>
        <v>0.3977238023760765</v>
      </c>
      <c r="K62" s="103">
        <f>SUM(K51,K60)</f>
        <v>1053.8560102488018</v>
      </c>
      <c r="L62" s="33">
        <f>SUM(L51,L60)</f>
        <v>2803.860781550974</v>
      </c>
      <c r="M62" s="104">
        <f>IF(L62&lt;&gt;0,K62/L62,0)</f>
        <v>0.37585889327424254</v>
      </c>
      <c r="N62" s="103">
        <f>SUM(N51,N60)</f>
        <v>0</v>
      </c>
      <c r="O62" s="33">
        <f>SUM(O51,O60)</f>
        <v>0</v>
      </c>
      <c r="P62" s="104">
        <f>IF(O62&lt;&gt;0,N62/O62,0)</f>
        <v>0</v>
      </c>
      <c r="Q62" s="103">
        <f>SUM(Q51,Q60)</f>
        <v>61865.00400480177</v>
      </c>
      <c r="R62" s="33">
        <f>SUM(R51,R60)</f>
        <v>185699.8776615487</v>
      </c>
      <c r="S62" s="104">
        <f>IF(R62&lt;&gt;0,Q62/R62,0)</f>
        <v>0.33314509833741063</v>
      </c>
    </row>
    <row r="63" ht="12.75" hidden="1"/>
    <row r="64" ht="12.75" hidden="1"/>
    <row r="65" spans="1:19" ht="12.75" hidden="1">
      <c r="A65" s="1" t="s">
        <v>21</v>
      </c>
      <c r="C65" s="7">
        <v>0</v>
      </c>
      <c r="F65" s="7">
        <v>0</v>
      </c>
      <c r="I65" s="7">
        <v>0</v>
      </c>
      <c r="L65" s="7">
        <v>0</v>
      </c>
      <c r="O65" s="7">
        <v>0</v>
      </c>
      <c r="R65" s="7">
        <v>0</v>
      </c>
      <c r="S65" s="7"/>
    </row>
    <row r="66" spans="3:19" ht="12.75" hidden="1">
      <c r="C66" s="7">
        <v>0</v>
      </c>
      <c r="F66" s="7">
        <v>0</v>
      </c>
      <c r="I66" s="7">
        <v>0</v>
      </c>
      <c r="J66" s="25"/>
      <c r="L66" s="7">
        <v>0</v>
      </c>
      <c r="O66" s="7">
        <v>0</v>
      </c>
      <c r="P66" s="25"/>
      <c r="R66" s="7">
        <v>0</v>
      </c>
      <c r="S66" s="7"/>
    </row>
    <row r="67" spans="2:19" ht="12.75" hidden="1">
      <c r="B67" s="7">
        <v>0</v>
      </c>
      <c r="C67" s="7">
        <v>0</v>
      </c>
      <c r="E67" s="7">
        <v>0</v>
      </c>
      <c r="F67" s="7">
        <v>0</v>
      </c>
      <c r="H67" s="7">
        <v>0</v>
      </c>
      <c r="I67" s="7">
        <v>0</v>
      </c>
      <c r="K67" s="7">
        <v>-5.684341886080802E-14</v>
      </c>
      <c r="L67" s="7">
        <v>0</v>
      </c>
      <c r="N67" s="7">
        <v>0</v>
      </c>
      <c r="O67" s="7">
        <v>0</v>
      </c>
      <c r="Q67" s="7">
        <v>0</v>
      </c>
      <c r="R67" s="7">
        <v>0</v>
      </c>
      <c r="S67" s="7"/>
    </row>
    <row r="68" spans="1:19" ht="12.75" hidden="1">
      <c r="A68" s="29"/>
      <c r="C68" s="7">
        <v>0</v>
      </c>
      <c r="F68" s="7">
        <v>0</v>
      </c>
      <c r="I68" s="7">
        <v>0</v>
      </c>
      <c r="L68" s="7">
        <v>9.947598300641403E-14</v>
      </c>
      <c r="O68" s="7">
        <v>0</v>
      </c>
      <c r="R68" s="7">
        <v>0</v>
      </c>
      <c r="S68" s="7"/>
    </row>
    <row r="69" spans="3:19" ht="12.75" hidden="1">
      <c r="C69" s="7">
        <v>0</v>
      </c>
      <c r="F69" s="7">
        <v>0</v>
      </c>
      <c r="I69" s="7">
        <v>0</v>
      </c>
      <c r="J69" s="25"/>
      <c r="L69" s="7">
        <v>-2.19824158875781E-14</v>
      </c>
      <c r="O69" s="7">
        <v>0</v>
      </c>
      <c r="P69" s="25"/>
      <c r="R69" s="7">
        <v>0</v>
      </c>
      <c r="S69" s="7">
        <v>0</v>
      </c>
    </row>
    <row r="70" spans="2:19" ht="12.75" hidden="1">
      <c r="B70" s="7">
        <v>0</v>
      </c>
      <c r="C70" s="7">
        <v>0</v>
      </c>
      <c r="E70" s="7">
        <v>0</v>
      </c>
      <c r="F70" s="7">
        <v>0</v>
      </c>
      <c r="H70" s="7">
        <v>0</v>
      </c>
      <c r="I70" s="7">
        <v>0</v>
      </c>
      <c r="K70" s="7">
        <v>1.1368683772161603E-13</v>
      </c>
      <c r="L70" s="7">
        <v>2.4158453015843406E-13</v>
      </c>
      <c r="N70" s="7">
        <v>0</v>
      </c>
      <c r="O70" s="7">
        <v>0</v>
      </c>
      <c r="Q70" s="7">
        <v>0</v>
      </c>
      <c r="R70" s="7">
        <v>0</v>
      </c>
      <c r="S70" s="7">
        <v>0</v>
      </c>
    </row>
    <row r="71" spans="2:19" ht="12.75" hidden="1">
      <c r="B71" s="7">
        <f>B62-B43-B24</f>
        <v>0</v>
      </c>
      <c r="C71" s="7">
        <f>C62-C43-C24</f>
        <v>0</v>
      </c>
      <c r="E71" s="7">
        <f>E62-E43-E24</f>
        <v>0</v>
      </c>
      <c r="F71" s="7">
        <f>F62-F43-F24</f>
        <v>0</v>
      </c>
      <c r="H71" s="7">
        <f>H62-H43-H24</f>
        <v>0</v>
      </c>
      <c r="I71" s="7">
        <f>I62-I43-I24</f>
        <v>0</v>
      </c>
      <c r="K71" s="7">
        <f>K62-K43-K24</f>
        <v>0</v>
      </c>
      <c r="L71" s="7">
        <f>L62-L43-L24</f>
        <v>0</v>
      </c>
      <c r="N71" s="7">
        <f>N62-N43-N24</f>
        <v>0</v>
      </c>
      <c r="O71" s="7">
        <f>O62-O43-O24</f>
        <v>0</v>
      </c>
      <c r="Q71" s="7">
        <f>Q62-Q43-Q24</f>
        <v>0</v>
      </c>
      <c r="R71" s="7">
        <f>R62-R43-R24</f>
        <v>0</v>
      </c>
      <c r="S71" s="7">
        <v>0</v>
      </c>
    </row>
    <row r="72" spans="1:5" ht="12.75">
      <c r="A72" s="11"/>
      <c r="B72" s="11"/>
      <c r="C72" s="11"/>
      <c r="D72" s="11"/>
      <c r="E72" s="11"/>
    </row>
    <row r="73" spans="1:3" ht="12.75">
      <c r="A73" s="28" t="s">
        <v>22</v>
      </c>
      <c r="C73" s="21"/>
    </row>
    <row r="74" spans="1:3" ht="12.75">
      <c r="A74" s="64" t="s">
        <v>77</v>
      </c>
      <c r="C74" s="21"/>
    </row>
  </sheetData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&amp;L&amp;F&amp;RUSPS-LR-L-61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97" t="s">
        <v>62</v>
      </c>
    </row>
    <row r="2" ht="15.75">
      <c r="A2" s="27" t="s">
        <v>79</v>
      </c>
    </row>
    <row r="3" spans="5:14" ht="12.75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>
      <c r="A7" s="105" t="s">
        <v>36</v>
      </c>
      <c r="B7" s="35"/>
      <c r="C7" s="36"/>
      <c r="D7" s="37"/>
      <c r="E7" s="35"/>
      <c r="F7" s="36"/>
      <c r="G7" s="37"/>
      <c r="H7" s="35"/>
      <c r="I7" s="36"/>
      <c r="J7" s="37"/>
      <c r="K7" s="35"/>
      <c r="L7" s="36"/>
      <c r="M7" s="37"/>
      <c r="N7" s="35"/>
      <c r="O7" s="36"/>
      <c r="P7" s="37"/>
      <c r="Q7" s="35"/>
      <c r="R7" s="36"/>
      <c r="S7" s="37"/>
    </row>
    <row r="8" spans="1:19" ht="12.75">
      <c r="A8" s="106" t="s">
        <v>7</v>
      </c>
      <c r="B8" s="31"/>
      <c r="C8" s="29"/>
      <c r="D8" s="100"/>
      <c r="E8" s="31"/>
      <c r="F8" s="29"/>
      <c r="G8" s="100"/>
      <c r="H8" s="31"/>
      <c r="I8" s="29"/>
      <c r="J8" s="100"/>
      <c r="K8" s="31"/>
      <c r="L8" s="29"/>
      <c r="M8" s="100"/>
      <c r="N8" s="31"/>
      <c r="O8" s="29"/>
      <c r="P8" s="100"/>
      <c r="Q8" s="31"/>
      <c r="R8" s="29"/>
      <c r="S8" s="100"/>
    </row>
    <row r="9" spans="1:19" ht="12.75" customHeight="1">
      <c r="A9" s="107" t="s">
        <v>5</v>
      </c>
      <c r="B9" s="31"/>
      <c r="C9" s="29"/>
      <c r="D9" s="100"/>
      <c r="E9" s="31"/>
      <c r="F9" s="29"/>
      <c r="G9" s="100"/>
      <c r="H9" s="31"/>
      <c r="I9" s="29"/>
      <c r="J9" s="100"/>
      <c r="K9" s="31"/>
      <c r="L9" s="29"/>
      <c r="M9" s="100"/>
      <c r="N9" s="31"/>
      <c r="O9" s="29"/>
      <c r="P9" s="100"/>
      <c r="Q9" s="31"/>
      <c r="R9" s="29"/>
      <c r="S9" s="100"/>
    </row>
    <row r="10" spans="1:19" ht="12.75" customHeight="1">
      <c r="A10" s="108" t="s">
        <v>59</v>
      </c>
      <c r="B10" s="101">
        <f>'Table 6.1'!B10</f>
        <v>9871.294938448285</v>
      </c>
      <c r="C10" s="22">
        <f>'Table 6.1'!C10</f>
        <v>61869.97244487001</v>
      </c>
      <c r="D10" s="102">
        <f>IF(C10&lt;&gt;0,B10/C10,0)</f>
        <v>0.15954904371816592</v>
      </c>
      <c r="E10" s="101">
        <f>'Table 6.1'!E10</f>
        <v>251.36683273645417</v>
      </c>
      <c r="F10" s="22">
        <f>'Table 6.1'!F10</f>
        <v>1575.483167297944</v>
      </c>
      <c r="G10" s="102">
        <f>IF(F10&lt;&gt;0,E10/F10,0)</f>
        <v>0.15954904371816592</v>
      </c>
      <c r="H10" s="101">
        <f>'Table 6.1'!H10</f>
        <v>2657.3960387583843</v>
      </c>
      <c r="I10" s="22">
        <f>'Table 6.1'!I10</f>
        <v>16655.668857862413</v>
      </c>
      <c r="J10" s="102">
        <f>IF(I10&lt;&gt;0,H10/I10,0)</f>
        <v>0.1595490437181659</v>
      </c>
      <c r="K10" s="101">
        <f>'Table 6.1'!K10</f>
        <v>0</v>
      </c>
      <c r="L10" s="22">
        <f>'Table 6.1'!L10</f>
        <v>0</v>
      </c>
      <c r="M10" s="102">
        <f>IF(L10&lt;&gt;0,K10/L10,0)</f>
        <v>0</v>
      </c>
      <c r="N10" s="101">
        <f>'Table 6.1'!N10</f>
        <v>32.83055164895613</v>
      </c>
      <c r="O10" s="22">
        <f>'Table 6.1'!O10</f>
        <v>205.770908329287</v>
      </c>
      <c r="P10" s="102">
        <f>IF(O10&lt;&gt;0,N10/O10,0)</f>
        <v>0.15954904371816594</v>
      </c>
      <c r="Q10" s="101">
        <f>SUM(B10,E10,H10,K10,N10)</f>
        <v>12812.88836159208</v>
      </c>
      <c r="R10" s="22">
        <f>SUM(C10,F10,I10,L10,O10)</f>
        <v>80306.89537835965</v>
      </c>
      <c r="S10" s="102">
        <f>IF(R10&lt;&gt;0,Q10/R10,0)</f>
        <v>0.15954904371816592</v>
      </c>
    </row>
    <row r="11" spans="1:19" ht="12.75" customHeight="1">
      <c r="A11" s="109" t="s">
        <v>9</v>
      </c>
      <c r="B11" s="101">
        <f>'Table 6.2'!B49</f>
        <v>682.7212747713746</v>
      </c>
      <c r="C11" s="22">
        <f>'Table 6.2'!C49</f>
        <v>2313.076043251015</v>
      </c>
      <c r="D11" s="102">
        <f>IF(C11&lt;&gt;0,B11/C11,0)</f>
        <v>0.29515729790353706</v>
      </c>
      <c r="E11" s="101">
        <f>'Table 6.2'!E49</f>
        <v>36674.29667181685</v>
      </c>
      <c r="F11" s="22">
        <f>'Table 6.2'!F49</f>
        <v>124253.39617996741</v>
      </c>
      <c r="G11" s="102">
        <f>IF(F11&lt;&gt;0,E11/F11,0)</f>
        <v>0.29515729790353706</v>
      </c>
      <c r="H11" s="101">
        <f>'Table 6.2'!H49</f>
        <v>4231.341798556339</v>
      </c>
      <c r="I11" s="22">
        <f>'Table 6.2'!I49</f>
        <v>14335.887435652094</v>
      </c>
      <c r="J11" s="102">
        <f>IF(I11&lt;&gt;0,H11/I11,0)</f>
        <v>0.29515729790353706</v>
      </c>
      <c r="K11" s="101">
        <f>'Table 6.2'!K49</f>
        <v>556.8735138575619</v>
      </c>
      <c r="L11" s="22">
        <f>'Table 6.2'!L49</f>
        <v>1886.7008127969739</v>
      </c>
      <c r="M11" s="102">
        <f>IF(L11&lt;&gt;0,K11/L11,0)</f>
        <v>0.295157297903537</v>
      </c>
      <c r="N11" s="101">
        <f>'Table 6.2'!N49</f>
        <v>0</v>
      </c>
      <c r="O11" s="22">
        <f>'Table 6.2'!O49</f>
        <v>0</v>
      </c>
      <c r="P11" s="102">
        <f>IF(O11&lt;&gt;0,N11/O11,0)</f>
        <v>0</v>
      </c>
      <c r="Q11" s="101">
        <f>SUM(B11,E11,H11,K11,N11)</f>
        <v>42145.23325900213</v>
      </c>
      <c r="R11" s="22">
        <f>SUM(C11,F11,I11,L11,O11)</f>
        <v>142789.0604716675</v>
      </c>
      <c r="S11" s="102">
        <f>IF(R11&lt;&gt;0,Q11/R11,0)</f>
        <v>0.29515729790353706</v>
      </c>
    </row>
    <row r="12" spans="1:19" ht="12.75" customHeight="1">
      <c r="A12" s="110"/>
      <c r="B12" s="101"/>
      <c r="C12" s="22"/>
      <c r="D12" s="100"/>
      <c r="E12" s="101"/>
      <c r="F12" s="22"/>
      <c r="G12" s="100"/>
      <c r="H12" s="101"/>
      <c r="I12" s="22"/>
      <c r="J12" s="100"/>
      <c r="K12" s="101"/>
      <c r="L12" s="22"/>
      <c r="M12" s="100"/>
      <c r="N12" s="101"/>
      <c r="O12" s="22"/>
      <c r="P12" s="100"/>
      <c r="Q12" s="31"/>
      <c r="R12" s="29"/>
      <c r="S12" s="100"/>
    </row>
    <row r="13" spans="1:19" ht="12.75" customHeight="1">
      <c r="A13" s="111" t="s">
        <v>37</v>
      </c>
      <c r="B13" s="101">
        <f>SUM(B10:B11)</f>
        <v>10554.01621321966</v>
      </c>
      <c r="C13" s="22">
        <f>SUM(C10:C11)</f>
        <v>64183.04848812102</v>
      </c>
      <c r="D13" s="102">
        <f>IF(C13&lt;&gt;0,B13/C13,0)</f>
        <v>0.16443619400803305</v>
      </c>
      <c r="E13" s="101">
        <f>SUM(E10:E11)</f>
        <v>36925.66350455331</v>
      </c>
      <c r="F13" s="22">
        <f>SUM(F10:F11)</f>
        <v>125828.87934726536</v>
      </c>
      <c r="G13" s="102">
        <f>IF(F13&lt;&gt;0,E13/F13,0)</f>
        <v>0.2934593687562379</v>
      </c>
      <c r="H13" s="101">
        <f>SUM(H10:H11)</f>
        <v>6888.737837314724</v>
      </c>
      <c r="I13" s="22">
        <f>SUM(I10:I11)</f>
        <v>30991.556293514506</v>
      </c>
      <c r="J13" s="102">
        <f>IF(I13&lt;&gt;0,H13/I13,0)</f>
        <v>0.2222778931162068</v>
      </c>
      <c r="K13" s="101">
        <f>SUM(K10:K11)</f>
        <v>556.8735138575619</v>
      </c>
      <c r="L13" s="22">
        <f>SUM(L10:L11)</f>
        <v>1886.7008127969739</v>
      </c>
      <c r="M13" s="102">
        <f>IF(L13&lt;&gt;0,K13/L13,0)</f>
        <v>0.295157297903537</v>
      </c>
      <c r="N13" s="101">
        <f>SUM(N10:N11)</f>
        <v>32.83055164895613</v>
      </c>
      <c r="O13" s="22">
        <f>SUM(O10:O11)</f>
        <v>205.770908329287</v>
      </c>
      <c r="P13" s="102">
        <f>IF(O13&lt;&gt;0,N13/O13,0)</f>
        <v>0.15954904371816594</v>
      </c>
      <c r="Q13" s="101">
        <f>SUM(B13,E13,H13,K13,N13)</f>
        <v>54958.12162059422</v>
      </c>
      <c r="R13" s="22">
        <f>SUM(C13,F13,I13,L13,O13)</f>
        <v>223095.95585002715</v>
      </c>
      <c r="S13" s="102">
        <f>IF(R13&lt;&gt;0,Q13/R13,0)</f>
        <v>0.24634297565456084</v>
      </c>
    </row>
    <row r="14" spans="1:19" ht="12.75" customHeight="1">
      <c r="A14" s="110"/>
      <c r="B14" s="101"/>
      <c r="C14" s="22"/>
      <c r="D14" s="102"/>
      <c r="E14" s="101"/>
      <c r="F14" s="22"/>
      <c r="G14" s="102"/>
      <c r="H14" s="101"/>
      <c r="I14" s="22"/>
      <c r="J14" s="102"/>
      <c r="K14" s="101"/>
      <c r="L14" s="22"/>
      <c r="M14" s="102"/>
      <c r="N14" s="101"/>
      <c r="O14" s="22"/>
      <c r="P14" s="102"/>
      <c r="Q14" s="101"/>
      <c r="R14" s="22"/>
      <c r="S14" s="102"/>
    </row>
    <row r="15" spans="1:19" ht="12.75" customHeight="1">
      <c r="A15" s="106" t="s">
        <v>8</v>
      </c>
      <c r="B15" s="101"/>
      <c r="C15" s="29"/>
      <c r="D15" s="100"/>
      <c r="E15" s="101"/>
      <c r="F15" s="29"/>
      <c r="G15" s="100"/>
      <c r="H15" s="101"/>
      <c r="I15" s="29"/>
      <c r="J15" s="100"/>
      <c r="K15" s="101"/>
      <c r="L15" s="29"/>
      <c r="M15" s="100"/>
      <c r="N15" s="101"/>
      <c r="O15" s="29"/>
      <c r="P15" s="100"/>
      <c r="Q15" s="31"/>
      <c r="R15" s="29"/>
      <c r="S15" s="100"/>
    </row>
    <row r="16" spans="1:19" ht="12.75" customHeight="1">
      <c r="A16" s="107" t="s">
        <v>10</v>
      </c>
      <c r="B16" s="101">
        <f>SUM('Table 6.1'!B16,'Table 6.2'!B54)</f>
        <v>4986.6564775653305</v>
      </c>
      <c r="C16" s="22">
        <f>SUM('Table 6.1'!C16,'Table 6.2'!C54)</f>
        <v>81280.18043927911</v>
      </c>
      <c r="D16" s="102">
        <f>IF(C16&lt;&gt;0,B16/C16,0)</f>
        <v>0.06135144448025241</v>
      </c>
      <c r="E16" s="101">
        <f>SUM('Table 6.1'!E16,'Table 6.2'!E54)</f>
        <v>5439.787739756541</v>
      </c>
      <c r="F16" s="22">
        <f>SUM('Table 6.1'!F16,'Table 6.2'!F54)</f>
        <v>28139.963896693374</v>
      </c>
      <c r="G16" s="102">
        <f>IF(F16&lt;&gt;0,E16/F16,0)</f>
        <v>0.19331182370122907</v>
      </c>
      <c r="H16" s="101">
        <f>SUM('Table 6.1'!H16,'Table 6.2'!H54)</f>
        <v>4502.600718214404</v>
      </c>
      <c r="I16" s="22">
        <f>SUM('Table 6.1'!I16,'Table 6.2'!I54)</f>
        <v>29421.05638477223</v>
      </c>
      <c r="J16" s="102">
        <f>IF(I16&lt;&gt;0,H16/I16,0)</f>
        <v>0.15304007644487105</v>
      </c>
      <c r="K16" s="101">
        <f>SUM('Table 6.1'!K16,'Table 6.2'!K54)</f>
        <v>279.6933096972857</v>
      </c>
      <c r="L16" s="22">
        <f>SUM('Table 6.1'!L16,'Table 6.2'!L54)</f>
        <v>917.1599687540001</v>
      </c>
      <c r="M16" s="102">
        <f>IF(L16&lt;&gt;0,K16/L16,0)</f>
        <v>0.30495586290934684</v>
      </c>
      <c r="N16" s="101">
        <f>SUM('Table 6.1'!N16,'Table 6.2'!N54)</f>
        <v>18.808540202131237</v>
      </c>
      <c r="O16" s="22">
        <f>SUM('Table 6.1'!O16,'Table 6.2'!O54)</f>
        <v>322.1040178111252</v>
      </c>
      <c r="P16" s="102">
        <f>IF(O16&lt;&gt;0,N16/O16,0)</f>
        <v>0.05839275253362458</v>
      </c>
      <c r="Q16" s="101">
        <f>SUM(B16,E16,H16,K16,N16)</f>
        <v>15227.546785435692</v>
      </c>
      <c r="R16" s="22">
        <f>SUM(C16,F16,I16,L16,O16)</f>
        <v>140080.46470730985</v>
      </c>
      <c r="S16" s="102">
        <f>IF(R16&lt;&gt;0,Q16/R16,0)</f>
        <v>0.10870571294329144</v>
      </c>
    </row>
    <row r="17" spans="1:19" ht="12.75" customHeight="1">
      <c r="A17" s="110"/>
      <c r="B17" s="101"/>
      <c r="C17" s="32"/>
      <c r="D17" s="100"/>
      <c r="E17" s="101"/>
      <c r="F17" s="32"/>
      <c r="G17" s="100"/>
      <c r="H17" s="101"/>
      <c r="I17" s="32"/>
      <c r="J17" s="100"/>
      <c r="K17" s="101"/>
      <c r="L17" s="32"/>
      <c r="M17" s="100"/>
      <c r="N17" s="101"/>
      <c r="O17" s="32"/>
      <c r="P17" s="100"/>
      <c r="Q17" s="31"/>
      <c r="R17" s="29"/>
      <c r="S17" s="100"/>
    </row>
    <row r="18" spans="1:19" ht="12.75" customHeight="1">
      <c r="A18" s="107" t="s">
        <v>5</v>
      </c>
      <c r="B18" s="101"/>
      <c r="C18" s="29"/>
      <c r="D18" s="100"/>
      <c r="E18" s="101"/>
      <c r="F18" s="29"/>
      <c r="G18" s="100"/>
      <c r="H18" s="101"/>
      <c r="I18" s="29"/>
      <c r="J18" s="100"/>
      <c r="K18" s="101"/>
      <c r="L18" s="29"/>
      <c r="M18" s="100"/>
      <c r="N18" s="101"/>
      <c r="O18" s="29"/>
      <c r="P18" s="100"/>
      <c r="Q18" s="31"/>
      <c r="R18" s="29"/>
      <c r="S18" s="100"/>
    </row>
    <row r="19" spans="1:19" ht="12.75" customHeight="1">
      <c r="A19" s="108" t="s">
        <v>59</v>
      </c>
      <c r="B19" s="101">
        <f>'Table 6.1'!B19</f>
        <v>10186.762884358628</v>
      </c>
      <c r="C19" s="22">
        <f>'Table 6.1'!C19</f>
        <v>79543.09660776371</v>
      </c>
      <c r="D19" s="102">
        <f>IF(C19&lt;&gt;0,B19/C19,0)</f>
        <v>0.12806595818856215</v>
      </c>
      <c r="E19" s="101">
        <f>'Table 6.1'!E19</f>
        <v>91.67080857067907</v>
      </c>
      <c r="F19" s="22">
        <f>'Table 6.1'!F19</f>
        <v>715.8093365897012</v>
      </c>
      <c r="G19" s="102">
        <f>IF(F19&lt;&gt;0,E19/F19,0)</f>
        <v>0.12806595818856215</v>
      </c>
      <c r="H19" s="101">
        <f>'Table 6.1'!H19</f>
        <v>2124.4397635576643</v>
      </c>
      <c r="I19" s="22">
        <f>'Table 6.1'!I19</f>
        <v>16588.637555264104</v>
      </c>
      <c r="J19" s="102">
        <f>IF(I19&lt;&gt;0,H19/I19,0)</f>
        <v>0.12806595818856212</v>
      </c>
      <c r="K19" s="101">
        <f>'Table 6.1'!K19</f>
        <v>0</v>
      </c>
      <c r="L19" s="22">
        <f>'Table 6.1'!L19</f>
        <v>0</v>
      </c>
      <c r="M19" s="102">
        <f>IF(L19&lt;&gt;0,K19/L19,0)</f>
        <v>0</v>
      </c>
      <c r="N19" s="101">
        <f>'Table 6.1'!N19</f>
        <v>41.250559677367434</v>
      </c>
      <c r="O19" s="22">
        <f>'Table 6.1'!O19</f>
        <v>322.1040178111252</v>
      </c>
      <c r="P19" s="102">
        <f>IF(O19&lt;&gt;0,N19/O19,0)</f>
        <v>0.12806595818856215</v>
      </c>
      <c r="Q19" s="101">
        <f>SUM(B19,E19,H19,K19,N19)</f>
        <v>12444.12401616434</v>
      </c>
      <c r="R19" s="22">
        <f>SUM(C19,F19,I19,L19,O19)</f>
        <v>97169.64751742865</v>
      </c>
      <c r="S19" s="102">
        <f>IF(R19&lt;&gt;0,Q19/R19,0)</f>
        <v>0.12806595818856217</v>
      </c>
    </row>
    <row r="20" spans="1:19" ht="12.75" customHeight="1">
      <c r="A20" s="109" t="s">
        <v>9</v>
      </c>
      <c r="B20" s="101">
        <f>'Table 6.2'!B58</f>
        <v>411.5416566664786</v>
      </c>
      <c r="C20" s="22">
        <f>'Table 6.2'!C58</f>
        <v>1737.0838315153906</v>
      </c>
      <c r="D20" s="102">
        <f>IF(C20&lt;&gt;0,B20/C20,0)</f>
        <v>0.23691525371430086</v>
      </c>
      <c r="E20" s="101">
        <f>'Table 6.2'!E58</f>
        <v>6497.200535507163</v>
      </c>
      <c r="F20" s="22">
        <f>'Table 6.2'!F58</f>
        <v>27424.154560103674</v>
      </c>
      <c r="G20" s="102">
        <f>IF(F20&lt;&gt;0,E20/F20,0)</f>
        <v>0.2369152537143009</v>
      </c>
      <c r="H20" s="101">
        <f>'Table 6.2'!H58</f>
        <v>3040.195762761089</v>
      </c>
      <c r="I20" s="22">
        <f>'Table 6.2'!I58</f>
        <v>12832.418829508126</v>
      </c>
      <c r="J20" s="102">
        <f>IF(I20&lt;&gt;0,H20/I20,0)</f>
        <v>0.23691525371430083</v>
      </c>
      <c r="K20" s="101">
        <f>'Table 6.2'!K58</f>
        <v>217.28918669395415</v>
      </c>
      <c r="L20" s="22">
        <f>'Table 6.2'!L58</f>
        <v>917.1599687540001</v>
      </c>
      <c r="M20" s="102">
        <f>IF(L20&lt;&gt;0,K20/L20,0)</f>
        <v>0.2369152537143008</v>
      </c>
      <c r="N20" s="101">
        <f>'Table 6.2'!N58</f>
        <v>0</v>
      </c>
      <c r="O20" s="22">
        <f>'Table 6.2'!O58</f>
        <v>0</v>
      </c>
      <c r="P20" s="102">
        <f>IF(O20&lt;&gt;0,N20/O20,0)</f>
        <v>0</v>
      </c>
      <c r="Q20" s="101">
        <f>SUM(B20,E20,H20,K20,N20)</f>
        <v>10166.227141628686</v>
      </c>
      <c r="R20" s="22">
        <f>SUM(C20,F20,I20,L20,O20)</f>
        <v>42910.81718988119</v>
      </c>
      <c r="S20" s="102">
        <f>IF(R20&lt;&gt;0,Q20/R20,0)</f>
        <v>0.23691525371430086</v>
      </c>
    </row>
    <row r="21" spans="1:19" ht="12.75" customHeight="1">
      <c r="A21" s="110"/>
      <c r="B21" s="101"/>
      <c r="C21" s="29"/>
      <c r="D21" s="100"/>
      <c r="E21" s="101"/>
      <c r="F21" s="29"/>
      <c r="G21" s="100"/>
      <c r="H21" s="101"/>
      <c r="I21" s="29"/>
      <c r="J21" s="100"/>
      <c r="K21" s="101"/>
      <c r="L21" s="29"/>
      <c r="M21" s="100"/>
      <c r="N21" s="101"/>
      <c r="O21" s="29"/>
      <c r="P21" s="100"/>
      <c r="Q21" s="31"/>
      <c r="R21" s="29"/>
      <c r="S21" s="100"/>
    </row>
    <row r="22" spans="1:19" ht="12.75" customHeight="1">
      <c r="A22" s="111" t="s">
        <v>38</v>
      </c>
      <c r="B22" s="101">
        <f>SUM(B16:B20)</f>
        <v>15584.961018590438</v>
      </c>
      <c r="C22" s="22">
        <f>C16</f>
        <v>81280.18043927911</v>
      </c>
      <c r="D22" s="102">
        <f>IF(C22&lt;&gt;0,B22/C22,0)</f>
        <v>0.19174368135456202</v>
      </c>
      <c r="E22" s="101">
        <f>SUM(E16:E20)</f>
        <v>12028.659083834384</v>
      </c>
      <c r="F22" s="22">
        <f>F16</f>
        <v>28139.963896693374</v>
      </c>
      <c r="G22" s="102">
        <f>IF(F22&lt;&gt;0,E22/F22,0)</f>
        <v>0.4274582273095179</v>
      </c>
      <c r="H22" s="101">
        <f>SUM(H16:H20)</f>
        <v>9667.236244533156</v>
      </c>
      <c r="I22" s="22">
        <f>I16</f>
        <v>29421.05638477223</v>
      </c>
      <c r="J22" s="102">
        <f>IF(I22&lt;&gt;0,H22/I22,0)</f>
        <v>0.32858222757551053</v>
      </c>
      <c r="K22" s="101">
        <f>SUM(K16:K20)</f>
        <v>496.98249639123986</v>
      </c>
      <c r="L22" s="22">
        <f>L16</f>
        <v>917.1599687540001</v>
      </c>
      <c r="M22" s="102">
        <f>IF(L22&lt;&gt;0,K22/L22,0)</f>
        <v>0.5418711166236476</v>
      </c>
      <c r="N22" s="101">
        <f>SUM(N16:N20)</f>
        <v>60.059099879498675</v>
      </c>
      <c r="O22" s="22">
        <f>O16</f>
        <v>322.1040178111252</v>
      </c>
      <c r="P22" s="102">
        <f>IF(O22&lt;&gt;0,N22/O22,0)</f>
        <v>0.18645871072218675</v>
      </c>
      <c r="Q22" s="101">
        <f>SUM(B22,E22,H22,K22,N22)</f>
        <v>37837.89794322872</v>
      </c>
      <c r="R22" s="22">
        <f>SUM(C22,F22,I22,L22,O22)</f>
        <v>140080.46470730985</v>
      </c>
      <c r="S22" s="102">
        <f>IF(R22&lt;&gt;0,Q22/R22,0)</f>
        <v>0.2701154513035694</v>
      </c>
    </row>
    <row r="23" spans="1:19" ht="12.75" customHeight="1">
      <c r="A23" s="112"/>
      <c r="B23" s="101"/>
      <c r="C23" s="22"/>
      <c r="D23" s="102"/>
      <c r="E23" s="101"/>
      <c r="F23" s="22"/>
      <c r="G23" s="102"/>
      <c r="H23" s="101"/>
      <c r="I23" s="22"/>
      <c r="J23" s="102"/>
      <c r="K23" s="101"/>
      <c r="L23" s="22"/>
      <c r="M23" s="102"/>
      <c r="N23" s="101"/>
      <c r="O23" s="22"/>
      <c r="P23" s="102"/>
      <c r="Q23" s="101"/>
      <c r="R23" s="22"/>
      <c r="S23" s="102"/>
    </row>
    <row r="24" spans="1:19" ht="12.75" customHeight="1">
      <c r="A24" s="115" t="s">
        <v>39</v>
      </c>
      <c r="B24" s="103">
        <f>SUM(B13,B22)</f>
        <v>26138.9772318101</v>
      </c>
      <c r="C24" s="33">
        <f>SUM(C13,C22)</f>
        <v>145463.22892740014</v>
      </c>
      <c r="D24" s="104">
        <f>IF(C24&lt;&gt;0,B24/C24,0)</f>
        <v>0.1796947408946622</v>
      </c>
      <c r="E24" s="103">
        <f>SUM(E13,E22)</f>
        <v>48954.322588387695</v>
      </c>
      <c r="F24" s="33">
        <f>SUM(F13,F22)</f>
        <v>153968.84324395875</v>
      </c>
      <c r="G24" s="104">
        <f>IF(F24&lt;&gt;0,E24/F24,0)</f>
        <v>0.3179495380816827</v>
      </c>
      <c r="H24" s="103">
        <f>SUM(H13,H22)</f>
        <v>16555.974081847882</v>
      </c>
      <c r="I24" s="33">
        <f>SUM(I13,I22)</f>
        <v>60412.612678286736</v>
      </c>
      <c r="J24" s="104">
        <f>IF(I24&lt;&gt;0,H24/I24,0)</f>
        <v>0.2740483046150124</v>
      </c>
      <c r="K24" s="103">
        <f>SUM(K13,K22)</f>
        <v>1053.8560102488018</v>
      </c>
      <c r="L24" s="33">
        <f>SUM(L13,L22)</f>
        <v>2803.860781550974</v>
      </c>
      <c r="M24" s="104">
        <f>IF(L24&lt;&gt;0,K24/L24,0)</f>
        <v>0.37585889327424254</v>
      </c>
      <c r="N24" s="103">
        <f>SUM(N13,N22)</f>
        <v>92.8896515284548</v>
      </c>
      <c r="O24" s="33">
        <f>SUM(O13,O22)</f>
        <v>527.8749261404122</v>
      </c>
      <c r="P24" s="104">
        <f>IF(O24&lt;&gt;0,N24/O24,0)</f>
        <v>0.17596905427507767</v>
      </c>
      <c r="Q24" s="103">
        <f>SUM(B24,E24,H24,K24,N24)</f>
        <v>92796.01956382293</v>
      </c>
      <c r="R24" s="33">
        <f>SUM(C24,F24,I24,L24,O24)</f>
        <v>363176.420557337</v>
      </c>
      <c r="S24" s="104">
        <f>IF(R24&lt;&gt;0,Q24/R24,0)</f>
        <v>0.2555122367840305</v>
      </c>
    </row>
    <row r="25" spans="2:19" ht="12.75" customHeight="1" hidden="1">
      <c r="B25" s="9"/>
      <c r="C25" s="29"/>
      <c r="D25" s="29"/>
      <c r="E25" s="9"/>
      <c r="F25" s="29"/>
      <c r="G25" s="29"/>
      <c r="H25" s="9"/>
      <c r="I25" s="29"/>
      <c r="J25" s="29"/>
      <c r="K25" s="9"/>
      <c r="L25" s="29"/>
      <c r="M25" s="29"/>
      <c r="N25" s="9"/>
      <c r="O25" s="29"/>
      <c r="P25" s="29"/>
      <c r="Q25" s="29"/>
      <c r="R25" s="29"/>
      <c r="S25" s="29"/>
    </row>
    <row r="26" spans="1:19" ht="12.75" customHeight="1" hidden="1">
      <c r="A26" s="1" t="s">
        <v>21</v>
      </c>
      <c r="C26" s="7">
        <v>0</v>
      </c>
      <c r="F26" s="7">
        <v>0</v>
      </c>
      <c r="I26" s="7">
        <v>0</v>
      </c>
      <c r="L26" s="7">
        <v>9.947598300641403E-14</v>
      </c>
      <c r="O26" s="7">
        <v>0</v>
      </c>
      <c r="R26" s="7">
        <v>0</v>
      </c>
      <c r="S26" s="7">
        <v>0</v>
      </c>
    </row>
    <row r="27" spans="1:19" ht="12.75" customHeight="1" hidden="1">
      <c r="A27" s="8"/>
      <c r="C27" s="7">
        <v>0</v>
      </c>
      <c r="F27" s="7">
        <v>0</v>
      </c>
      <c r="I27" s="7">
        <v>0</v>
      </c>
      <c r="J27" s="25"/>
      <c r="L27" s="7">
        <v>1.4854784069484595E-13</v>
      </c>
      <c r="M27" s="25"/>
      <c r="O27" s="7">
        <v>0</v>
      </c>
      <c r="P27" s="25"/>
      <c r="R27" s="7">
        <v>0</v>
      </c>
      <c r="S27" s="7">
        <v>0</v>
      </c>
    </row>
    <row r="28" spans="1:19" ht="12.75" customHeight="1" hidden="1">
      <c r="A28" s="18"/>
      <c r="B28" s="7">
        <v>0</v>
      </c>
      <c r="C28" s="7">
        <v>0</v>
      </c>
      <c r="E28" s="7">
        <v>0</v>
      </c>
      <c r="F28" s="7">
        <v>0</v>
      </c>
      <c r="H28" s="7">
        <v>0</v>
      </c>
      <c r="I28" s="7">
        <v>0</v>
      </c>
      <c r="K28" s="7">
        <v>0</v>
      </c>
      <c r="L28" s="7">
        <v>4.689582056016661E-13</v>
      </c>
      <c r="N28" s="7">
        <v>0</v>
      </c>
      <c r="O28" s="7">
        <v>0</v>
      </c>
      <c r="Q28" s="7">
        <v>0</v>
      </c>
      <c r="R28" s="7">
        <v>0</v>
      </c>
      <c r="S28" s="7">
        <v>0</v>
      </c>
    </row>
    <row r="29" spans="1:19" ht="12.75" customHeight="1" hidden="1">
      <c r="A29" s="8"/>
      <c r="B29" s="39"/>
      <c r="C29" s="39"/>
      <c r="D29" s="5"/>
      <c r="E29" s="39"/>
      <c r="F29" s="39"/>
      <c r="G29" s="5"/>
      <c r="H29" s="39"/>
      <c r="I29" s="39"/>
      <c r="J29" s="5"/>
      <c r="K29" s="39"/>
      <c r="L29" s="39"/>
      <c r="M29" s="5"/>
      <c r="N29" s="39"/>
      <c r="O29" s="39"/>
      <c r="Q29" s="7">
        <v>0</v>
      </c>
      <c r="R29" s="7">
        <v>0</v>
      </c>
      <c r="S29" s="7">
        <v>0</v>
      </c>
    </row>
    <row r="30" spans="1:19" ht="12.75" customHeight="1" hidden="1">
      <c r="A30" s="18"/>
      <c r="B30" s="9"/>
      <c r="C30" s="22"/>
      <c r="D30" s="30"/>
      <c r="E30" s="9"/>
      <c r="F30" s="22"/>
      <c r="G30" s="30"/>
      <c r="H30" s="9"/>
      <c r="I30" s="22"/>
      <c r="J30" s="30"/>
      <c r="K30" s="9"/>
      <c r="L30" s="22"/>
      <c r="M30" s="30"/>
      <c r="N30" s="9"/>
      <c r="O30" s="22"/>
      <c r="P30" s="30"/>
      <c r="Q30" s="7">
        <v>0</v>
      </c>
      <c r="R30" s="7">
        <v>0</v>
      </c>
      <c r="S30" s="7">
        <v>0</v>
      </c>
    </row>
    <row r="31" spans="17:19" ht="12.75" customHeight="1" hidden="1">
      <c r="Q31" s="7">
        <v>0</v>
      </c>
      <c r="R31" s="7">
        <v>0</v>
      </c>
      <c r="S31" s="7">
        <v>0</v>
      </c>
    </row>
    <row r="32" spans="1:19" ht="12.75" customHeight="1" hidden="1">
      <c r="A32" s="1"/>
      <c r="S32" s="7">
        <v>0</v>
      </c>
    </row>
    <row r="33" ht="12.75" customHeight="1" hidden="1">
      <c r="S33" s="7">
        <v>0</v>
      </c>
    </row>
    <row r="34" spans="1:5" ht="12.75" customHeight="1">
      <c r="A34" s="11"/>
      <c r="B34" s="11"/>
      <c r="C34" s="11"/>
      <c r="D34" s="11"/>
      <c r="E34" s="11"/>
    </row>
    <row r="35" spans="1:18" ht="12.75" customHeight="1">
      <c r="A35" s="28" t="s">
        <v>22</v>
      </c>
      <c r="C35" s="21"/>
      <c r="F35" s="21"/>
      <c r="I35" s="21"/>
      <c r="L35" s="21"/>
      <c r="O35" s="21"/>
      <c r="R35" s="21"/>
    </row>
    <row r="36" spans="1:18" ht="12.75" customHeight="1">
      <c r="A36" s="64" t="s">
        <v>77</v>
      </c>
      <c r="C36" s="21"/>
      <c r="F36" s="21"/>
      <c r="I36" s="21"/>
      <c r="L36" s="21"/>
      <c r="O36" s="21"/>
      <c r="R36" s="21"/>
    </row>
    <row r="37" ht="12.75" customHeight="1"/>
    <row r="38" spans="3:6" ht="12.75" customHeight="1">
      <c r="C38" s="26"/>
      <c r="F38" s="26"/>
    </row>
    <row r="39" spans="3:6" ht="12.75" customHeight="1">
      <c r="C39" s="26"/>
      <c r="F39" s="2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&amp;L&amp;F&amp;RUSPS-LR-L-61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97" t="s">
        <v>61</v>
      </c>
    </row>
    <row r="2" ht="15.75">
      <c r="A2" s="27" t="s">
        <v>79</v>
      </c>
    </row>
    <row r="3" spans="5:14" ht="12.75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>
      <c r="A7" s="105" t="s">
        <v>23</v>
      </c>
      <c r="B7" s="35"/>
      <c r="C7" s="36"/>
      <c r="D7" s="37"/>
      <c r="E7" s="35"/>
      <c r="F7" s="36"/>
      <c r="G7" s="37"/>
      <c r="H7" s="35"/>
      <c r="I7" s="36"/>
      <c r="J7" s="37"/>
      <c r="K7" s="35"/>
      <c r="L7" s="36"/>
      <c r="M7" s="37"/>
      <c r="N7" s="35"/>
      <c r="O7" s="36"/>
      <c r="P7" s="37"/>
      <c r="Q7" s="35"/>
      <c r="R7" s="36"/>
      <c r="S7" s="37"/>
    </row>
    <row r="8" spans="1:19" ht="12.75">
      <c r="A8" s="106" t="s">
        <v>7</v>
      </c>
      <c r="B8" s="31"/>
      <c r="C8" s="29"/>
      <c r="D8" s="100"/>
      <c r="E8" s="31"/>
      <c r="F8" s="29"/>
      <c r="G8" s="100"/>
      <c r="H8" s="31"/>
      <c r="I8" s="29"/>
      <c r="J8" s="100"/>
      <c r="K8" s="31"/>
      <c r="L8" s="29"/>
      <c r="M8" s="100"/>
      <c r="N8" s="31"/>
      <c r="O8" s="29"/>
      <c r="P8" s="100"/>
      <c r="Q8" s="31"/>
      <c r="R8" s="29"/>
      <c r="S8" s="100"/>
    </row>
    <row r="9" spans="1:19" ht="12.75">
      <c r="A9" s="107" t="s">
        <v>5</v>
      </c>
      <c r="B9" s="31"/>
      <c r="C9" s="29"/>
      <c r="D9" s="100"/>
      <c r="E9" s="31"/>
      <c r="F9" s="29"/>
      <c r="G9" s="100"/>
      <c r="H9" s="31"/>
      <c r="I9" s="29"/>
      <c r="J9" s="100"/>
      <c r="K9" s="31"/>
      <c r="L9" s="29"/>
      <c r="M9" s="100"/>
      <c r="N9" s="31"/>
      <c r="O9" s="29"/>
      <c r="P9" s="100"/>
      <c r="Q9" s="31"/>
      <c r="R9" s="29"/>
      <c r="S9" s="100"/>
    </row>
    <row r="10" spans="1:19" ht="12.75">
      <c r="A10" s="108" t="s">
        <v>59</v>
      </c>
      <c r="B10" s="101"/>
      <c r="C10" s="22"/>
      <c r="D10" s="102"/>
      <c r="E10" s="101"/>
      <c r="F10" s="22"/>
      <c r="G10" s="102"/>
      <c r="H10" s="101"/>
      <c r="I10" s="22"/>
      <c r="J10" s="102"/>
      <c r="K10" s="101"/>
      <c r="L10" s="22"/>
      <c r="M10" s="102"/>
      <c r="N10" s="101"/>
      <c r="O10" s="22"/>
      <c r="P10" s="102"/>
      <c r="Q10" s="101"/>
      <c r="R10" s="22"/>
      <c r="S10" s="102"/>
    </row>
    <row r="11" spans="1:19" ht="12.75">
      <c r="A11" s="109" t="s">
        <v>9</v>
      </c>
      <c r="B11" s="101"/>
      <c r="C11" s="29"/>
      <c r="D11" s="102"/>
      <c r="E11" s="101"/>
      <c r="F11" s="29"/>
      <c r="G11" s="102"/>
      <c r="H11" s="101"/>
      <c r="I11" s="29"/>
      <c r="J11" s="102"/>
      <c r="K11" s="101"/>
      <c r="L11" s="29"/>
      <c r="M11" s="102"/>
      <c r="N11" s="101"/>
      <c r="O11" s="29"/>
      <c r="P11" s="102"/>
      <c r="Q11" s="101"/>
      <c r="R11" s="22"/>
      <c r="S11" s="102"/>
    </row>
    <row r="12" spans="1:19" ht="12.75">
      <c r="A12" s="110"/>
      <c r="B12" s="101"/>
      <c r="C12" s="29"/>
      <c r="D12" s="100"/>
      <c r="E12" s="101"/>
      <c r="F12" s="29"/>
      <c r="G12" s="100"/>
      <c r="H12" s="101"/>
      <c r="I12" s="29"/>
      <c r="J12" s="100"/>
      <c r="K12" s="101"/>
      <c r="L12" s="29"/>
      <c r="M12" s="100"/>
      <c r="N12" s="101"/>
      <c r="O12" s="29"/>
      <c r="P12" s="100"/>
      <c r="Q12" s="31"/>
      <c r="R12" s="29"/>
      <c r="S12" s="100"/>
    </row>
    <row r="13" spans="1:19" ht="12.75">
      <c r="A13" s="111" t="s">
        <v>19</v>
      </c>
      <c r="B13" s="148" t="s">
        <v>80</v>
      </c>
      <c r="C13" s="149"/>
      <c r="D13" s="150"/>
      <c r="E13" s="99"/>
      <c r="F13" s="149"/>
      <c r="G13" s="150"/>
      <c r="H13" s="151"/>
      <c r="I13" s="149"/>
      <c r="J13" s="150"/>
      <c r="K13" s="151"/>
      <c r="L13" s="149"/>
      <c r="M13" s="150"/>
      <c r="N13" s="151"/>
      <c r="O13" s="149"/>
      <c r="P13" s="150"/>
      <c r="Q13" s="151"/>
      <c r="R13" s="149"/>
      <c r="S13" s="150"/>
    </row>
    <row r="14" spans="1:19" ht="12.75">
      <c r="A14" s="110"/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31"/>
      <c r="R14" s="29"/>
      <c r="S14" s="100"/>
    </row>
    <row r="15" spans="1:19" ht="12.75">
      <c r="A15" s="106" t="s">
        <v>8</v>
      </c>
      <c r="B15" s="101"/>
      <c r="C15" s="29"/>
      <c r="D15" s="100"/>
      <c r="E15" s="101"/>
      <c r="F15" s="29"/>
      <c r="G15" s="100"/>
      <c r="H15" s="101"/>
      <c r="I15" s="29"/>
      <c r="J15" s="100"/>
      <c r="K15" s="101"/>
      <c r="L15" s="29"/>
      <c r="M15" s="100"/>
      <c r="N15" s="101"/>
      <c r="O15" s="29"/>
      <c r="P15" s="100"/>
      <c r="Q15" s="31"/>
      <c r="R15" s="29"/>
      <c r="S15" s="100"/>
    </row>
    <row r="16" spans="1:19" ht="12.75">
      <c r="A16" s="107" t="s">
        <v>10</v>
      </c>
      <c r="B16" s="101"/>
      <c r="C16" s="22"/>
      <c r="D16" s="102"/>
      <c r="E16" s="101"/>
      <c r="F16" s="22"/>
      <c r="G16" s="102"/>
      <c r="H16" s="101"/>
      <c r="I16" s="22"/>
      <c r="J16" s="102"/>
      <c r="K16" s="101"/>
      <c r="L16" s="22"/>
      <c r="M16" s="102"/>
      <c r="N16" s="101"/>
      <c r="O16" s="22"/>
      <c r="P16" s="102"/>
      <c r="Q16" s="101"/>
      <c r="R16" s="22"/>
      <c r="S16" s="102"/>
    </row>
    <row r="17" spans="1:19" ht="12.75">
      <c r="A17" s="110"/>
      <c r="B17" s="101"/>
      <c r="C17" s="29"/>
      <c r="D17" s="100"/>
      <c r="E17" s="101"/>
      <c r="F17" s="29"/>
      <c r="G17" s="100"/>
      <c r="H17" s="101"/>
      <c r="I17" s="29"/>
      <c r="J17" s="100"/>
      <c r="K17" s="101"/>
      <c r="L17" s="29"/>
      <c r="M17" s="100"/>
      <c r="N17" s="101"/>
      <c r="O17" s="29"/>
      <c r="P17" s="100"/>
      <c r="Q17" s="31"/>
      <c r="R17" s="29"/>
      <c r="S17" s="100"/>
    </row>
    <row r="18" spans="1:19" ht="12.75">
      <c r="A18" s="107" t="s">
        <v>5</v>
      </c>
      <c r="B18" s="101"/>
      <c r="C18" s="29"/>
      <c r="D18" s="100"/>
      <c r="E18" s="101"/>
      <c r="F18" s="29"/>
      <c r="G18" s="100"/>
      <c r="H18" s="101"/>
      <c r="I18" s="29"/>
      <c r="J18" s="100"/>
      <c r="K18" s="101"/>
      <c r="L18" s="29"/>
      <c r="M18" s="100"/>
      <c r="N18" s="101"/>
      <c r="O18" s="29"/>
      <c r="P18" s="100"/>
      <c r="Q18" s="31"/>
      <c r="R18" s="29"/>
      <c r="S18" s="100"/>
    </row>
    <row r="19" spans="1:19" ht="12.75">
      <c r="A19" s="108" t="s">
        <v>59</v>
      </c>
      <c r="B19" s="101"/>
      <c r="C19" s="22"/>
      <c r="D19" s="102"/>
      <c r="E19" s="101"/>
      <c r="F19" s="22"/>
      <c r="G19" s="102"/>
      <c r="H19" s="101"/>
      <c r="I19" s="22"/>
      <c r="J19" s="102"/>
      <c r="K19" s="101"/>
      <c r="L19" s="22"/>
      <c r="M19" s="102"/>
      <c r="N19" s="101"/>
      <c r="O19" s="22"/>
      <c r="P19" s="102"/>
      <c r="Q19" s="101"/>
      <c r="R19" s="22"/>
      <c r="S19" s="102"/>
    </row>
    <row r="20" spans="1:19" ht="12.75">
      <c r="A20" s="109" t="s">
        <v>9</v>
      </c>
      <c r="B20" s="101"/>
      <c r="C20" s="29"/>
      <c r="D20" s="102"/>
      <c r="E20" s="101"/>
      <c r="F20" s="29"/>
      <c r="G20" s="102"/>
      <c r="H20" s="101"/>
      <c r="I20" s="29"/>
      <c r="J20" s="102"/>
      <c r="K20" s="101"/>
      <c r="L20" s="29"/>
      <c r="M20" s="102"/>
      <c r="N20" s="101"/>
      <c r="O20" s="29"/>
      <c r="P20" s="102"/>
      <c r="Q20" s="101"/>
      <c r="R20" s="22"/>
      <c r="S20" s="102"/>
    </row>
    <row r="21" spans="1:19" ht="12.75">
      <c r="A21" s="110"/>
      <c r="B21" s="101"/>
      <c r="C21" s="29"/>
      <c r="D21" s="100"/>
      <c r="E21" s="101"/>
      <c r="F21" s="29"/>
      <c r="G21" s="100"/>
      <c r="H21" s="101"/>
      <c r="I21" s="29"/>
      <c r="J21" s="100"/>
      <c r="K21" s="101"/>
      <c r="L21" s="29"/>
      <c r="M21" s="100"/>
      <c r="N21" s="101"/>
      <c r="O21" s="29"/>
      <c r="P21" s="100"/>
      <c r="Q21" s="31"/>
      <c r="R21" s="29"/>
      <c r="S21" s="100"/>
    </row>
    <row r="22" spans="1:19" ht="12.75">
      <c r="A22" s="111" t="s">
        <v>20</v>
      </c>
      <c r="B22" s="101"/>
      <c r="C22" s="22"/>
      <c r="D22" s="102"/>
      <c r="E22" s="101"/>
      <c r="F22" s="22"/>
      <c r="G22" s="102"/>
      <c r="H22" s="101"/>
      <c r="I22" s="22"/>
      <c r="J22" s="102"/>
      <c r="K22" s="101"/>
      <c r="L22" s="22"/>
      <c r="M22" s="102"/>
      <c r="N22" s="101"/>
      <c r="O22" s="22"/>
      <c r="P22" s="102"/>
      <c r="Q22" s="101"/>
      <c r="R22" s="22"/>
      <c r="S22" s="102"/>
    </row>
    <row r="23" spans="1:19" ht="12.75">
      <c r="A23" s="112"/>
      <c r="B23" s="101"/>
      <c r="C23" s="29"/>
      <c r="D23" s="100"/>
      <c r="E23" s="101"/>
      <c r="F23" s="29"/>
      <c r="G23" s="100"/>
      <c r="H23" s="101"/>
      <c r="I23" s="29"/>
      <c r="J23" s="100"/>
      <c r="K23" s="101"/>
      <c r="L23" s="29"/>
      <c r="M23" s="100"/>
      <c r="N23" s="101"/>
      <c r="O23" s="29"/>
      <c r="P23" s="100"/>
      <c r="Q23" s="31"/>
      <c r="R23" s="29"/>
      <c r="S23" s="100"/>
    </row>
    <row r="24" spans="1:19" ht="12.75">
      <c r="A24" s="113" t="s">
        <v>18</v>
      </c>
      <c r="B24" s="103"/>
      <c r="C24" s="33"/>
      <c r="D24" s="104"/>
      <c r="E24" s="103"/>
      <c r="F24" s="33"/>
      <c r="G24" s="104"/>
      <c r="H24" s="103"/>
      <c r="I24" s="33"/>
      <c r="J24" s="104"/>
      <c r="K24" s="103"/>
      <c r="L24" s="33"/>
      <c r="M24" s="104"/>
      <c r="N24" s="103"/>
      <c r="O24" s="33"/>
      <c r="P24" s="104"/>
      <c r="Q24" s="103"/>
      <c r="R24" s="33"/>
      <c r="S24" s="104"/>
    </row>
  </sheetData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&amp;L&amp;F&amp;RUSPS-LR-L-61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2" customFormat="1" ht="15.75">
      <c r="A1" s="40" t="s">
        <v>76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27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5:14" ht="12.75" customHeight="1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 customHeight="1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 customHeight="1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 customHeight="1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 customHeight="1">
      <c r="A7" s="105" t="s">
        <v>23</v>
      </c>
      <c r="B7" s="123"/>
      <c r="C7" s="124"/>
      <c r="D7" s="125"/>
      <c r="E7" s="126"/>
      <c r="F7" s="127"/>
      <c r="G7" s="117"/>
      <c r="H7" s="128"/>
      <c r="I7" s="116"/>
      <c r="J7" s="125"/>
      <c r="K7" s="74"/>
      <c r="L7" s="129"/>
      <c r="M7" s="130"/>
      <c r="N7" s="131"/>
      <c r="O7" s="132"/>
      <c r="P7" s="133"/>
      <c r="Q7" s="131"/>
      <c r="R7" s="116"/>
      <c r="S7" s="117"/>
    </row>
    <row r="8" spans="1:19" ht="12.75" customHeight="1">
      <c r="A8" s="119" t="s">
        <v>42</v>
      </c>
      <c r="B8" s="101"/>
      <c r="C8" s="22"/>
      <c r="D8" s="100"/>
      <c r="E8" s="101"/>
      <c r="F8" s="22"/>
      <c r="G8" s="100"/>
      <c r="H8" s="101"/>
      <c r="I8" s="22"/>
      <c r="J8" s="100"/>
      <c r="K8" s="101"/>
      <c r="L8" s="22"/>
      <c r="M8" s="100"/>
      <c r="N8" s="101"/>
      <c r="O8" s="22"/>
      <c r="P8" s="100"/>
      <c r="Q8" s="31"/>
      <c r="R8" s="29"/>
      <c r="S8" s="100"/>
    </row>
    <row r="9" spans="1:19" ht="12.75" customHeight="1">
      <c r="A9" s="107" t="s">
        <v>0</v>
      </c>
      <c r="B9" s="101">
        <v>42.8260086321744</v>
      </c>
      <c r="C9" s="22">
        <v>1242.0403877790804</v>
      </c>
      <c r="D9" s="102">
        <f>IF(C9&lt;&gt;0,B9/C9,0)</f>
        <v>0.03448036718737667</v>
      </c>
      <c r="E9" s="101">
        <v>18.331797156211003</v>
      </c>
      <c r="F9" s="22">
        <v>542.9726167242229</v>
      </c>
      <c r="G9" s="102">
        <f>IF(F9&lt;&gt;0,E9/F9,0)</f>
        <v>0.033761918357517774</v>
      </c>
      <c r="H9" s="101">
        <v>476.05085140200697</v>
      </c>
      <c r="I9" s="22">
        <v>14566.572470447565</v>
      </c>
      <c r="J9" s="102">
        <f>IF(I9&lt;&gt;0,H9/I9,0)</f>
        <v>0.03268104781463255</v>
      </c>
      <c r="K9" s="101">
        <v>0</v>
      </c>
      <c r="L9" s="22">
        <v>0</v>
      </c>
      <c r="M9" s="102">
        <f>IF(L9&lt;&gt;0,K9/L9,0)</f>
        <v>0</v>
      </c>
      <c r="N9" s="101">
        <v>0</v>
      </c>
      <c r="O9" s="22">
        <v>0</v>
      </c>
      <c r="P9" s="102">
        <f>IF(O9&lt;&gt;0,N9/O9,0)</f>
        <v>0</v>
      </c>
      <c r="Q9" s="101">
        <f aca="true" t="shared" si="0" ref="Q9:R11">SUM(B9,E9,H9,K9,N9)</f>
        <v>537.2086571903924</v>
      </c>
      <c r="R9" s="22">
        <f t="shared" si="0"/>
        <v>16351.585474950869</v>
      </c>
      <c r="S9" s="102">
        <f>IF(R9&lt;&gt;0,Q9/R9,0)</f>
        <v>0.03285361275904082</v>
      </c>
    </row>
    <row r="10" spans="1:19" ht="12.75" customHeight="1">
      <c r="A10" s="107" t="s">
        <v>1</v>
      </c>
      <c r="B10" s="101">
        <v>127.11066232400779</v>
      </c>
      <c r="C10" s="22">
        <v>1242.0403877790804</v>
      </c>
      <c r="D10" s="102">
        <f>IF(C10&lt;&gt;0,B10/C10,0)</f>
        <v>0.10234020050772837</v>
      </c>
      <c r="E10" s="101">
        <v>55.567926465762916</v>
      </c>
      <c r="F10" s="22">
        <v>542.9726167242229</v>
      </c>
      <c r="G10" s="102">
        <f>IF(F10&lt;&gt;0,E10/F10,0)</f>
        <v>0.10234020050772837</v>
      </c>
      <c r="H10" s="101">
        <v>1490.74594733596</v>
      </c>
      <c r="I10" s="22">
        <v>14566.572470447565</v>
      </c>
      <c r="J10" s="102">
        <f>IF(I10&lt;&gt;0,H10/I10,0)</f>
        <v>0.10234020050772837</v>
      </c>
      <c r="K10" s="101">
        <v>0</v>
      </c>
      <c r="L10" s="22">
        <v>0</v>
      </c>
      <c r="M10" s="102">
        <f>IF(L10&lt;&gt;0,K10/L10,0)</f>
        <v>0</v>
      </c>
      <c r="N10" s="101">
        <v>0</v>
      </c>
      <c r="O10" s="22">
        <v>0</v>
      </c>
      <c r="P10" s="102">
        <f>IF(O10&lt;&gt;0,N10/O10,0)</f>
        <v>0</v>
      </c>
      <c r="Q10" s="101">
        <f t="shared" si="0"/>
        <v>1673.4245361257306</v>
      </c>
      <c r="R10" s="22">
        <f t="shared" si="0"/>
        <v>16351.585474950869</v>
      </c>
      <c r="S10" s="102">
        <f>IF(R10&lt;&gt;0,Q10/R10,0)</f>
        <v>0.10234020050772837</v>
      </c>
    </row>
    <row r="11" spans="1:19" ht="12.75" customHeight="1">
      <c r="A11" s="107" t="s">
        <v>45</v>
      </c>
      <c r="B11" s="101">
        <v>198.16635612949224</v>
      </c>
      <c r="C11" s="22">
        <v>1242.0403877790804</v>
      </c>
      <c r="D11" s="102">
        <f>IF(C11&lt;&gt;0,B11/C11,0)</f>
        <v>0.15954904371816592</v>
      </c>
      <c r="E11" s="101">
        <v>86.63076176349998</v>
      </c>
      <c r="F11" s="22">
        <v>542.9726167242229</v>
      </c>
      <c r="G11" s="102">
        <f>IF(F11&lt;&gt;0,E11/F11,0)</f>
        <v>0.1595490437181659</v>
      </c>
      <c r="H11" s="101">
        <v>2324.08270791127</v>
      </c>
      <c r="I11" s="22">
        <v>14566.572470447565</v>
      </c>
      <c r="J11" s="102">
        <f>IF(I11&lt;&gt;0,H11/I11,0)</f>
        <v>0.15954904371816586</v>
      </c>
      <c r="K11" s="101">
        <v>0</v>
      </c>
      <c r="L11" s="22">
        <v>0</v>
      </c>
      <c r="M11" s="102">
        <f>IF(L11&lt;&gt;0,K11/L11,0)</f>
        <v>0</v>
      </c>
      <c r="N11" s="101">
        <v>0</v>
      </c>
      <c r="O11" s="22">
        <v>0</v>
      </c>
      <c r="P11" s="102">
        <f>IF(O11&lt;&gt;0,N11/O11,0)</f>
        <v>0</v>
      </c>
      <c r="Q11" s="101">
        <f t="shared" si="0"/>
        <v>2608.8798258042625</v>
      </c>
      <c r="R11" s="22">
        <f t="shared" si="0"/>
        <v>16351.585474950869</v>
      </c>
      <c r="S11" s="102">
        <f>IF(R11&lt;&gt;0,Q11/R11,0)</f>
        <v>0.1595490437181659</v>
      </c>
    </row>
    <row r="12" spans="1:19" ht="12.75" customHeight="1">
      <c r="A12" s="107" t="s">
        <v>46</v>
      </c>
      <c r="B12" s="101">
        <f>SUM(B9:B11)</f>
        <v>368.1030270856744</v>
      </c>
      <c r="C12" s="22">
        <f>C9</f>
        <v>1242.0403877790804</v>
      </c>
      <c r="D12" s="102">
        <f>IF(C12&lt;&gt;0,B12/C12,0)</f>
        <v>0.2963696114132709</v>
      </c>
      <c r="E12" s="101">
        <f>SUM(E9:E11)</f>
        <v>160.5304853854739</v>
      </c>
      <c r="F12" s="22">
        <f>F9</f>
        <v>542.9726167242229</v>
      </c>
      <c r="G12" s="102">
        <f>IF(F12&lt;&gt;0,E12/F12,0)</f>
        <v>0.295651162583412</v>
      </c>
      <c r="H12" s="101">
        <f>SUM(H9:H11)</f>
        <v>4290.879506649237</v>
      </c>
      <c r="I12" s="22">
        <f>I9</f>
        <v>14566.572470447565</v>
      </c>
      <c r="J12" s="102">
        <f>IF(I12&lt;&gt;0,H12/I12,0)</f>
        <v>0.29457029204052676</v>
      </c>
      <c r="K12" s="101">
        <f>SUM(K9:K11)</f>
        <v>0</v>
      </c>
      <c r="L12" s="22">
        <f>L9</f>
        <v>0</v>
      </c>
      <c r="M12" s="102">
        <f>IF(L12&lt;&gt;0,K12/L12,0)</f>
        <v>0</v>
      </c>
      <c r="N12" s="101">
        <f>SUM(N9:N11)</f>
        <v>0</v>
      </c>
      <c r="O12" s="22">
        <f>O9</f>
        <v>0</v>
      </c>
      <c r="P12" s="102">
        <f>IF(O12&lt;&gt;0,N12/O12,0)</f>
        <v>0</v>
      </c>
      <c r="Q12" s="101">
        <f>SUM(Q9:Q11)</f>
        <v>4819.513019120385</v>
      </c>
      <c r="R12" s="22">
        <f>R9</f>
        <v>16351.585474950869</v>
      </c>
      <c r="S12" s="102">
        <f>IF(R12&lt;&gt;0,Q12/R12,0)</f>
        <v>0.2947428569849351</v>
      </c>
    </row>
    <row r="13" spans="1:19" ht="12.75" customHeight="1">
      <c r="A13" s="120"/>
      <c r="B13" s="101"/>
      <c r="C13" s="29"/>
      <c r="D13" s="100"/>
      <c r="E13" s="101"/>
      <c r="F13" s="29"/>
      <c r="G13" s="100"/>
      <c r="H13" s="101"/>
      <c r="I13" s="29"/>
      <c r="J13" s="100"/>
      <c r="K13" s="101"/>
      <c r="L13" s="29"/>
      <c r="M13" s="100"/>
      <c r="N13" s="101"/>
      <c r="O13" s="29"/>
      <c r="P13" s="100"/>
      <c r="Q13" s="31"/>
      <c r="R13" s="29"/>
      <c r="S13" s="100"/>
    </row>
    <row r="14" spans="1:19" ht="12.75" customHeight="1">
      <c r="A14" s="119" t="s">
        <v>43</v>
      </c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31"/>
      <c r="R14" s="29"/>
      <c r="S14" s="100"/>
    </row>
    <row r="15" spans="1:19" ht="12.75" customHeight="1">
      <c r="A15" s="107" t="s">
        <v>0</v>
      </c>
      <c r="B15" s="101">
        <v>2477.2419099822987</v>
      </c>
      <c r="C15" s="22">
        <v>43309.71758577472</v>
      </c>
      <c r="D15" s="102">
        <f>IF(C15&lt;&gt;0,B15/C15,0)</f>
        <v>0.057198292856011614</v>
      </c>
      <c r="E15" s="101">
        <v>48.986605704540445</v>
      </c>
      <c r="F15" s="22">
        <v>715.8093365897012</v>
      </c>
      <c r="G15" s="102">
        <f>IF(F15&lt;&gt;0,E15/F15,0)</f>
        <v>0.06843527067965496</v>
      </c>
      <c r="H15" s="101">
        <v>868.4914128187734</v>
      </c>
      <c r="I15" s="22">
        <v>15679.306964584102</v>
      </c>
      <c r="J15" s="102">
        <f>IF(I15&lt;&gt;0,H15/I15,0)</f>
        <v>0.05539093116682344</v>
      </c>
      <c r="K15" s="101">
        <v>0</v>
      </c>
      <c r="L15" s="22">
        <v>0</v>
      </c>
      <c r="M15" s="102">
        <f>IF(L15&lt;&gt;0,K15/L15,0)</f>
        <v>0</v>
      </c>
      <c r="N15" s="101">
        <v>19.34387681830898</v>
      </c>
      <c r="O15" s="22">
        <v>322.1040178111252</v>
      </c>
      <c r="P15" s="102">
        <f>IF(O15&lt;&gt;0,N15/O15,0)</f>
        <v>0.060054751722009914</v>
      </c>
      <c r="Q15" s="101">
        <f aca="true" t="shared" si="1" ref="Q15:R18">SUM(B15,E15,H15,K15,N15)</f>
        <v>3414.0638053239218</v>
      </c>
      <c r="R15" s="22">
        <f t="shared" si="1"/>
        <v>60026.937904759645</v>
      </c>
      <c r="S15" s="102">
        <f>IF(R15&lt;&gt;0,Q15/R15,0)</f>
        <v>0.05687552829599216</v>
      </c>
    </row>
    <row r="16" spans="1:19" ht="12.75" customHeight="1">
      <c r="A16" s="121" t="s">
        <v>47</v>
      </c>
      <c r="B16" s="101">
        <v>2528.9736212873113</v>
      </c>
      <c r="C16" s="22">
        <v>43309.71758577472</v>
      </c>
      <c r="D16" s="102">
        <f>IF(C16&lt;&gt;0,B16/C16,0)</f>
        <v>0.05839275253362457</v>
      </c>
      <c r="E16" s="101">
        <v>41.7980774527404</v>
      </c>
      <c r="F16" s="22">
        <v>715.8093365897012</v>
      </c>
      <c r="G16" s="102">
        <f>IF(F16&lt;&gt;0,E16/F16,0)</f>
        <v>0.05839275253362458</v>
      </c>
      <c r="H16" s="101">
        <v>915.5578914816957</v>
      </c>
      <c r="I16" s="22">
        <v>15679.306964584102</v>
      </c>
      <c r="J16" s="102">
        <f>IF(I16&lt;&gt;0,H16/I16,0)</f>
        <v>0.05839275253362457</v>
      </c>
      <c r="K16" s="101">
        <v>0</v>
      </c>
      <c r="L16" s="22">
        <v>0</v>
      </c>
      <c r="M16" s="102">
        <f>IF(L16&lt;&gt;0,K16/L16,0)</f>
        <v>0</v>
      </c>
      <c r="N16" s="101">
        <v>18.808540202131237</v>
      </c>
      <c r="O16" s="22">
        <v>322.1040178111252</v>
      </c>
      <c r="P16" s="102">
        <f>IF(O16&lt;&gt;0,N16/O16,0)</f>
        <v>0.05839275253362458</v>
      </c>
      <c r="Q16" s="101">
        <f t="shared" si="1"/>
        <v>3505.1381304238785</v>
      </c>
      <c r="R16" s="22">
        <f t="shared" si="1"/>
        <v>60026.937904759645</v>
      </c>
      <c r="S16" s="102">
        <f>IF(R16&lt;&gt;0,Q16/R16,0)</f>
        <v>0.05839275253362457</v>
      </c>
    </row>
    <row r="17" spans="1:19" ht="12.75" customHeight="1">
      <c r="A17" s="107" t="s">
        <v>1</v>
      </c>
      <c r="B17" s="101">
        <v>977.3131694041774</v>
      </c>
      <c r="C17" s="22">
        <v>43309.71758577472</v>
      </c>
      <c r="D17" s="102">
        <f>IF(C17&lt;&gt;0,B17/C17,0)</f>
        <v>0.02256567864864537</v>
      </c>
      <c r="E17" s="101">
        <v>16.152723463183225</v>
      </c>
      <c r="F17" s="22">
        <v>715.8093365897012</v>
      </c>
      <c r="G17" s="102">
        <f>IF(F17&lt;&gt;0,E17/F17,0)</f>
        <v>0.02256567864864537</v>
      </c>
      <c r="H17" s="101">
        <v>353.8142023962721</v>
      </c>
      <c r="I17" s="22">
        <v>15679.306964584102</v>
      </c>
      <c r="J17" s="102">
        <f>IF(I17&lt;&gt;0,H17/I17,0)</f>
        <v>0.02256567864864537</v>
      </c>
      <c r="K17" s="101">
        <v>0</v>
      </c>
      <c r="L17" s="22">
        <v>0</v>
      </c>
      <c r="M17" s="102">
        <f>IF(L17&lt;&gt;0,K17/L17,0)</f>
        <v>0</v>
      </c>
      <c r="N17" s="101">
        <v>7.268495757363396</v>
      </c>
      <c r="O17" s="22">
        <v>322.1040178111252</v>
      </c>
      <c r="P17" s="102">
        <f>IF(O17&lt;&gt;0,N17/O17,0)</f>
        <v>0.022565678648645372</v>
      </c>
      <c r="Q17" s="101">
        <f t="shared" si="1"/>
        <v>1354.548591020996</v>
      </c>
      <c r="R17" s="22">
        <f t="shared" si="1"/>
        <v>60026.937904759645</v>
      </c>
      <c r="S17" s="102">
        <f>IF(R17&lt;&gt;0,Q17/R17,0)</f>
        <v>0.022565678648645365</v>
      </c>
    </row>
    <row r="18" spans="1:19" ht="12.75" customHeight="1">
      <c r="A18" s="107" t="s">
        <v>45</v>
      </c>
      <c r="B18" s="101">
        <v>5546.50048149826</v>
      </c>
      <c r="C18" s="22">
        <v>43309.71758577472</v>
      </c>
      <c r="D18" s="102">
        <f>IF(C18&lt;&gt;0,B18/C18,0)</f>
        <v>0.12806595818856215</v>
      </c>
      <c r="E18" s="101">
        <v>91.67080857067907</v>
      </c>
      <c r="F18" s="22">
        <v>715.8093365897012</v>
      </c>
      <c r="G18" s="102">
        <f>IF(F18&lt;&gt;0,E18/F18,0)</f>
        <v>0.12806595818856215</v>
      </c>
      <c r="H18" s="101">
        <v>2007.9854701520587</v>
      </c>
      <c r="I18" s="22">
        <v>15679.306964584102</v>
      </c>
      <c r="J18" s="102">
        <f>IF(I18&lt;&gt;0,H18/I18,0)</f>
        <v>0.12806595818856215</v>
      </c>
      <c r="K18" s="101">
        <v>0</v>
      </c>
      <c r="L18" s="22">
        <v>0</v>
      </c>
      <c r="M18" s="102">
        <f>IF(L18&lt;&gt;0,K18/L18,0)</f>
        <v>0</v>
      </c>
      <c r="N18" s="101">
        <v>41.250559677367434</v>
      </c>
      <c r="O18" s="22">
        <v>322.1040178111252</v>
      </c>
      <c r="P18" s="102">
        <f>IF(O18&lt;&gt;0,N18/O18,0)</f>
        <v>0.12806595818856215</v>
      </c>
      <c r="Q18" s="101">
        <f t="shared" si="1"/>
        <v>7687.407319898365</v>
      </c>
      <c r="R18" s="22">
        <f t="shared" si="1"/>
        <v>60026.937904759645</v>
      </c>
      <c r="S18" s="102">
        <f>IF(R18&lt;&gt;0,Q18/R18,0)</f>
        <v>0.12806595818856215</v>
      </c>
    </row>
    <row r="19" spans="1:19" ht="12.75" customHeight="1">
      <c r="A19" s="107" t="s">
        <v>46</v>
      </c>
      <c r="B19" s="101">
        <f>SUM(B15:B18)</f>
        <v>11530.02918217205</v>
      </c>
      <c r="C19" s="22">
        <f>C15</f>
        <v>43309.71758577472</v>
      </c>
      <c r="D19" s="102">
        <f>IF(C19&lt;&gt;0,B19/C19,0)</f>
        <v>0.26622268222684375</v>
      </c>
      <c r="E19" s="101">
        <f>SUM(E15:E18)</f>
        <v>198.60821519114313</v>
      </c>
      <c r="F19" s="22">
        <f>F15</f>
        <v>715.8093365897012</v>
      </c>
      <c r="G19" s="102">
        <f>IF(F19&lt;&gt;0,E19/F19,0)</f>
        <v>0.27745966005048706</v>
      </c>
      <c r="H19" s="101">
        <f>SUM(H15:H18)</f>
        <v>4145.8489768488</v>
      </c>
      <c r="I19" s="22">
        <f>I15</f>
        <v>15679.306964584102</v>
      </c>
      <c r="J19" s="102">
        <f>IF(I19&lt;&gt;0,H19/I19,0)</f>
        <v>0.2644153205376555</v>
      </c>
      <c r="K19" s="101">
        <f>SUM(K15:K18)</f>
        <v>0</v>
      </c>
      <c r="L19" s="22">
        <f>L15</f>
        <v>0</v>
      </c>
      <c r="M19" s="102">
        <f>IF(L19&lt;&gt;0,K19/L19,0)</f>
        <v>0</v>
      </c>
      <c r="N19" s="101">
        <f>SUM(N15:N18)</f>
        <v>86.67147245517106</v>
      </c>
      <c r="O19" s="22">
        <f>O15</f>
        <v>322.1040178111252</v>
      </c>
      <c r="P19" s="102">
        <f>IF(O19&lt;&gt;0,N19/O19,0)</f>
        <v>0.26907914109284203</v>
      </c>
      <c r="Q19" s="101">
        <f>SUM(Q15:Q18)</f>
        <v>15961.15784666716</v>
      </c>
      <c r="R19" s="22">
        <f>R15</f>
        <v>60026.937904759645</v>
      </c>
      <c r="S19" s="102">
        <f>IF(R19&lt;&gt;0,Q19/R19,0)</f>
        <v>0.26589991766682425</v>
      </c>
    </row>
    <row r="20" spans="1:19" ht="12.75" customHeight="1">
      <c r="A20" s="122"/>
      <c r="B20" s="103"/>
      <c r="C20" s="11"/>
      <c r="D20" s="38"/>
      <c r="E20" s="103"/>
      <c r="F20" s="11"/>
      <c r="G20" s="38"/>
      <c r="H20" s="103"/>
      <c r="I20" s="11"/>
      <c r="J20" s="38"/>
      <c r="K20" s="103"/>
      <c r="L20" s="46"/>
      <c r="M20" s="38"/>
      <c r="N20" s="103"/>
      <c r="O20" s="33"/>
      <c r="P20" s="134"/>
      <c r="Q20" s="103"/>
      <c r="R20" s="33"/>
      <c r="S20" s="38"/>
    </row>
    <row r="21" spans="1:19" ht="12.75" customHeight="1">
      <c r="A21" s="59" t="s">
        <v>44</v>
      </c>
      <c r="B21" s="9">
        <f>SUM(B12,B19)</f>
        <v>11898.132209257723</v>
      </c>
      <c r="C21" s="22">
        <f>SUM(C12,C19)</f>
        <v>44551.7579735538</v>
      </c>
      <c r="D21" s="10">
        <f>IF(C21&lt;&gt;0,B21/C21,0)</f>
        <v>0.26706313623629685</v>
      </c>
      <c r="E21" s="9">
        <f>SUM(E12,E19)</f>
        <v>359.138700576617</v>
      </c>
      <c r="F21" s="22">
        <f>SUM(F12,F19)</f>
        <v>1258.781953313924</v>
      </c>
      <c r="G21" s="10">
        <f>IF(F21&lt;&gt;0,E21/F21,0)</f>
        <v>0.28530652161888154</v>
      </c>
      <c r="H21" s="9">
        <f>SUM(H12,H19)</f>
        <v>8436.728483498036</v>
      </c>
      <c r="I21" s="22">
        <f>SUM(I12,I19)</f>
        <v>30245.879435031668</v>
      </c>
      <c r="J21" s="10">
        <f>IF(I21&lt;&gt;0,H21/I21,0)</f>
        <v>0.2789381112762874</v>
      </c>
      <c r="K21" s="9">
        <f>SUM(K12,K19)</f>
        <v>0</v>
      </c>
      <c r="L21" s="22">
        <f>SUM(L12,L19)</f>
        <v>0</v>
      </c>
      <c r="M21" s="10">
        <f>IF(L21&lt;&gt;0,K21/L21,0)</f>
        <v>0</v>
      </c>
      <c r="N21" s="9">
        <f>SUM(N12,N19)</f>
        <v>86.67147245517106</v>
      </c>
      <c r="O21" s="22">
        <f>SUM(O12,O19)</f>
        <v>322.1040178111252</v>
      </c>
      <c r="P21" s="10">
        <f>IF(O21&lt;&gt;0,N21/O21,0)</f>
        <v>0.26907914109284203</v>
      </c>
      <c r="Q21" s="9">
        <f>SUM(Q12,Q19)</f>
        <v>20780.670865787546</v>
      </c>
      <c r="R21" s="22">
        <f>SUM(R12,R19)</f>
        <v>76378.52337971052</v>
      </c>
      <c r="S21" s="10">
        <f>IF(R21&lt;&gt;0,Q21/R21,0)</f>
        <v>0.2720747920521831</v>
      </c>
    </row>
    <row r="22" spans="1:17" ht="12.75" customHeight="1">
      <c r="A22" s="58"/>
      <c r="B22" s="22"/>
      <c r="C22" s="41"/>
      <c r="D22" s="42"/>
      <c r="E22" s="41"/>
      <c r="F22" s="43"/>
      <c r="G22" s="29"/>
      <c r="H22" s="44"/>
      <c r="I22" s="29"/>
      <c r="J22" s="42"/>
      <c r="M22" s="5"/>
      <c r="N22" s="5"/>
      <c r="O22" s="5"/>
      <c r="P22" s="5"/>
      <c r="Q22" s="5"/>
    </row>
    <row r="23" spans="3:19" ht="12.75" customHeight="1">
      <c r="C23" s="6" t="s">
        <v>40</v>
      </c>
      <c r="D23" s="48">
        <f>'Table 6.9'!D25-'Table 6.5'!D21</f>
        <v>0.09928655141300713</v>
      </c>
      <c r="E23" s="41"/>
      <c r="F23" s="43"/>
      <c r="G23" s="48">
        <f>'Table 6.9'!G25-'Table 6.5'!G21</f>
        <v>0.11271220870068943</v>
      </c>
      <c r="H23" s="44"/>
      <c r="I23" s="29"/>
      <c r="J23" s="48">
        <f>'Table 6.9'!J25-'Table 6.5'!J21</f>
        <v>1.205836710086971</v>
      </c>
      <c r="M23" s="48">
        <f>'Table 6.9'!M25-'Table 6.5'!M21</f>
        <v>0</v>
      </c>
      <c r="N23" s="5"/>
      <c r="O23" s="5"/>
      <c r="P23" s="48">
        <f>'Table 6.9'!P25-'Table 6.5'!P21</f>
        <v>0.09773771830981831</v>
      </c>
      <c r="Q23" s="5"/>
      <c r="S23" s="48">
        <f>'Table 6.9'!S25-'Table 6.5'!S21</f>
        <v>0.14911313622835776</v>
      </c>
    </row>
    <row r="24" spans="3:19" ht="12.75" customHeight="1">
      <c r="C24" s="6" t="s">
        <v>41</v>
      </c>
      <c r="D24" s="49">
        <f>IF('Table 6.9'!D25&lt;&gt;0,'Table 6.5'!D23/'Table 6.9'!D25,0)</f>
        <v>0.2710157938173303</v>
      </c>
      <c r="E24" s="29"/>
      <c r="F24" s="9"/>
      <c r="G24" s="49">
        <f>IF('Table 6.9'!G25&lt;&gt;0,'Table 6.5'!G23/'Table 6.9'!G25,0)</f>
        <v>0.28318317736000087</v>
      </c>
      <c r="H24" s="45"/>
      <c r="I24" s="29"/>
      <c r="J24" s="49">
        <f>IF('Table 6.9'!J25&lt;&gt;0,'Table 6.5'!J23/'Table 6.9'!J25,0)</f>
        <v>0.8121344009456073</v>
      </c>
      <c r="M24" s="49">
        <f>IF('Table 6.9'!M25&lt;&gt;0,'Table 6.5'!M23/'Table 6.9'!M25,0)</f>
        <v>0</v>
      </c>
      <c r="N24" s="5"/>
      <c r="O24" s="5"/>
      <c r="P24" s="49">
        <f>IF('Table 6.9'!P25&lt;&gt;0,'Table 6.5'!P23/'Table 6.9'!P25,0)</f>
        <v>0.2664482719496002</v>
      </c>
      <c r="Q24" s="5"/>
      <c r="S24" s="49">
        <f>IF('Table 6.9'!S25&lt;&gt;0,'Table 6.5'!S23/'Table 6.9'!S25,0)</f>
        <v>0.35402993822044654</v>
      </c>
    </row>
    <row r="25" ht="12.75" hidden="1"/>
    <row r="26" spans="1:18" ht="12.75" hidden="1">
      <c r="A26" s="65" t="s">
        <v>21</v>
      </c>
      <c r="B26" s="7">
        <v>0</v>
      </c>
      <c r="C26" s="7">
        <v>0</v>
      </c>
      <c r="D26" s="56"/>
      <c r="E26" s="7">
        <v>0</v>
      </c>
      <c r="F26" s="7">
        <v>0</v>
      </c>
      <c r="G26" s="56"/>
      <c r="H26" s="7">
        <v>0</v>
      </c>
      <c r="I26" s="7">
        <v>0</v>
      </c>
      <c r="J26" s="57"/>
      <c r="K26" s="7">
        <v>0</v>
      </c>
      <c r="L26" s="7">
        <v>0</v>
      </c>
      <c r="N26" s="7">
        <v>0</v>
      </c>
      <c r="O26" s="7">
        <v>0</v>
      </c>
      <c r="Q26" s="7">
        <v>0</v>
      </c>
      <c r="R26" s="7">
        <v>0</v>
      </c>
    </row>
    <row r="27" spans="1:5" ht="12.75">
      <c r="A27" s="11"/>
      <c r="B27" s="11"/>
      <c r="C27" s="11"/>
      <c r="D27" s="11"/>
      <c r="E27" s="11"/>
    </row>
    <row r="28" spans="1:3" ht="12.75">
      <c r="A28" s="28" t="s">
        <v>22</v>
      </c>
      <c r="C28" s="21"/>
    </row>
    <row r="29" spans="1:10" ht="12.75">
      <c r="A29" s="64" t="s">
        <v>68</v>
      </c>
      <c r="C29" s="21"/>
      <c r="F29" s="50"/>
      <c r="J29" s="51"/>
    </row>
    <row r="30" spans="1:12" ht="12.75">
      <c r="A30" s="64" t="s">
        <v>78</v>
      </c>
      <c r="B30" s="39"/>
      <c r="C30" s="5"/>
      <c r="D30" s="39"/>
      <c r="E30" s="5"/>
      <c r="F30" s="53"/>
      <c r="G30" s="5"/>
      <c r="H30" s="4"/>
      <c r="I30" s="5"/>
      <c r="J30" s="4"/>
      <c r="K30" s="39"/>
      <c r="L30" s="5"/>
    </row>
    <row r="31" spans="1:12" ht="12.75">
      <c r="A31" s="54"/>
      <c r="B31" s="60"/>
      <c r="C31" s="61"/>
      <c r="D31" s="61"/>
      <c r="E31" s="61"/>
      <c r="F31" s="55"/>
      <c r="G31" s="61"/>
      <c r="H31" s="4"/>
      <c r="I31" s="5"/>
      <c r="J31" s="4"/>
      <c r="K31" s="39"/>
      <c r="L31" s="5"/>
    </row>
    <row r="32" spans="1:12" ht="12.75">
      <c r="A32" s="54"/>
      <c r="B32" s="60"/>
      <c r="C32" s="61"/>
      <c r="D32" s="61"/>
      <c r="E32" s="61"/>
      <c r="F32" s="55"/>
      <c r="G32" s="61"/>
      <c r="H32" s="4"/>
      <c r="I32" s="5"/>
      <c r="J32" s="4"/>
      <c r="K32" s="39"/>
      <c r="L32" s="5"/>
    </row>
    <row r="33" spans="1:12" ht="12.75">
      <c r="A33" s="54"/>
      <c r="B33" s="60"/>
      <c r="C33" s="61"/>
      <c r="D33" s="61"/>
      <c r="E33" s="61"/>
      <c r="F33" s="55"/>
      <c r="G33" s="61"/>
      <c r="H33" s="4"/>
      <c r="I33" s="5"/>
      <c r="J33" s="4"/>
      <c r="K33" s="39"/>
      <c r="L33" s="5"/>
    </row>
    <row r="34" spans="1:8" ht="12.75">
      <c r="A34" s="29"/>
      <c r="B34" s="29"/>
      <c r="C34" s="29"/>
      <c r="D34" s="29"/>
      <c r="E34" s="29"/>
      <c r="F34" s="29"/>
      <c r="G34" s="29"/>
      <c r="H34" s="39"/>
    </row>
    <row r="35" spans="1:7" ht="12.75">
      <c r="A35" s="62"/>
      <c r="B35" s="29"/>
      <c r="C35" s="29"/>
      <c r="D35" s="29"/>
      <c r="E35" s="29"/>
      <c r="F35" s="29"/>
      <c r="G35" s="29"/>
    </row>
    <row r="36" spans="1:7" ht="12.75">
      <c r="A36" s="63"/>
      <c r="B36" s="29"/>
      <c r="C36" s="29"/>
      <c r="D36" s="64"/>
      <c r="E36" s="29"/>
      <c r="F36" s="29"/>
      <c r="G36" s="29"/>
    </row>
    <row r="37" spans="1:7" ht="12.75">
      <c r="A37" s="63"/>
      <c r="B37" s="29"/>
      <c r="C37" s="29"/>
      <c r="D37" s="64"/>
      <c r="E37" s="29"/>
      <c r="F37" s="29"/>
      <c r="G37" s="29"/>
    </row>
    <row r="38" spans="1:7" ht="12.75">
      <c r="A38" s="62"/>
      <c r="B38" s="29"/>
      <c r="C38" s="29"/>
      <c r="D38" s="64"/>
      <c r="E38" s="29"/>
      <c r="F38" s="29"/>
      <c r="G38" s="29"/>
    </row>
    <row r="39" spans="1:7" ht="12.75">
      <c r="A39" s="63"/>
      <c r="B39" s="29"/>
      <c r="C39" s="29"/>
      <c r="D39" s="29"/>
      <c r="E39" s="29"/>
      <c r="F39" s="29"/>
      <c r="G39" s="29"/>
    </row>
    <row r="40" spans="1:7" ht="12.75">
      <c r="A40" s="63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  <row r="47" spans="1:7" ht="12.75">
      <c r="A47" s="29"/>
      <c r="B47" s="29"/>
      <c r="C47" s="29"/>
      <c r="D47" s="29"/>
      <c r="E47" s="29"/>
      <c r="F47" s="29"/>
      <c r="G47" s="29"/>
    </row>
    <row r="48" spans="1:7" ht="12.75">
      <c r="A48" s="29"/>
      <c r="B48" s="29"/>
      <c r="C48" s="29"/>
      <c r="D48" s="29"/>
      <c r="E48" s="29"/>
      <c r="F48" s="29"/>
      <c r="G48" s="29"/>
    </row>
    <row r="49" spans="1:7" ht="12.75">
      <c r="A49" s="29"/>
      <c r="B49" s="29"/>
      <c r="C49" s="29"/>
      <c r="D49" s="29"/>
      <c r="E49" s="29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  <row r="53" spans="1:7" ht="12.75">
      <c r="A53" s="29"/>
      <c r="B53" s="29"/>
      <c r="C53" s="29"/>
      <c r="D53" s="29"/>
      <c r="E53" s="29"/>
      <c r="F53" s="29"/>
      <c r="G53" s="29"/>
    </row>
    <row r="54" spans="1:7" ht="12.75">
      <c r="A54" s="29"/>
      <c r="B54" s="29"/>
      <c r="C54" s="29"/>
      <c r="D54" s="29"/>
      <c r="E54" s="29"/>
      <c r="F54" s="29"/>
      <c r="G54" s="29"/>
    </row>
    <row r="55" spans="1:7" ht="12.75">
      <c r="A55" s="29"/>
      <c r="B55" s="29"/>
      <c r="C55" s="29"/>
      <c r="D55" s="29"/>
      <c r="E55" s="29"/>
      <c r="F55" s="29"/>
      <c r="G55" s="29"/>
    </row>
    <row r="56" spans="1:7" ht="12.75">
      <c r="A56" s="29"/>
      <c r="B56" s="29"/>
      <c r="C56" s="29"/>
      <c r="D56" s="29"/>
      <c r="E56" s="29"/>
      <c r="F56" s="29"/>
      <c r="G56" s="29"/>
    </row>
    <row r="57" spans="1:7" ht="12.75">
      <c r="A57" s="29"/>
      <c r="B57" s="29"/>
      <c r="C57" s="29"/>
      <c r="D57" s="29"/>
      <c r="E57" s="29"/>
      <c r="F57" s="29"/>
      <c r="G57" s="29"/>
    </row>
    <row r="58" spans="1:7" ht="12.75">
      <c r="A58" s="29"/>
      <c r="B58" s="29"/>
      <c r="C58" s="29"/>
      <c r="D58" s="29"/>
      <c r="E58" s="29"/>
      <c r="F58" s="29"/>
      <c r="G58" s="29"/>
    </row>
    <row r="59" spans="1:7" ht="12.75">
      <c r="A59" s="29"/>
      <c r="B59" s="29"/>
      <c r="C59" s="29"/>
      <c r="D59" s="29"/>
      <c r="E59" s="29"/>
      <c r="F59" s="29"/>
      <c r="G59" s="29"/>
    </row>
    <row r="60" spans="1:7" ht="12.75">
      <c r="A60" s="29"/>
      <c r="B60" s="29"/>
      <c r="C60" s="29"/>
      <c r="D60" s="29"/>
      <c r="E60" s="29"/>
      <c r="F60" s="29"/>
      <c r="G60" s="29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29"/>
      <c r="B62" s="29"/>
      <c r="C62" s="29"/>
      <c r="D62" s="29"/>
      <c r="E62" s="29"/>
      <c r="F62" s="29"/>
      <c r="G62" s="29"/>
    </row>
    <row r="63" spans="1:7" ht="12.75">
      <c r="A63" s="29"/>
      <c r="B63" s="29"/>
      <c r="C63" s="29"/>
      <c r="D63" s="29"/>
      <c r="E63" s="29"/>
      <c r="F63" s="29"/>
      <c r="G63" s="29"/>
    </row>
    <row r="64" spans="1:7" ht="12.75">
      <c r="A64" s="29"/>
      <c r="B64" s="29"/>
      <c r="C64" s="29"/>
      <c r="D64" s="29"/>
      <c r="E64" s="29"/>
      <c r="F64" s="29"/>
      <c r="G64" s="29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7" ht="12.75">
      <c r="A68" s="29"/>
      <c r="B68" s="29"/>
      <c r="C68" s="29"/>
      <c r="D68" s="29"/>
      <c r="E68" s="29"/>
      <c r="F68" s="29"/>
      <c r="G68" s="29"/>
    </row>
    <row r="69" spans="1:7" ht="12.75">
      <c r="A69" s="29"/>
      <c r="B69" s="29"/>
      <c r="C69" s="29"/>
      <c r="D69" s="29"/>
      <c r="E69" s="29"/>
      <c r="F69" s="29"/>
      <c r="G69" s="29"/>
    </row>
    <row r="70" spans="1:7" ht="12.75">
      <c r="A70" s="29"/>
      <c r="B70" s="29"/>
      <c r="C70" s="29"/>
      <c r="D70" s="29"/>
      <c r="E70" s="29"/>
      <c r="F70" s="29"/>
      <c r="G70" s="29"/>
    </row>
    <row r="71" spans="1:7" ht="12.75">
      <c r="A71" s="29"/>
      <c r="B71" s="29"/>
      <c r="C71" s="29"/>
      <c r="D71" s="29"/>
      <c r="E71" s="29"/>
      <c r="F71" s="29"/>
      <c r="G71" s="29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29"/>
      <c r="D74" s="29"/>
      <c r="E74" s="29"/>
      <c r="F74" s="29"/>
      <c r="G74" s="29"/>
    </row>
    <row r="75" spans="1:7" ht="12.75">
      <c r="A75" s="29"/>
      <c r="B75" s="29"/>
      <c r="C75" s="29"/>
      <c r="D75" s="29"/>
      <c r="E75" s="29"/>
      <c r="F75" s="29"/>
      <c r="G75" s="29"/>
    </row>
    <row r="76" spans="1:7" ht="12.75">
      <c r="A76" s="29"/>
      <c r="B76" s="29"/>
      <c r="C76" s="29"/>
      <c r="D76" s="29"/>
      <c r="E76" s="29"/>
      <c r="F76" s="29"/>
      <c r="G76" s="29"/>
    </row>
    <row r="77" spans="1:7" ht="12.75">
      <c r="A77" s="29"/>
      <c r="B77" s="29"/>
      <c r="C77" s="29"/>
      <c r="D77" s="29"/>
      <c r="E77" s="29"/>
      <c r="F77" s="29"/>
      <c r="G77" s="29"/>
    </row>
    <row r="78" spans="1:7" ht="12.75">
      <c r="A78" s="29"/>
      <c r="B78" s="29"/>
      <c r="C78" s="29"/>
      <c r="D78" s="29"/>
      <c r="E78" s="29"/>
      <c r="F78" s="29"/>
      <c r="G78" s="29"/>
    </row>
    <row r="79" spans="1:7" ht="12.75">
      <c r="A79" s="29"/>
      <c r="B79" s="29"/>
      <c r="C79" s="29"/>
      <c r="D79" s="29"/>
      <c r="E79" s="29"/>
      <c r="F79" s="29"/>
      <c r="G79" s="29"/>
    </row>
    <row r="80" spans="1:7" ht="12.75">
      <c r="A80" s="29"/>
      <c r="B80" s="29"/>
      <c r="C80" s="29"/>
      <c r="D80" s="29"/>
      <c r="E80" s="29"/>
      <c r="F80" s="29"/>
      <c r="G80" s="29"/>
    </row>
    <row r="81" spans="1:7" ht="12.75">
      <c r="A81" s="29"/>
      <c r="B81" s="29"/>
      <c r="C81" s="29"/>
      <c r="D81" s="29"/>
      <c r="E81" s="29"/>
      <c r="F81" s="29"/>
      <c r="G81" s="29"/>
    </row>
    <row r="82" spans="1:7" ht="12.75">
      <c r="A82" s="29"/>
      <c r="B82" s="29"/>
      <c r="C82" s="29"/>
      <c r="D82" s="29"/>
      <c r="E82" s="29"/>
      <c r="F82" s="29"/>
      <c r="G82" s="29"/>
    </row>
    <row r="83" spans="1:7" ht="12.75">
      <c r="A83" s="29"/>
      <c r="B83" s="29"/>
      <c r="C83" s="29"/>
      <c r="D83" s="29"/>
      <c r="E83" s="29"/>
      <c r="F83" s="29"/>
      <c r="G83" s="29"/>
    </row>
    <row r="84" spans="1:7" ht="12.75">
      <c r="A84" s="29"/>
      <c r="B84" s="29"/>
      <c r="C84" s="29"/>
      <c r="D84" s="29"/>
      <c r="E84" s="29"/>
      <c r="F84" s="29"/>
      <c r="G84" s="29"/>
    </row>
    <row r="85" spans="1:7" ht="12.75">
      <c r="A85" s="29"/>
      <c r="B85" s="29"/>
      <c r="C85" s="29"/>
      <c r="D85" s="29"/>
      <c r="E85" s="29"/>
      <c r="F85" s="29"/>
      <c r="G85" s="29"/>
    </row>
    <row r="86" spans="1:7" ht="12.75">
      <c r="A86" s="29"/>
      <c r="B86" s="29"/>
      <c r="C86" s="29"/>
      <c r="D86" s="29"/>
      <c r="E86" s="29"/>
      <c r="F86" s="29"/>
      <c r="G86" s="29"/>
    </row>
    <row r="87" spans="1:7" ht="12.75">
      <c r="A87" s="29"/>
      <c r="B87" s="29"/>
      <c r="C87" s="29"/>
      <c r="D87" s="29"/>
      <c r="E87" s="29"/>
      <c r="F87" s="29"/>
      <c r="G87" s="29"/>
    </row>
    <row r="88" spans="1:7" ht="12.75">
      <c r="A88" s="29"/>
      <c r="B88" s="29"/>
      <c r="C88" s="29"/>
      <c r="D88" s="29"/>
      <c r="E88" s="29"/>
      <c r="F88" s="29"/>
      <c r="G88" s="29"/>
    </row>
    <row r="89" spans="1:7" ht="12.75">
      <c r="A89" s="29"/>
      <c r="B89" s="29"/>
      <c r="C89" s="29"/>
      <c r="D89" s="29"/>
      <c r="E89" s="29"/>
      <c r="F89" s="29"/>
      <c r="G89" s="29"/>
    </row>
    <row r="90" spans="1:7" ht="12.75">
      <c r="A90" s="29"/>
      <c r="B90" s="29"/>
      <c r="C90" s="29"/>
      <c r="D90" s="29"/>
      <c r="E90" s="29"/>
      <c r="F90" s="29"/>
      <c r="G90" s="29"/>
    </row>
    <row r="91" spans="1:7" ht="12.75">
      <c r="A91" s="29"/>
      <c r="B91" s="29"/>
      <c r="C91" s="29"/>
      <c r="D91" s="29"/>
      <c r="E91" s="29"/>
      <c r="F91" s="29"/>
      <c r="G91" s="29"/>
    </row>
    <row r="92" spans="1:7" ht="12.75">
      <c r="A92" s="29"/>
      <c r="B92" s="29"/>
      <c r="C92" s="29"/>
      <c r="D92" s="29"/>
      <c r="E92" s="29"/>
      <c r="F92" s="29"/>
      <c r="G92" s="29"/>
    </row>
    <row r="93" spans="1:7" ht="12.75">
      <c r="A93" s="29"/>
      <c r="B93" s="29"/>
      <c r="C93" s="29"/>
      <c r="D93" s="29"/>
      <c r="E93" s="29"/>
      <c r="F93" s="29"/>
      <c r="G93" s="29"/>
    </row>
    <row r="94" spans="1:7" ht="12.75">
      <c r="A94" s="29"/>
      <c r="B94" s="29"/>
      <c r="C94" s="29"/>
      <c r="D94" s="29"/>
      <c r="E94" s="29"/>
      <c r="F94" s="29"/>
      <c r="G94" s="29"/>
    </row>
    <row r="95" spans="1:7" ht="12.75">
      <c r="A95" s="29"/>
      <c r="B95" s="29"/>
      <c r="C95" s="29"/>
      <c r="D95" s="29"/>
      <c r="E95" s="29"/>
      <c r="F95" s="29"/>
      <c r="G95" s="29"/>
    </row>
    <row r="96" spans="1:7" ht="12.75">
      <c r="A96" s="29"/>
      <c r="B96" s="29"/>
      <c r="C96" s="29"/>
      <c r="D96" s="29"/>
      <c r="E96" s="29"/>
      <c r="F96" s="29"/>
      <c r="G96" s="29"/>
    </row>
    <row r="97" spans="1:7" ht="12.75">
      <c r="A97" s="29"/>
      <c r="B97" s="29"/>
      <c r="C97" s="29"/>
      <c r="D97" s="29"/>
      <c r="E97" s="29"/>
      <c r="F97" s="29"/>
      <c r="G97" s="29"/>
    </row>
    <row r="98" spans="1:7" ht="12.75">
      <c r="A98" s="29"/>
      <c r="B98" s="29"/>
      <c r="C98" s="29"/>
      <c r="D98" s="29"/>
      <c r="E98" s="29"/>
      <c r="F98" s="29"/>
      <c r="G98" s="29"/>
    </row>
    <row r="99" spans="1:7" ht="12.75">
      <c r="A99" s="29"/>
      <c r="B99" s="29"/>
      <c r="C99" s="29"/>
      <c r="D99" s="29"/>
      <c r="E99" s="29"/>
      <c r="F99" s="29"/>
      <c r="G99" s="29"/>
    </row>
    <row r="100" spans="1:7" ht="12.75">
      <c r="A100" s="29"/>
      <c r="B100" s="29"/>
      <c r="C100" s="29"/>
      <c r="D100" s="29"/>
      <c r="E100" s="29"/>
      <c r="F100" s="29"/>
      <c r="G100" s="29"/>
    </row>
    <row r="101" spans="1:7" ht="12.75">
      <c r="A101" s="29"/>
      <c r="B101" s="29"/>
      <c r="C101" s="29"/>
      <c r="D101" s="29"/>
      <c r="E101" s="29"/>
      <c r="F101" s="29"/>
      <c r="G101" s="29"/>
    </row>
    <row r="102" spans="1:7" ht="12.75">
      <c r="A102" s="29"/>
      <c r="B102" s="29"/>
      <c r="C102" s="29"/>
      <c r="D102" s="29"/>
      <c r="E102" s="29"/>
      <c r="F102" s="29"/>
      <c r="G102" s="29"/>
    </row>
    <row r="103" spans="1:7" ht="12.75">
      <c r="A103" s="29"/>
      <c r="B103" s="29"/>
      <c r="C103" s="29"/>
      <c r="D103" s="29"/>
      <c r="E103" s="29"/>
      <c r="F103" s="29"/>
      <c r="G103" s="29"/>
    </row>
    <row r="104" spans="1:7" ht="12.75">
      <c r="A104" s="29"/>
      <c r="B104" s="29"/>
      <c r="C104" s="29"/>
      <c r="D104" s="29"/>
      <c r="E104" s="29"/>
      <c r="F104" s="29"/>
      <c r="G104" s="29"/>
    </row>
    <row r="105" spans="1:7" ht="12.75">
      <c r="A105" s="29"/>
      <c r="B105" s="29"/>
      <c r="C105" s="29"/>
      <c r="D105" s="29"/>
      <c r="E105" s="29"/>
      <c r="F105" s="29"/>
      <c r="G105" s="29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</sheetData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&amp;L&amp;F&amp;RUSPS-LR-L-61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2" customFormat="1" ht="15.75">
      <c r="A1" s="40" t="s">
        <v>67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27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5:14" ht="12.75" customHeight="1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 customHeight="1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 customHeight="1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 customHeight="1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 customHeight="1">
      <c r="A7" s="105" t="s">
        <v>24</v>
      </c>
      <c r="B7" s="123"/>
      <c r="C7" s="124"/>
      <c r="D7" s="125"/>
      <c r="E7" s="126"/>
      <c r="F7" s="127"/>
      <c r="G7" s="117"/>
      <c r="H7" s="128"/>
      <c r="I7" s="116"/>
      <c r="J7" s="125"/>
      <c r="K7" s="74"/>
      <c r="L7" s="129"/>
      <c r="M7" s="130"/>
      <c r="N7" s="131"/>
      <c r="O7" s="132"/>
      <c r="P7" s="133"/>
      <c r="Q7" s="131"/>
      <c r="R7" s="116"/>
      <c r="S7" s="117"/>
    </row>
    <row r="8" spans="1:19" ht="12.75" customHeight="1">
      <c r="A8" s="119" t="s">
        <v>42</v>
      </c>
      <c r="B8" s="101"/>
      <c r="C8" s="22"/>
      <c r="D8" s="100"/>
      <c r="E8" s="101"/>
      <c r="F8" s="22"/>
      <c r="G8" s="100"/>
      <c r="H8" s="101"/>
      <c r="I8" s="22"/>
      <c r="J8" s="100"/>
      <c r="K8" s="101"/>
      <c r="L8" s="22"/>
      <c r="M8" s="100"/>
      <c r="N8" s="101"/>
      <c r="O8" s="22"/>
      <c r="P8" s="100"/>
      <c r="Q8" s="31"/>
      <c r="R8" s="29"/>
      <c r="S8" s="100"/>
    </row>
    <row r="9" spans="1:19" ht="12.75" customHeight="1">
      <c r="A9" s="107" t="s">
        <v>0</v>
      </c>
      <c r="B9" s="101">
        <v>8.837405259631716</v>
      </c>
      <c r="C9" s="22">
        <v>166.65401277655786</v>
      </c>
      <c r="D9" s="102">
        <f>IF(C9&lt;&gt;0,B9/C9,0)</f>
        <v>0.053028457655445164</v>
      </c>
      <c r="E9" s="101">
        <v>2340.5487108459183</v>
      </c>
      <c r="F9" s="22">
        <v>41501.57552515634</v>
      </c>
      <c r="G9" s="102">
        <f>IF(F9&lt;&gt;0,E9/F9,0)</f>
        <v>0.056396623049339074</v>
      </c>
      <c r="H9" s="101">
        <v>567.634888739398</v>
      </c>
      <c r="I9" s="22">
        <v>10039.580616053327</v>
      </c>
      <c r="J9" s="102">
        <f>IF(I9&lt;&gt;0,H9/I9,0)</f>
        <v>0.0565397012532324</v>
      </c>
      <c r="K9" s="101">
        <v>0</v>
      </c>
      <c r="L9" s="22">
        <v>0</v>
      </c>
      <c r="M9" s="102">
        <f>IF(L9&lt;&gt;0,K9/L9,0)</f>
        <v>0</v>
      </c>
      <c r="N9" s="101">
        <v>0</v>
      </c>
      <c r="O9" s="22">
        <v>0</v>
      </c>
      <c r="P9" s="102">
        <f>IF(O9&lt;&gt;0,N9/O9,0)</f>
        <v>0</v>
      </c>
      <c r="Q9" s="101">
        <f aca="true" t="shared" si="0" ref="Q9:R11">SUM(B9,E9,H9,K9,N9)</f>
        <v>2917.021004844948</v>
      </c>
      <c r="R9" s="22">
        <f t="shared" si="0"/>
        <v>51707.81015398622</v>
      </c>
      <c r="S9" s="102">
        <f>IF(R9&lt;&gt;0,Q9/R9,0)</f>
        <v>0.05641354751164358</v>
      </c>
    </row>
    <row r="10" spans="1:19" ht="12.75" customHeight="1">
      <c r="A10" s="107" t="s">
        <v>1</v>
      </c>
      <c r="B10" s="101">
        <v>26.749036598951704</v>
      </c>
      <c r="C10" s="22">
        <v>166.65401277655786</v>
      </c>
      <c r="D10" s="102">
        <f>IF(C10&lt;&gt;0,B10/C10,0)</f>
        <v>0.16050640577623293</v>
      </c>
      <c r="E10" s="101">
        <v>6661.268721593722</v>
      </c>
      <c r="F10" s="22">
        <v>41501.57552515634</v>
      </c>
      <c r="G10" s="102">
        <f>IF(F10&lt;&gt;0,E10/F10,0)</f>
        <v>0.16050640577623296</v>
      </c>
      <c r="H10" s="101">
        <v>1611.4170001834584</v>
      </c>
      <c r="I10" s="22">
        <v>10039.580616053327</v>
      </c>
      <c r="J10" s="102">
        <f>IF(I10&lt;&gt;0,H10/I10,0)</f>
        <v>0.16050640577623299</v>
      </c>
      <c r="K10" s="101">
        <v>0</v>
      </c>
      <c r="L10" s="22">
        <v>0</v>
      </c>
      <c r="M10" s="102">
        <f>IF(L10&lt;&gt;0,K10/L10,0)</f>
        <v>0</v>
      </c>
      <c r="N10" s="101">
        <v>0</v>
      </c>
      <c r="O10" s="22">
        <v>0</v>
      </c>
      <c r="P10" s="102">
        <f>IF(O10&lt;&gt;0,N10/O10,0)</f>
        <v>0</v>
      </c>
      <c r="Q10" s="101">
        <f t="shared" si="0"/>
        <v>8299.434758376132</v>
      </c>
      <c r="R10" s="22">
        <f t="shared" si="0"/>
        <v>51707.81015398622</v>
      </c>
      <c r="S10" s="102">
        <f>IF(R10&lt;&gt;0,Q10/R10,0)</f>
        <v>0.16050640577623299</v>
      </c>
    </row>
    <row r="11" spans="1:19" ht="12.75" customHeight="1">
      <c r="A11" s="107" t="s">
        <v>45</v>
      </c>
      <c r="B11" s="101">
        <v>49.189148095910355</v>
      </c>
      <c r="C11" s="22">
        <v>166.65401277655786</v>
      </c>
      <c r="D11" s="102">
        <f>IF(C11&lt;&gt;0,B11/C11,0)</f>
        <v>0.295157297903537</v>
      </c>
      <c r="E11" s="101">
        <v>12249.49289074471</v>
      </c>
      <c r="F11" s="22">
        <v>41501.57552515634</v>
      </c>
      <c r="G11" s="102">
        <f>IF(F11&lt;&gt;0,E11/F11,0)</f>
        <v>0.295157297903537</v>
      </c>
      <c r="H11" s="101">
        <v>2963.2554867190274</v>
      </c>
      <c r="I11" s="22">
        <v>10039.580616053327</v>
      </c>
      <c r="J11" s="102">
        <f>IF(I11&lt;&gt;0,H11/I11,0)</f>
        <v>0.295157297903537</v>
      </c>
      <c r="K11" s="101">
        <v>0</v>
      </c>
      <c r="L11" s="22">
        <v>0</v>
      </c>
      <c r="M11" s="102">
        <f>IF(L11&lt;&gt;0,K11/L11,0)</f>
        <v>0</v>
      </c>
      <c r="N11" s="101">
        <v>0</v>
      </c>
      <c r="O11" s="22">
        <v>0</v>
      </c>
      <c r="P11" s="102">
        <f>IF(O11&lt;&gt;0,N11/O11,0)</f>
        <v>0</v>
      </c>
      <c r="Q11" s="101">
        <f t="shared" si="0"/>
        <v>15261.93752555965</v>
      </c>
      <c r="R11" s="22">
        <f t="shared" si="0"/>
        <v>51707.81015398622</v>
      </c>
      <c r="S11" s="102">
        <f>IF(R11&lt;&gt;0,Q11/R11,0)</f>
        <v>0.29515729790353706</v>
      </c>
    </row>
    <row r="12" spans="1:19" ht="12.75" customHeight="1">
      <c r="A12" s="107" t="s">
        <v>46</v>
      </c>
      <c r="B12" s="101">
        <f>SUM(B9:B11)</f>
        <v>84.77558995449377</v>
      </c>
      <c r="C12" s="22">
        <f>C9</f>
        <v>166.65401277655786</v>
      </c>
      <c r="D12" s="102">
        <f>IF(C12&lt;&gt;0,B12/C12,0)</f>
        <v>0.5086921613352151</v>
      </c>
      <c r="E12" s="101">
        <f>SUM(E9:E11)</f>
        <v>21251.31032318435</v>
      </c>
      <c r="F12" s="22">
        <f>F9</f>
        <v>41501.57552515634</v>
      </c>
      <c r="G12" s="102">
        <f>IF(F12&lt;&gt;0,E12/F12,0)</f>
        <v>0.5120603267291091</v>
      </c>
      <c r="H12" s="101">
        <f>SUM(H9:H11)</f>
        <v>5142.3073756418835</v>
      </c>
      <c r="I12" s="22">
        <f>I9</f>
        <v>10039.580616053327</v>
      </c>
      <c r="J12" s="102">
        <f>IF(I12&lt;&gt;0,H12/I12,0)</f>
        <v>0.5122034049330024</v>
      </c>
      <c r="K12" s="101">
        <f>SUM(K9:K11)</f>
        <v>0</v>
      </c>
      <c r="L12" s="22">
        <f>L9</f>
        <v>0</v>
      </c>
      <c r="M12" s="102">
        <f>IF(L12&lt;&gt;0,K12/L12,0)</f>
        <v>0</v>
      </c>
      <c r="N12" s="101">
        <f>SUM(N9:N11)</f>
        <v>0</v>
      </c>
      <c r="O12" s="22">
        <f>O9</f>
        <v>0</v>
      </c>
      <c r="P12" s="102">
        <f>IF(O12&lt;&gt;0,N12/O12,0)</f>
        <v>0</v>
      </c>
      <c r="Q12" s="101">
        <f>SUM(Q9:Q11)</f>
        <v>26478.39328878073</v>
      </c>
      <c r="R12" s="22">
        <f>R9</f>
        <v>51707.81015398622</v>
      </c>
      <c r="S12" s="102">
        <f>IF(R12&lt;&gt;0,Q12/R12,0)</f>
        <v>0.5120772511914137</v>
      </c>
    </row>
    <row r="13" spans="1:19" ht="12.75" customHeight="1">
      <c r="A13" s="120"/>
      <c r="B13" s="101"/>
      <c r="C13" s="29"/>
      <c r="D13" s="100"/>
      <c r="E13" s="101"/>
      <c r="F13" s="29"/>
      <c r="G13" s="100"/>
      <c r="H13" s="101"/>
      <c r="I13" s="29"/>
      <c r="J13" s="100"/>
      <c r="K13" s="101"/>
      <c r="L13" s="29"/>
      <c r="M13" s="100"/>
      <c r="N13" s="101"/>
      <c r="O13" s="29"/>
      <c r="P13" s="100"/>
      <c r="Q13" s="31"/>
      <c r="R13" s="29"/>
      <c r="S13" s="100"/>
    </row>
    <row r="14" spans="1:19" ht="12.75" customHeight="1">
      <c r="A14" s="119" t="s">
        <v>43</v>
      </c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31"/>
      <c r="R14" s="29"/>
      <c r="S14" s="100"/>
    </row>
    <row r="15" spans="1:19" ht="12.75" customHeight="1">
      <c r="A15" s="107" t="s">
        <v>0</v>
      </c>
      <c r="B15" s="101">
        <v>136.9795074579202</v>
      </c>
      <c r="C15" s="22">
        <v>1261.3444315953907</v>
      </c>
      <c r="D15" s="102">
        <f>IF(C15&lt;&gt;0,B15/C15,0)</f>
        <v>0.10859801972143637</v>
      </c>
      <c r="E15" s="101">
        <v>2764.374007824819</v>
      </c>
      <c r="F15" s="22">
        <v>27422.664607465675</v>
      </c>
      <c r="G15" s="102">
        <f>IF(F15&lt;&gt;0,E15/F15,0)</f>
        <v>0.10080617793327905</v>
      </c>
      <c r="H15" s="101">
        <v>777.3139499947409</v>
      </c>
      <c r="I15" s="22">
        <v>7772.344408457215</v>
      </c>
      <c r="J15" s="102">
        <f>IF(I15&lt;&gt;0,H15/I15,0)</f>
        <v>0.10001022975113312</v>
      </c>
      <c r="K15" s="101">
        <v>12.244504828865278</v>
      </c>
      <c r="L15" s="22">
        <v>116.756096484</v>
      </c>
      <c r="M15" s="102">
        <f>IF(L15&lt;&gt;0,K15/L15,0)</f>
        <v>0.10487250942432148</v>
      </c>
      <c r="N15" s="101">
        <v>0</v>
      </c>
      <c r="O15" s="22">
        <v>0</v>
      </c>
      <c r="P15" s="102">
        <f>IF(O15&lt;&gt;0,N15/O15,0)</f>
        <v>0</v>
      </c>
      <c r="Q15" s="101">
        <f aca="true" t="shared" si="1" ref="Q15:R18">SUM(B15,E15,H15,K15,N15)</f>
        <v>3690.9119701063455</v>
      </c>
      <c r="R15" s="22">
        <f t="shared" si="1"/>
        <v>36573.109544002284</v>
      </c>
      <c r="S15" s="102">
        <f>IF(R15&lt;&gt;0,Q15/R15,0)</f>
        <v>0.1009187355443674</v>
      </c>
    </row>
    <row r="16" spans="1:19" ht="12.75" customHeight="1">
      <c r="A16" s="121" t="s">
        <v>47</v>
      </c>
      <c r="B16" s="101">
        <v>248.27471663471553</v>
      </c>
      <c r="C16" s="22">
        <v>1261.3444315953907</v>
      </c>
      <c r="D16" s="102">
        <f>IF(C16&lt;&gt;0,B16/C16,0)</f>
        <v>0.19683340284833173</v>
      </c>
      <c r="E16" s="101">
        <v>5397.69638985598</v>
      </c>
      <c r="F16" s="22">
        <v>27422.664607465675</v>
      </c>
      <c r="G16" s="102">
        <f>IF(F16&lt;&gt;0,E16/F16,0)</f>
        <v>0.19683340284833173</v>
      </c>
      <c r="H16" s="101">
        <v>1529.8569980258376</v>
      </c>
      <c r="I16" s="22">
        <v>7772.344408457215</v>
      </c>
      <c r="J16" s="102">
        <f>IF(I16&lt;&gt;0,H16/I16,0)</f>
        <v>0.19683340284833173</v>
      </c>
      <c r="K16" s="101">
        <v>22.98149977423386</v>
      </c>
      <c r="L16" s="22">
        <v>116.756096484</v>
      </c>
      <c r="M16" s="102">
        <f>IF(L16&lt;&gt;0,K16/L16,0)</f>
        <v>0.19683340284833173</v>
      </c>
      <c r="N16" s="101">
        <v>0</v>
      </c>
      <c r="O16" s="22">
        <v>0</v>
      </c>
      <c r="P16" s="102">
        <f>IF(O16&lt;&gt;0,N16/O16,0)</f>
        <v>0</v>
      </c>
      <c r="Q16" s="101">
        <f t="shared" si="1"/>
        <v>7198.809604290767</v>
      </c>
      <c r="R16" s="22">
        <f t="shared" si="1"/>
        <v>36573.109544002284</v>
      </c>
      <c r="S16" s="102">
        <f>IF(R16&lt;&gt;0,Q16/R16,0)</f>
        <v>0.19683340284833173</v>
      </c>
    </row>
    <row r="17" spans="1:19" ht="12.75" customHeight="1">
      <c r="A17" s="107" t="s">
        <v>1</v>
      </c>
      <c r="B17" s="101">
        <v>16.306354083557448</v>
      </c>
      <c r="C17" s="22">
        <v>1261.3444315953907</v>
      </c>
      <c r="D17" s="102">
        <f>IF(C17&lt;&gt;0,B17/C17,0)</f>
        <v>0.012927756824464374</v>
      </c>
      <c r="E17" s="101">
        <v>354.51353952416207</v>
      </c>
      <c r="F17" s="22">
        <v>27422.664607465675</v>
      </c>
      <c r="G17" s="102">
        <f>IF(F17&lt;&gt;0,E17/F17,0)</f>
        <v>0.012927756824464376</v>
      </c>
      <c r="H17" s="101">
        <v>100.47897846852028</v>
      </c>
      <c r="I17" s="22">
        <v>7772.344408457215</v>
      </c>
      <c r="J17" s="102">
        <f>IF(I17&lt;&gt;0,H17/I17,0)</f>
        <v>0.012927756824464376</v>
      </c>
      <c r="K17" s="101">
        <v>1.509394423118852</v>
      </c>
      <c r="L17" s="22">
        <v>116.756096484</v>
      </c>
      <c r="M17" s="102">
        <f>IF(L17&lt;&gt;0,K17/L17,0)</f>
        <v>0.012927756824464376</v>
      </c>
      <c r="N17" s="101">
        <v>0</v>
      </c>
      <c r="O17" s="22">
        <v>0</v>
      </c>
      <c r="P17" s="102">
        <f>IF(O17&lt;&gt;0,N17/O17,0)</f>
        <v>0</v>
      </c>
      <c r="Q17" s="101">
        <f t="shared" si="1"/>
        <v>472.80826649935864</v>
      </c>
      <c r="R17" s="22">
        <f t="shared" si="1"/>
        <v>36573.109544002284</v>
      </c>
      <c r="S17" s="102">
        <f>IF(R17&lt;&gt;0,Q17/R17,0)</f>
        <v>0.012927756824464374</v>
      </c>
    </row>
    <row r="18" spans="1:19" ht="12.75" customHeight="1">
      <c r="A18" s="107" t="s">
        <v>45</v>
      </c>
      <c r="B18" s="101">
        <v>298.8317360325426</v>
      </c>
      <c r="C18" s="22">
        <v>1261.3444315953907</v>
      </c>
      <c r="D18" s="102">
        <f>IF(C18&lt;&gt;0,B18/C18,0)</f>
        <v>0.23691525371430086</v>
      </c>
      <c r="E18" s="101">
        <v>6496.847542999909</v>
      </c>
      <c r="F18" s="22">
        <v>27422.664607465675</v>
      </c>
      <c r="G18" s="102">
        <f>IF(F18&lt;&gt;0,E18/F18,0)</f>
        <v>0.23691525371430086</v>
      </c>
      <c r="H18" s="101">
        <v>1841.3869474845687</v>
      </c>
      <c r="I18" s="22">
        <v>7772.344408457215</v>
      </c>
      <c r="J18" s="102">
        <f>IF(I18&lt;&gt;0,H18/I18,0)</f>
        <v>0.23691525371430086</v>
      </c>
      <c r="K18" s="101">
        <v>27.66130022119825</v>
      </c>
      <c r="L18" s="22">
        <v>116.756096484</v>
      </c>
      <c r="M18" s="102">
        <f>IF(L18&lt;&gt;0,K18/L18,0)</f>
        <v>0.23691525371430086</v>
      </c>
      <c r="N18" s="101">
        <v>0</v>
      </c>
      <c r="O18" s="22">
        <v>0</v>
      </c>
      <c r="P18" s="102">
        <f>IF(O18&lt;&gt;0,N18/O18,0)</f>
        <v>0</v>
      </c>
      <c r="Q18" s="101">
        <f t="shared" si="1"/>
        <v>8664.72752673822</v>
      </c>
      <c r="R18" s="22">
        <f t="shared" si="1"/>
        <v>36573.109544002284</v>
      </c>
      <c r="S18" s="102">
        <f>IF(R18&lt;&gt;0,Q18/R18,0)</f>
        <v>0.23691525371430086</v>
      </c>
    </row>
    <row r="19" spans="1:19" ht="12.75" customHeight="1">
      <c r="A19" s="107" t="s">
        <v>46</v>
      </c>
      <c r="B19" s="101">
        <f>SUM(B15:B18)</f>
        <v>700.3923142087358</v>
      </c>
      <c r="C19" s="22">
        <f>C15</f>
        <v>1261.3444315953907</v>
      </c>
      <c r="D19" s="102">
        <f>IF(C19&lt;&gt;0,B19/C19,0)</f>
        <v>0.5552744331085333</v>
      </c>
      <c r="E19" s="101">
        <f>SUM(E15:E18)</f>
        <v>15013.431480204868</v>
      </c>
      <c r="F19" s="22">
        <f>F15</f>
        <v>27422.664607465675</v>
      </c>
      <c r="G19" s="102">
        <f>IF(F19&lt;&gt;0,E19/F19,0)</f>
        <v>0.547482591320376</v>
      </c>
      <c r="H19" s="101">
        <f>SUM(H15:H18)</f>
        <v>4249.036873973668</v>
      </c>
      <c r="I19" s="22">
        <f>I15</f>
        <v>7772.344408457215</v>
      </c>
      <c r="J19" s="102">
        <f>IF(I19&lt;&gt;0,H19/I19,0)</f>
        <v>0.5466866431382301</v>
      </c>
      <c r="K19" s="101">
        <f>SUM(K15:K18)</f>
        <v>64.39669924741624</v>
      </c>
      <c r="L19" s="22">
        <f>L15</f>
        <v>116.756096484</v>
      </c>
      <c r="M19" s="102">
        <f>IF(L19&lt;&gt;0,K19/L19,0)</f>
        <v>0.5515489228114184</v>
      </c>
      <c r="N19" s="101">
        <f>SUM(N15:N18)</f>
        <v>0</v>
      </c>
      <c r="O19" s="22">
        <f>O15</f>
        <v>0</v>
      </c>
      <c r="P19" s="102">
        <f>IF(O19&lt;&gt;0,N19/O19,0)</f>
        <v>0</v>
      </c>
      <c r="Q19" s="101">
        <f>SUM(Q15:Q18)</f>
        <v>20027.25736763469</v>
      </c>
      <c r="R19" s="22">
        <f>R15</f>
        <v>36573.109544002284</v>
      </c>
      <c r="S19" s="102">
        <f>IF(R19&lt;&gt;0,Q19/R19,0)</f>
        <v>0.5475951489314643</v>
      </c>
    </row>
    <row r="20" spans="1:19" ht="12.75" customHeight="1">
      <c r="A20" s="122"/>
      <c r="B20" s="103"/>
      <c r="C20" s="11"/>
      <c r="D20" s="38"/>
      <c r="E20" s="103"/>
      <c r="F20" s="11"/>
      <c r="G20" s="38"/>
      <c r="H20" s="103"/>
      <c r="I20" s="11"/>
      <c r="J20" s="38"/>
      <c r="K20" s="103"/>
      <c r="L20" s="46"/>
      <c r="M20" s="38"/>
      <c r="N20" s="103"/>
      <c r="O20" s="33"/>
      <c r="P20" s="134"/>
      <c r="Q20" s="103"/>
      <c r="R20" s="33"/>
      <c r="S20" s="38"/>
    </row>
    <row r="21" spans="1:19" ht="12.75" customHeight="1">
      <c r="A21" s="59" t="s">
        <v>44</v>
      </c>
      <c r="B21" s="9">
        <f>SUM(B12,B19)</f>
        <v>785.1679041632295</v>
      </c>
      <c r="C21" s="22">
        <f>SUM(C12,C19)</f>
        <v>1427.9984443719486</v>
      </c>
      <c r="D21" s="10">
        <f>IF(C21&lt;&gt;0,B21/C21,0)</f>
        <v>0.5498380668814776</v>
      </c>
      <c r="E21" s="9">
        <f>SUM(E12,E19)</f>
        <v>36264.74180338922</v>
      </c>
      <c r="F21" s="22">
        <f>SUM(F12,F19)</f>
        <v>68924.24013262201</v>
      </c>
      <c r="G21" s="10">
        <f>IF(F21&lt;&gt;0,E21/F21,0)</f>
        <v>0.5261536686310891</v>
      </c>
      <c r="H21" s="9">
        <f>SUM(H12,H19)</f>
        <v>9391.344249615551</v>
      </c>
      <c r="I21" s="22">
        <f>SUM(I12,I19)</f>
        <v>17811.925024510543</v>
      </c>
      <c r="J21" s="10">
        <f>IF(I21&lt;&gt;0,H21/I21,0)</f>
        <v>0.5272503806687013</v>
      </c>
      <c r="K21" s="9">
        <f>SUM(K12,K19)</f>
        <v>64.39669924741624</v>
      </c>
      <c r="L21" s="22">
        <f>SUM(L12,L19)</f>
        <v>116.756096484</v>
      </c>
      <c r="M21" s="10">
        <f>IF(L21&lt;&gt;0,K21/L21,0)</f>
        <v>0.5515489228114184</v>
      </c>
      <c r="N21" s="9">
        <f>SUM(N12,N19)</f>
        <v>0</v>
      </c>
      <c r="O21" s="22">
        <f>SUM(O12,O19)</f>
        <v>0</v>
      </c>
      <c r="P21" s="10">
        <f>IF(O21&lt;&gt;0,N21/O21,0)</f>
        <v>0</v>
      </c>
      <c r="Q21" s="9">
        <f>SUM(Q12,Q19)</f>
        <v>46505.650656415426</v>
      </c>
      <c r="R21" s="22">
        <f>SUM(R12,R19)</f>
        <v>88280.9196979885</v>
      </c>
      <c r="S21" s="10">
        <f>IF(R21&lt;&gt;0,Q21/R21,0)</f>
        <v>0.526791642129608</v>
      </c>
    </row>
    <row r="22" spans="1:17" ht="12.75" customHeight="1">
      <c r="A22" s="58"/>
      <c r="B22" s="22"/>
      <c r="C22" s="41"/>
      <c r="D22" s="42"/>
      <c r="E22" s="41"/>
      <c r="F22" s="43"/>
      <c r="G22" s="29"/>
      <c r="H22" s="44"/>
      <c r="I22" s="29"/>
      <c r="J22" s="42"/>
      <c r="M22" s="5"/>
      <c r="N22" s="5"/>
      <c r="O22" s="5"/>
      <c r="P22" s="5"/>
      <c r="Q22" s="5"/>
    </row>
    <row r="23" spans="3:19" ht="12.75" customHeight="1">
      <c r="C23" s="6" t="s">
        <v>40</v>
      </c>
      <c r="D23" s="48">
        <f>'Table 6.10'!D25-'Table 6.6'!D21</f>
        <v>0.3785972773008408</v>
      </c>
      <c r="E23" s="41"/>
      <c r="F23" s="43"/>
      <c r="G23" s="48">
        <f>'Table 6.10'!G25-'Table 6.6'!G21</f>
        <v>0.44446376535758114</v>
      </c>
      <c r="H23" s="44"/>
      <c r="I23" s="29"/>
      <c r="J23" s="48">
        <f>'Table 6.10'!J25-'Table 6.6'!J21</f>
        <v>1.2678474991543163</v>
      </c>
      <c r="M23" s="48">
        <f>'Table 6.10'!M25-'Table 6.6'!M21</f>
        <v>1.8896832194173663</v>
      </c>
      <c r="N23" s="5"/>
      <c r="O23" s="5"/>
      <c r="P23" s="48">
        <f>'Table 6.10'!P25-'Table 6.6'!P21</f>
        <v>0.9311415510223342</v>
      </c>
      <c r="Q23" s="5"/>
      <c r="S23" s="48">
        <f>'Table 6.10'!S25-'Table 6.6'!S21</f>
        <v>0.5803994419298145</v>
      </c>
    </row>
    <row r="24" spans="3:19" ht="12.75" customHeight="1">
      <c r="C24" s="6" t="s">
        <v>41</v>
      </c>
      <c r="D24" s="49">
        <f>IF('Table 6.10'!D25&lt;&gt;0,'Table 6.6'!D23/'Table 6.10'!D25,0)</f>
        <v>0.4077799059171696</v>
      </c>
      <c r="E24" s="29"/>
      <c r="F24" s="9"/>
      <c r="G24" s="49">
        <f>IF('Table 6.10'!G25&lt;&gt;0,'Table 6.6'!G23/'Table 6.10'!G25,0)</f>
        <v>0.4579185885123605</v>
      </c>
      <c r="H24" s="45"/>
      <c r="I24" s="29"/>
      <c r="J24" s="49">
        <f>IF('Table 6.10'!J25&lt;&gt;0,'Table 6.6'!J23/'Table 6.10'!J25,0)</f>
        <v>0.7062832135255577</v>
      </c>
      <c r="M24" s="49">
        <f>IF('Table 6.10'!M25&lt;&gt;0,'Table 6.6'!M23/'Table 6.10'!M25,0)</f>
        <v>0.7740694490824344</v>
      </c>
      <c r="N24" s="5"/>
      <c r="O24" s="5"/>
      <c r="P24" s="49">
        <f>IF('Table 6.10'!P25&lt;&gt;0,'Table 6.6'!P23/'Table 6.10'!P25,0)</f>
        <v>1</v>
      </c>
      <c r="Q24" s="5"/>
      <c r="S24" s="49">
        <f>IF('Table 6.10'!S25&lt;&gt;0,'Table 6.6'!S23/'Table 6.10'!S25,0)</f>
        <v>0.5242089195677307</v>
      </c>
    </row>
    <row r="25" ht="12.75" hidden="1"/>
    <row r="26" spans="1:18" ht="12.75" hidden="1">
      <c r="A26" s="65" t="s">
        <v>21</v>
      </c>
      <c r="B26" s="7">
        <v>0</v>
      </c>
      <c r="C26" s="7">
        <v>0</v>
      </c>
      <c r="D26" s="56"/>
      <c r="E26" s="7">
        <v>0</v>
      </c>
      <c r="F26" s="7">
        <v>0</v>
      </c>
      <c r="G26" s="56"/>
      <c r="H26" s="7">
        <v>0</v>
      </c>
      <c r="I26" s="7">
        <v>0</v>
      </c>
      <c r="J26" s="57"/>
      <c r="K26" s="7">
        <v>0</v>
      </c>
      <c r="L26" s="7">
        <v>0</v>
      </c>
      <c r="N26" s="7">
        <v>0</v>
      </c>
      <c r="O26" s="7">
        <v>0</v>
      </c>
      <c r="Q26" s="7">
        <v>0</v>
      </c>
      <c r="R26" s="7">
        <v>0</v>
      </c>
    </row>
    <row r="27" spans="1:5" ht="12.75">
      <c r="A27" s="11"/>
      <c r="B27" s="11"/>
      <c r="C27" s="11"/>
      <c r="D27" s="11"/>
      <c r="E27" s="11"/>
    </row>
    <row r="28" spans="1:3" ht="12.75">
      <c r="A28" s="28" t="s">
        <v>22</v>
      </c>
      <c r="C28" s="21"/>
    </row>
    <row r="29" spans="1:10" ht="12.75">
      <c r="A29" s="64" t="s">
        <v>68</v>
      </c>
      <c r="C29" s="21"/>
      <c r="F29" s="50"/>
      <c r="J29" s="51"/>
    </row>
    <row r="30" spans="1:12" ht="12.75">
      <c r="A30" s="64" t="s">
        <v>78</v>
      </c>
      <c r="B30" s="39"/>
      <c r="C30" s="5"/>
      <c r="D30" s="39"/>
      <c r="E30" s="5"/>
      <c r="F30" s="53"/>
      <c r="G30" s="5"/>
      <c r="H30" s="4"/>
      <c r="I30" s="5"/>
      <c r="J30" s="4"/>
      <c r="K30" s="39"/>
      <c r="L30" s="5"/>
    </row>
    <row r="31" spans="1:12" ht="12.75">
      <c r="A31" s="54"/>
      <c r="B31" s="60"/>
      <c r="C31" s="61"/>
      <c r="D31" s="61"/>
      <c r="E31" s="61"/>
      <c r="F31" s="55"/>
      <c r="G31" s="61"/>
      <c r="H31" s="4"/>
      <c r="I31" s="5"/>
      <c r="J31" s="4"/>
      <c r="K31" s="39"/>
      <c r="L31" s="5"/>
    </row>
    <row r="32" spans="1:12" ht="12.75">
      <c r="A32" s="54"/>
      <c r="B32" s="60"/>
      <c r="C32" s="61"/>
      <c r="D32" s="61"/>
      <c r="E32" s="61"/>
      <c r="F32" s="55"/>
      <c r="G32" s="61"/>
      <c r="H32" s="4"/>
      <c r="I32" s="5"/>
      <c r="J32" s="4"/>
      <c r="K32" s="39"/>
      <c r="L32" s="5"/>
    </row>
    <row r="33" spans="1:12" ht="12.75">
      <c r="A33" s="54"/>
      <c r="B33" s="60"/>
      <c r="C33" s="61"/>
      <c r="D33" s="61"/>
      <c r="E33" s="61"/>
      <c r="F33" s="55"/>
      <c r="G33" s="61"/>
      <c r="H33" s="4"/>
      <c r="I33" s="5"/>
      <c r="J33" s="4"/>
      <c r="K33" s="39"/>
      <c r="L33" s="5"/>
    </row>
    <row r="34" spans="1:8" ht="12.75">
      <c r="A34" s="29"/>
      <c r="B34" s="29"/>
      <c r="C34" s="29"/>
      <c r="D34" s="29"/>
      <c r="E34" s="29"/>
      <c r="F34" s="29"/>
      <c r="G34" s="29"/>
      <c r="H34" s="39"/>
    </row>
    <row r="35" spans="1:7" ht="12.75">
      <c r="A35" s="62"/>
      <c r="B35" s="29"/>
      <c r="C35" s="29"/>
      <c r="D35" s="29"/>
      <c r="E35" s="29"/>
      <c r="F35" s="29"/>
      <c r="G35" s="29"/>
    </row>
    <row r="36" spans="1:7" ht="12.75">
      <c r="A36" s="63"/>
      <c r="B36" s="29"/>
      <c r="C36" s="29"/>
      <c r="D36" s="64"/>
      <c r="E36" s="29"/>
      <c r="F36" s="29"/>
      <c r="G36" s="29"/>
    </row>
    <row r="37" spans="1:7" ht="12.75">
      <c r="A37" s="63"/>
      <c r="B37" s="29"/>
      <c r="C37" s="29"/>
      <c r="D37" s="64"/>
      <c r="E37" s="29"/>
      <c r="F37" s="29"/>
      <c r="G37" s="29"/>
    </row>
    <row r="38" spans="1:7" ht="12.75">
      <c r="A38" s="62"/>
      <c r="B38" s="29"/>
      <c r="C38" s="29"/>
      <c r="D38" s="64"/>
      <c r="E38" s="29"/>
      <c r="F38" s="29"/>
      <c r="G38" s="29"/>
    </row>
    <row r="39" spans="1:7" ht="12.75">
      <c r="A39" s="63"/>
      <c r="B39" s="29"/>
      <c r="C39" s="29"/>
      <c r="D39" s="29"/>
      <c r="E39" s="29"/>
      <c r="F39" s="29"/>
      <c r="G39" s="29"/>
    </row>
    <row r="40" spans="1:7" ht="12.75">
      <c r="A40" s="63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  <row r="47" spans="1:7" ht="12.75">
      <c r="A47" s="29"/>
      <c r="B47" s="29"/>
      <c r="C47" s="29"/>
      <c r="D47" s="29"/>
      <c r="E47" s="29"/>
      <c r="F47" s="29"/>
      <c r="G47" s="29"/>
    </row>
    <row r="48" spans="1:7" ht="12.75">
      <c r="A48" s="29"/>
      <c r="B48" s="29"/>
      <c r="C48" s="29"/>
      <c r="D48" s="29"/>
      <c r="E48" s="29"/>
      <c r="F48" s="29"/>
      <c r="G48" s="29"/>
    </row>
    <row r="49" spans="1:7" ht="12.75">
      <c r="A49" s="29"/>
      <c r="B49" s="29"/>
      <c r="C49" s="29"/>
      <c r="D49" s="29"/>
      <c r="E49" s="29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  <row r="53" spans="1:7" ht="12.75">
      <c r="A53" s="29"/>
      <c r="B53" s="29"/>
      <c r="C53" s="29"/>
      <c r="D53" s="29"/>
      <c r="E53" s="29"/>
      <c r="F53" s="29"/>
      <c r="G53" s="29"/>
    </row>
    <row r="54" spans="1:7" ht="12.75">
      <c r="A54" s="29"/>
      <c r="B54" s="29"/>
      <c r="C54" s="29"/>
      <c r="D54" s="29"/>
      <c r="E54" s="29"/>
      <c r="F54" s="29"/>
      <c r="G54" s="29"/>
    </row>
    <row r="55" spans="1:7" ht="12.75">
      <c r="A55" s="29"/>
      <c r="B55" s="29"/>
      <c r="C55" s="29"/>
      <c r="D55" s="29"/>
      <c r="E55" s="29"/>
      <c r="F55" s="29"/>
      <c r="G55" s="29"/>
    </row>
    <row r="56" spans="1:7" ht="12.75">
      <c r="A56" s="29"/>
      <c r="B56" s="29"/>
      <c r="C56" s="29"/>
      <c r="D56" s="29"/>
      <c r="E56" s="29"/>
      <c r="F56" s="29"/>
      <c r="G56" s="29"/>
    </row>
    <row r="57" spans="1:7" ht="12.75">
      <c r="A57" s="29"/>
      <c r="B57" s="29"/>
      <c r="C57" s="29"/>
      <c r="D57" s="29"/>
      <c r="E57" s="29"/>
      <c r="F57" s="29"/>
      <c r="G57" s="29"/>
    </row>
    <row r="58" spans="1:7" ht="12.75">
      <c r="A58" s="29"/>
      <c r="B58" s="29"/>
      <c r="C58" s="29"/>
      <c r="D58" s="29"/>
      <c r="E58" s="29"/>
      <c r="F58" s="29"/>
      <c r="G58" s="29"/>
    </row>
    <row r="59" spans="1:7" ht="12.75">
      <c r="A59" s="29"/>
      <c r="B59" s="29"/>
      <c r="C59" s="29"/>
      <c r="D59" s="29"/>
      <c r="E59" s="29"/>
      <c r="F59" s="29"/>
      <c r="G59" s="29"/>
    </row>
    <row r="60" spans="1:7" ht="12.75">
      <c r="A60" s="29"/>
      <c r="B60" s="29"/>
      <c r="C60" s="29"/>
      <c r="D60" s="29"/>
      <c r="E60" s="29"/>
      <c r="F60" s="29"/>
      <c r="G60" s="29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29"/>
      <c r="B62" s="29"/>
      <c r="C62" s="29"/>
      <c r="D62" s="29"/>
      <c r="E62" s="29"/>
      <c r="F62" s="29"/>
      <c r="G62" s="29"/>
    </row>
    <row r="63" spans="1:7" ht="12.75">
      <c r="A63" s="29"/>
      <c r="B63" s="29"/>
      <c r="C63" s="29"/>
      <c r="D63" s="29"/>
      <c r="E63" s="29"/>
      <c r="F63" s="29"/>
      <c r="G63" s="29"/>
    </row>
    <row r="64" spans="1:7" ht="12.75">
      <c r="A64" s="29"/>
      <c r="B64" s="29"/>
      <c r="C64" s="29"/>
      <c r="D64" s="29"/>
      <c r="E64" s="29"/>
      <c r="F64" s="29"/>
      <c r="G64" s="29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7" ht="12.75">
      <c r="A68" s="29"/>
      <c r="B68" s="29"/>
      <c r="C68" s="29"/>
      <c r="D68" s="29"/>
      <c r="E68" s="29"/>
      <c r="F68" s="29"/>
      <c r="G68" s="29"/>
    </row>
    <row r="69" spans="1:7" ht="12.75">
      <c r="A69" s="29"/>
      <c r="B69" s="29"/>
      <c r="C69" s="29"/>
      <c r="D69" s="29"/>
      <c r="E69" s="29"/>
      <c r="F69" s="29"/>
      <c r="G69" s="29"/>
    </row>
    <row r="70" spans="1:7" ht="12.75">
      <c r="A70" s="29"/>
      <c r="B70" s="29"/>
      <c r="C70" s="29"/>
      <c r="D70" s="29"/>
      <c r="E70" s="29"/>
      <c r="F70" s="29"/>
      <c r="G70" s="29"/>
    </row>
    <row r="71" spans="1:7" ht="12.75">
      <c r="A71" s="29"/>
      <c r="B71" s="29"/>
      <c r="C71" s="29"/>
      <c r="D71" s="29"/>
      <c r="E71" s="29"/>
      <c r="F71" s="29"/>
      <c r="G71" s="29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29"/>
      <c r="D74" s="29"/>
      <c r="E74" s="29"/>
      <c r="F74" s="29"/>
      <c r="G74" s="29"/>
    </row>
    <row r="75" spans="1:7" ht="12.75">
      <c r="A75" s="29"/>
      <c r="B75" s="29"/>
      <c r="C75" s="29"/>
      <c r="D75" s="29"/>
      <c r="E75" s="29"/>
      <c r="F75" s="29"/>
      <c r="G75" s="29"/>
    </row>
    <row r="76" spans="1:7" ht="12.75">
      <c r="A76" s="29"/>
      <c r="B76" s="29"/>
      <c r="C76" s="29"/>
      <c r="D76" s="29"/>
      <c r="E76" s="29"/>
      <c r="F76" s="29"/>
      <c r="G76" s="29"/>
    </row>
    <row r="77" spans="1:7" ht="12.75">
      <c r="A77" s="29"/>
      <c r="B77" s="29"/>
      <c r="C77" s="29"/>
      <c r="D77" s="29"/>
      <c r="E77" s="29"/>
      <c r="F77" s="29"/>
      <c r="G77" s="29"/>
    </row>
    <row r="78" spans="1:7" ht="12.75">
      <c r="A78" s="29"/>
      <c r="B78" s="29"/>
      <c r="C78" s="29"/>
      <c r="D78" s="29"/>
      <c r="E78" s="29"/>
      <c r="F78" s="29"/>
      <c r="G78" s="29"/>
    </row>
    <row r="79" spans="1:7" ht="12.75">
      <c r="A79" s="29"/>
      <c r="B79" s="29"/>
      <c r="C79" s="29"/>
      <c r="D79" s="29"/>
      <c r="E79" s="29"/>
      <c r="F79" s="29"/>
      <c r="G79" s="29"/>
    </row>
    <row r="80" spans="1:7" ht="12.75">
      <c r="A80" s="29"/>
      <c r="B80" s="29"/>
      <c r="C80" s="29"/>
      <c r="D80" s="29"/>
      <c r="E80" s="29"/>
      <c r="F80" s="29"/>
      <c r="G80" s="29"/>
    </row>
    <row r="81" spans="1:7" ht="12.75">
      <c r="A81" s="29"/>
      <c r="B81" s="29"/>
      <c r="C81" s="29"/>
      <c r="D81" s="29"/>
      <c r="E81" s="29"/>
      <c r="F81" s="29"/>
      <c r="G81" s="29"/>
    </row>
    <row r="82" spans="1:7" ht="12.75">
      <c r="A82" s="29"/>
      <c r="B82" s="29"/>
      <c r="C82" s="29"/>
      <c r="D82" s="29"/>
      <c r="E82" s="29"/>
      <c r="F82" s="29"/>
      <c r="G82" s="29"/>
    </row>
    <row r="83" spans="1:7" ht="12.75">
      <c r="A83" s="29"/>
      <c r="B83" s="29"/>
      <c r="C83" s="29"/>
      <c r="D83" s="29"/>
      <c r="E83" s="29"/>
      <c r="F83" s="29"/>
      <c r="G83" s="29"/>
    </row>
    <row r="84" spans="1:7" ht="12.75">
      <c r="A84" s="29"/>
      <c r="B84" s="29"/>
      <c r="C84" s="29"/>
      <c r="D84" s="29"/>
      <c r="E84" s="29"/>
      <c r="F84" s="29"/>
      <c r="G84" s="29"/>
    </row>
    <row r="85" spans="1:7" ht="12.75">
      <c r="A85" s="29"/>
      <c r="B85" s="29"/>
      <c r="C85" s="29"/>
      <c r="D85" s="29"/>
      <c r="E85" s="29"/>
      <c r="F85" s="29"/>
      <c r="G85" s="29"/>
    </row>
    <row r="86" spans="1:7" ht="12.75">
      <c r="A86" s="29"/>
      <c r="B86" s="29"/>
      <c r="C86" s="29"/>
      <c r="D86" s="29"/>
      <c r="E86" s="29"/>
      <c r="F86" s="29"/>
      <c r="G86" s="29"/>
    </row>
    <row r="87" spans="1:7" ht="12.75">
      <c r="A87" s="29"/>
      <c r="B87" s="29"/>
      <c r="C87" s="29"/>
      <c r="D87" s="29"/>
      <c r="E87" s="29"/>
      <c r="F87" s="29"/>
      <c r="G87" s="29"/>
    </row>
    <row r="88" spans="1:7" ht="12.75">
      <c r="A88" s="29"/>
      <c r="B88" s="29"/>
      <c r="C88" s="29"/>
      <c r="D88" s="29"/>
      <c r="E88" s="29"/>
      <c r="F88" s="29"/>
      <c r="G88" s="29"/>
    </row>
    <row r="89" spans="1:7" ht="12.75">
      <c r="A89" s="29"/>
      <c r="B89" s="29"/>
      <c r="C89" s="29"/>
      <c r="D89" s="29"/>
      <c r="E89" s="29"/>
      <c r="F89" s="29"/>
      <c r="G89" s="29"/>
    </row>
    <row r="90" spans="1:7" ht="12.75">
      <c r="A90" s="29"/>
      <c r="B90" s="29"/>
      <c r="C90" s="29"/>
      <c r="D90" s="29"/>
      <c r="E90" s="29"/>
      <c r="F90" s="29"/>
      <c r="G90" s="29"/>
    </row>
    <row r="91" spans="1:7" ht="12.75">
      <c r="A91" s="29"/>
      <c r="B91" s="29"/>
      <c r="C91" s="29"/>
      <c r="D91" s="29"/>
      <c r="E91" s="29"/>
      <c r="F91" s="29"/>
      <c r="G91" s="29"/>
    </row>
    <row r="92" spans="1:7" ht="12.75">
      <c r="A92" s="29"/>
      <c r="B92" s="29"/>
      <c r="C92" s="29"/>
      <c r="D92" s="29"/>
      <c r="E92" s="29"/>
      <c r="F92" s="29"/>
      <c r="G92" s="29"/>
    </row>
    <row r="93" spans="1:7" ht="12.75">
      <c r="A93" s="29"/>
      <c r="B93" s="29"/>
      <c r="C93" s="29"/>
      <c r="D93" s="29"/>
      <c r="E93" s="29"/>
      <c r="F93" s="29"/>
      <c r="G93" s="29"/>
    </row>
    <row r="94" spans="1:7" ht="12.75">
      <c r="A94" s="29"/>
      <c r="B94" s="29"/>
      <c r="C94" s="29"/>
      <c r="D94" s="29"/>
      <c r="E94" s="29"/>
      <c r="F94" s="29"/>
      <c r="G94" s="29"/>
    </row>
    <row r="95" spans="1:7" ht="12.75">
      <c r="A95" s="29"/>
      <c r="B95" s="29"/>
      <c r="C95" s="29"/>
      <c r="D95" s="29"/>
      <c r="E95" s="29"/>
      <c r="F95" s="29"/>
      <c r="G95" s="29"/>
    </row>
    <row r="96" spans="1:7" ht="12.75">
      <c r="A96" s="29"/>
      <c r="B96" s="29"/>
      <c r="C96" s="29"/>
      <c r="D96" s="29"/>
      <c r="E96" s="29"/>
      <c r="F96" s="29"/>
      <c r="G96" s="29"/>
    </row>
    <row r="97" spans="1:7" ht="12.75">
      <c r="A97" s="29"/>
      <c r="B97" s="29"/>
      <c r="C97" s="29"/>
      <c r="D97" s="29"/>
      <c r="E97" s="29"/>
      <c r="F97" s="29"/>
      <c r="G97" s="29"/>
    </row>
    <row r="98" spans="1:7" ht="12.75">
      <c r="A98" s="29"/>
      <c r="B98" s="29"/>
      <c r="C98" s="29"/>
      <c r="D98" s="29"/>
      <c r="E98" s="29"/>
      <c r="F98" s="29"/>
      <c r="G98" s="29"/>
    </row>
    <row r="99" spans="1:7" ht="12.75">
      <c r="A99" s="29"/>
      <c r="B99" s="29"/>
      <c r="C99" s="29"/>
      <c r="D99" s="29"/>
      <c r="E99" s="29"/>
      <c r="F99" s="29"/>
      <c r="G99" s="29"/>
    </row>
    <row r="100" spans="1:7" ht="12.75">
      <c r="A100" s="29"/>
      <c r="B100" s="29"/>
      <c r="C100" s="29"/>
      <c r="D100" s="29"/>
      <c r="E100" s="29"/>
      <c r="F100" s="29"/>
      <c r="G100" s="29"/>
    </row>
    <row r="101" spans="1:7" ht="12.75">
      <c r="A101" s="29"/>
      <c r="B101" s="29"/>
      <c r="C101" s="29"/>
      <c r="D101" s="29"/>
      <c r="E101" s="29"/>
      <c r="F101" s="29"/>
      <c r="G101" s="29"/>
    </row>
    <row r="102" spans="1:7" ht="12.75">
      <c r="A102" s="29"/>
      <c r="B102" s="29"/>
      <c r="C102" s="29"/>
      <c r="D102" s="29"/>
      <c r="E102" s="29"/>
      <c r="F102" s="29"/>
      <c r="G102" s="29"/>
    </row>
    <row r="103" spans="1:7" ht="12.75">
      <c r="A103" s="29"/>
      <c r="B103" s="29"/>
      <c r="C103" s="29"/>
      <c r="D103" s="29"/>
      <c r="E103" s="29"/>
      <c r="F103" s="29"/>
      <c r="G103" s="29"/>
    </row>
    <row r="104" spans="1:7" ht="12.75">
      <c r="A104" s="29"/>
      <c r="B104" s="29"/>
      <c r="C104" s="29"/>
      <c r="D104" s="29"/>
      <c r="E104" s="29"/>
      <c r="F104" s="29"/>
      <c r="G104" s="29"/>
    </row>
    <row r="105" spans="1:7" ht="12.75">
      <c r="A105" s="29"/>
      <c r="B105" s="29"/>
      <c r="C105" s="29"/>
      <c r="D105" s="29"/>
      <c r="E105" s="29"/>
      <c r="F105" s="29"/>
      <c r="G105" s="29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</sheetData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&amp;L&amp;F&amp;RUSPS-LR-L-61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2" customFormat="1" ht="15.75">
      <c r="A1" s="40" t="s">
        <v>69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27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5:14" ht="12.75" customHeight="1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 customHeight="1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 customHeight="1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 customHeight="1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 customHeight="1">
      <c r="A7" s="105" t="s">
        <v>28</v>
      </c>
      <c r="B7" s="123"/>
      <c r="C7" s="124"/>
      <c r="D7" s="125"/>
      <c r="E7" s="126"/>
      <c r="F7" s="127"/>
      <c r="G7" s="117"/>
      <c r="H7" s="128"/>
      <c r="I7" s="116"/>
      <c r="J7" s="125"/>
      <c r="K7" s="74"/>
      <c r="L7" s="129"/>
      <c r="M7" s="130"/>
      <c r="N7" s="131"/>
      <c r="O7" s="132"/>
      <c r="P7" s="133"/>
      <c r="Q7" s="131"/>
      <c r="R7" s="116"/>
      <c r="S7" s="117"/>
    </row>
    <row r="8" spans="1:19" ht="12.75" customHeight="1">
      <c r="A8" s="119" t="s">
        <v>42</v>
      </c>
      <c r="B8" s="101"/>
      <c r="C8" s="22"/>
      <c r="D8" s="100"/>
      <c r="E8" s="101"/>
      <c r="F8" s="22"/>
      <c r="G8" s="100"/>
      <c r="H8" s="101"/>
      <c r="I8" s="22"/>
      <c r="J8" s="100"/>
      <c r="K8" s="101"/>
      <c r="L8" s="22"/>
      <c r="M8" s="100"/>
      <c r="N8" s="101"/>
      <c r="O8" s="22"/>
      <c r="P8" s="100"/>
      <c r="Q8" s="31"/>
      <c r="R8" s="29"/>
      <c r="S8" s="100"/>
    </row>
    <row r="9" spans="1:19" ht="12.75" customHeight="1">
      <c r="A9" s="107" t="s">
        <v>0</v>
      </c>
      <c r="B9" s="101">
        <v>0</v>
      </c>
      <c r="C9" s="22">
        <v>0</v>
      </c>
      <c r="D9" s="102">
        <f>IF(C9&lt;&gt;0,B9/C9,0)</f>
        <v>0</v>
      </c>
      <c r="E9" s="101">
        <v>13.895077267674317</v>
      </c>
      <c r="F9" s="22">
        <v>86.23402939304667</v>
      </c>
      <c r="G9" s="102">
        <f>IF(F9&lt;&gt;0,E9/F9,0)</f>
        <v>0.16113218140766505</v>
      </c>
      <c r="H9" s="101">
        <v>266.97096238085567</v>
      </c>
      <c r="I9" s="22">
        <v>2636.1503153492476</v>
      </c>
      <c r="J9" s="102">
        <f>IF(I9&lt;&gt;0,H9/I9,0)</f>
        <v>0.10127304229443619</v>
      </c>
      <c r="K9" s="101">
        <v>647.538029345142</v>
      </c>
      <c r="L9" s="22">
        <v>1350.992153807156</v>
      </c>
      <c r="M9" s="102">
        <f>IF(L9&lt;&gt;0,K9/L9,0)</f>
        <v>0.4793055440924294</v>
      </c>
      <c r="N9" s="101">
        <v>0</v>
      </c>
      <c r="O9" s="22">
        <v>0</v>
      </c>
      <c r="P9" s="102">
        <f>IF(O9&lt;&gt;0,N9/O9,0)</f>
        <v>0</v>
      </c>
      <c r="Q9" s="101">
        <f aca="true" t="shared" si="0" ref="Q9:R11">SUM(B9,E9,H9,K9,N9)</f>
        <v>928.404068993672</v>
      </c>
      <c r="R9" s="22">
        <f t="shared" si="0"/>
        <v>4073.37649854945</v>
      </c>
      <c r="S9" s="102">
        <f>IF(R9&lt;&gt;0,Q9/R9,0)</f>
        <v>0.22792002392223784</v>
      </c>
    </row>
    <row r="10" spans="1:19" ht="12.75" customHeight="1">
      <c r="A10" s="107" t="s">
        <v>1</v>
      </c>
      <c r="B10" s="101">
        <v>0</v>
      </c>
      <c r="C10" s="22">
        <v>0</v>
      </c>
      <c r="D10" s="102">
        <f>IF(C10&lt;&gt;0,B10/C10,0)</f>
        <v>0</v>
      </c>
      <c r="E10" s="101">
        <v>13.841114113479946</v>
      </c>
      <c r="F10" s="22">
        <v>86.23402939304667</v>
      </c>
      <c r="G10" s="102">
        <f>IF(F10&lt;&gt;0,E10/F10,0)</f>
        <v>0.16050640577623293</v>
      </c>
      <c r="H10" s="101">
        <v>423.1190122025908</v>
      </c>
      <c r="I10" s="22">
        <v>2636.1503153492476</v>
      </c>
      <c r="J10" s="102">
        <f>IF(I10&lt;&gt;0,H10/I10,0)</f>
        <v>0.16050640577623296</v>
      </c>
      <c r="K10" s="101">
        <v>216.84289483947828</v>
      </c>
      <c r="L10" s="22">
        <v>1350.992153807156</v>
      </c>
      <c r="M10" s="102">
        <f>IF(L10&lt;&gt;0,K10/L10,0)</f>
        <v>0.16050640577623293</v>
      </c>
      <c r="N10" s="101">
        <v>0</v>
      </c>
      <c r="O10" s="22">
        <v>0</v>
      </c>
      <c r="P10" s="102">
        <f>IF(O10&lt;&gt;0,N10/O10,0)</f>
        <v>0</v>
      </c>
      <c r="Q10" s="101">
        <f t="shared" si="0"/>
        <v>653.803021155549</v>
      </c>
      <c r="R10" s="22">
        <f t="shared" si="0"/>
        <v>4073.37649854945</v>
      </c>
      <c r="S10" s="102">
        <f>IF(R10&lt;&gt;0,Q10/R10,0)</f>
        <v>0.16050640577623296</v>
      </c>
    </row>
    <row r="11" spans="1:19" ht="12.75" customHeight="1">
      <c r="A11" s="107" t="s">
        <v>45</v>
      </c>
      <c r="B11" s="101">
        <v>0</v>
      </c>
      <c r="C11" s="22">
        <v>0</v>
      </c>
      <c r="D11" s="102">
        <f>IF(C11&lt;&gt;0,B11/C11,0)</f>
        <v>0</v>
      </c>
      <c r="E11" s="101">
        <v>25.45260310298584</v>
      </c>
      <c r="F11" s="22">
        <v>86.23402939304667</v>
      </c>
      <c r="G11" s="102">
        <f>IF(F11&lt;&gt;0,E11/F11,0)</f>
        <v>0.295157297903537</v>
      </c>
      <c r="H11" s="101">
        <v>778.079003946041</v>
      </c>
      <c r="I11" s="22">
        <v>2636.1503153492476</v>
      </c>
      <c r="J11" s="102">
        <f>IF(I11&lt;&gt;0,H11/I11,0)</f>
        <v>0.295157297903537</v>
      </c>
      <c r="K11" s="101">
        <v>398.75519360659985</v>
      </c>
      <c r="L11" s="22">
        <v>1350.992153807156</v>
      </c>
      <c r="M11" s="102">
        <f>IF(L11&lt;&gt;0,K11/L11,0)</f>
        <v>0.295157297903537</v>
      </c>
      <c r="N11" s="101">
        <v>0</v>
      </c>
      <c r="O11" s="22">
        <v>0</v>
      </c>
      <c r="P11" s="102">
        <f>IF(O11&lt;&gt;0,N11/O11,0)</f>
        <v>0</v>
      </c>
      <c r="Q11" s="101">
        <f t="shared" si="0"/>
        <v>1202.2868006556266</v>
      </c>
      <c r="R11" s="22">
        <f t="shared" si="0"/>
        <v>4073.37649854945</v>
      </c>
      <c r="S11" s="102">
        <f>IF(R11&lt;&gt;0,Q11/R11,0)</f>
        <v>0.29515729790353706</v>
      </c>
    </row>
    <row r="12" spans="1:19" ht="12.75" customHeight="1">
      <c r="A12" s="107" t="s">
        <v>46</v>
      </c>
      <c r="B12" s="101">
        <f>SUM(B9:B11)</f>
        <v>0</v>
      </c>
      <c r="C12" s="22">
        <f>C9</f>
        <v>0</v>
      </c>
      <c r="D12" s="102">
        <f>IF(C12&lt;&gt;0,B12/C12,0)</f>
        <v>0</v>
      </c>
      <c r="E12" s="101">
        <f>SUM(E9:E11)</f>
        <v>53.188794484140104</v>
      </c>
      <c r="F12" s="22">
        <f>F9</f>
        <v>86.23402939304667</v>
      </c>
      <c r="G12" s="102">
        <f>IF(F12&lt;&gt;0,E12/F12,0)</f>
        <v>0.616795885087435</v>
      </c>
      <c r="H12" s="101">
        <f>SUM(H9:H11)</f>
        <v>1468.1689785294875</v>
      </c>
      <c r="I12" s="22">
        <f>I9</f>
        <v>2636.1503153492476</v>
      </c>
      <c r="J12" s="102">
        <f>IF(I12&lt;&gt;0,H12/I12,0)</f>
        <v>0.5569367459742062</v>
      </c>
      <c r="K12" s="101">
        <f>SUM(K9:K11)</f>
        <v>1263.1361177912202</v>
      </c>
      <c r="L12" s="22">
        <f>L9</f>
        <v>1350.992153807156</v>
      </c>
      <c r="M12" s="102">
        <f>IF(L12&lt;&gt;0,K12/L12,0)</f>
        <v>0.9349692477721994</v>
      </c>
      <c r="N12" s="101">
        <f>SUM(N9:N11)</f>
        <v>0</v>
      </c>
      <c r="O12" s="22">
        <f>O9</f>
        <v>0</v>
      </c>
      <c r="P12" s="102">
        <f>IF(O12&lt;&gt;0,N12/O12,0)</f>
        <v>0</v>
      </c>
      <c r="Q12" s="101">
        <f>SUM(Q9:Q11)</f>
        <v>2784.493890804848</v>
      </c>
      <c r="R12" s="22">
        <f>R9</f>
        <v>4073.37649854945</v>
      </c>
      <c r="S12" s="102">
        <f>IF(R12&lt;&gt;0,Q12/R12,0)</f>
        <v>0.6835837276020079</v>
      </c>
    </row>
    <row r="13" spans="1:19" ht="12.75" customHeight="1">
      <c r="A13" s="120"/>
      <c r="B13" s="101"/>
      <c r="C13" s="29"/>
      <c r="D13" s="100"/>
      <c r="E13" s="101"/>
      <c r="F13" s="29"/>
      <c r="G13" s="100"/>
      <c r="H13" s="101"/>
      <c r="I13" s="29"/>
      <c r="J13" s="100"/>
      <c r="K13" s="101"/>
      <c r="L13" s="29"/>
      <c r="M13" s="100"/>
      <c r="N13" s="101"/>
      <c r="O13" s="29"/>
      <c r="P13" s="100"/>
      <c r="Q13" s="31"/>
      <c r="R13" s="29"/>
      <c r="S13" s="100"/>
    </row>
    <row r="14" spans="1:19" ht="12.75" customHeight="1">
      <c r="A14" s="119" t="s">
        <v>43</v>
      </c>
      <c r="B14" s="101"/>
      <c r="C14" s="29"/>
      <c r="D14" s="100"/>
      <c r="E14" s="101"/>
      <c r="F14" s="29"/>
      <c r="G14" s="100"/>
      <c r="H14" s="101"/>
      <c r="I14" s="29"/>
      <c r="J14" s="100"/>
      <c r="K14" s="101"/>
      <c r="L14" s="29"/>
      <c r="M14" s="100"/>
      <c r="N14" s="101"/>
      <c r="O14" s="29"/>
      <c r="P14" s="100"/>
      <c r="Q14" s="31"/>
      <c r="R14" s="29"/>
      <c r="S14" s="100"/>
    </row>
    <row r="15" spans="1:19" ht="12.75" customHeight="1">
      <c r="A15" s="107" t="s">
        <v>0</v>
      </c>
      <c r="B15" s="101">
        <v>0</v>
      </c>
      <c r="C15" s="22">
        <v>0</v>
      </c>
      <c r="D15" s="102">
        <f>IF(C15&lt;&gt;0,B15/C15,0)</f>
        <v>0</v>
      </c>
      <c r="E15" s="101">
        <v>0</v>
      </c>
      <c r="F15" s="22">
        <v>0</v>
      </c>
      <c r="G15" s="102">
        <f>IF(F15&lt;&gt;0,E15/F15,0)</f>
        <v>0</v>
      </c>
      <c r="H15" s="101">
        <v>708.6071917464913</v>
      </c>
      <c r="I15" s="22">
        <v>4610.018254228911</v>
      </c>
      <c r="J15" s="102">
        <f>IF(I15&lt;&gt;0,H15/I15,0)</f>
        <v>0.15371027893359515</v>
      </c>
      <c r="K15" s="101">
        <v>0.25159010679909094</v>
      </c>
      <c r="L15" s="22">
        <v>3.779818562</v>
      </c>
      <c r="M15" s="102">
        <f>IF(L15&lt;&gt;0,K15/L15,0)</f>
        <v>0.06656142422507394</v>
      </c>
      <c r="N15" s="101">
        <v>0</v>
      </c>
      <c r="O15" s="22">
        <v>0</v>
      </c>
      <c r="P15" s="102">
        <f>IF(O15&lt;&gt;0,N15/O15,0)</f>
        <v>0</v>
      </c>
      <c r="Q15" s="101">
        <f aca="true" t="shared" si="1" ref="Q15:R18">SUM(B15,E15,H15,K15,N15)</f>
        <v>708.8587818532903</v>
      </c>
      <c r="R15" s="22">
        <f t="shared" si="1"/>
        <v>4613.798072790912</v>
      </c>
      <c r="S15" s="102">
        <f>IF(R15&lt;&gt;0,Q15/R15,0)</f>
        <v>0.15363888290509814</v>
      </c>
    </row>
    <row r="16" spans="1:19" ht="12.75" customHeight="1">
      <c r="A16" s="121" t="s">
        <v>47</v>
      </c>
      <c r="B16" s="101">
        <v>0</v>
      </c>
      <c r="C16" s="22">
        <v>0</v>
      </c>
      <c r="D16" s="102">
        <f>IF(C16&lt;&gt;0,B16/C16,0)</f>
        <v>0</v>
      </c>
      <c r="E16" s="101">
        <v>0</v>
      </c>
      <c r="F16" s="22">
        <v>0</v>
      </c>
      <c r="G16" s="102">
        <f>IF(F16&lt;&gt;0,E16/F16,0)</f>
        <v>0</v>
      </c>
      <c r="H16" s="101">
        <v>1864.9500040497178</v>
      </c>
      <c r="I16" s="22">
        <v>4610.018254228911</v>
      </c>
      <c r="J16" s="102">
        <f>IF(I16&lt;&gt;0,H16/I16,0)</f>
        <v>0.40454286755566354</v>
      </c>
      <c r="K16" s="101">
        <v>1.5290986399116049</v>
      </c>
      <c r="L16" s="22">
        <v>3.779818562</v>
      </c>
      <c r="M16" s="102">
        <f>IF(L16&lt;&gt;0,K16/L16,0)</f>
        <v>0.4045428675556636</v>
      </c>
      <c r="N16" s="101">
        <v>0</v>
      </c>
      <c r="O16" s="22">
        <v>0</v>
      </c>
      <c r="P16" s="102">
        <f>IF(O16&lt;&gt;0,N16/O16,0)</f>
        <v>0</v>
      </c>
      <c r="Q16" s="101">
        <f t="shared" si="1"/>
        <v>1866.4791026896294</v>
      </c>
      <c r="R16" s="22">
        <f t="shared" si="1"/>
        <v>4613.798072790912</v>
      </c>
      <c r="S16" s="102">
        <f>IF(R16&lt;&gt;0,Q16/R16,0)</f>
        <v>0.40454286755566354</v>
      </c>
    </row>
    <row r="17" spans="1:19" ht="12.75" customHeight="1">
      <c r="A17" s="107" t="s">
        <v>1</v>
      </c>
      <c r="B17" s="101">
        <v>0</v>
      </c>
      <c r="C17" s="22">
        <v>0</v>
      </c>
      <c r="D17" s="102">
        <f>IF(C17&lt;&gt;0,B17/C17,0)</f>
        <v>0</v>
      </c>
      <c r="E17" s="101">
        <v>0</v>
      </c>
      <c r="F17" s="22">
        <v>0</v>
      </c>
      <c r="G17" s="102">
        <f>IF(F17&lt;&gt;0,E17/F17,0)</f>
        <v>0</v>
      </c>
      <c r="H17" s="101">
        <v>59.59719494701316</v>
      </c>
      <c r="I17" s="22">
        <v>4610.018254228911</v>
      </c>
      <c r="J17" s="102">
        <f>IF(I17&lt;&gt;0,H17/I17,0)</f>
        <v>0.012927756824464376</v>
      </c>
      <c r="K17" s="101">
        <v>0.04886457521013263</v>
      </c>
      <c r="L17" s="22">
        <v>3.779818562</v>
      </c>
      <c r="M17" s="102">
        <f>IF(L17&lt;&gt;0,K17/L17,0)</f>
        <v>0.012927756824464377</v>
      </c>
      <c r="N17" s="101">
        <v>0</v>
      </c>
      <c r="O17" s="22">
        <v>0</v>
      </c>
      <c r="P17" s="102">
        <f>IF(O17&lt;&gt;0,N17/O17,0)</f>
        <v>0</v>
      </c>
      <c r="Q17" s="101">
        <f t="shared" si="1"/>
        <v>59.64605952222329</v>
      </c>
      <c r="R17" s="22">
        <f t="shared" si="1"/>
        <v>4613.798072790912</v>
      </c>
      <c r="S17" s="102">
        <f>IF(R17&lt;&gt;0,Q17/R17,0)</f>
        <v>0.012927756824464376</v>
      </c>
    </row>
    <row r="18" spans="1:19" ht="12.75" customHeight="1">
      <c r="A18" s="107" t="s">
        <v>45</v>
      </c>
      <c r="B18" s="101">
        <v>0</v>
      </c>
      <c r="C18" s="22">
        <v>0</v>
      </c>
      <c r="D18" s="102">
        <f>IF(C18&lt;&gt;0,B18/C18,0)</f>
        <v>0</v>
      </c>
      <c r="E18" s="101">
        <v>0</v>
      </c>
      <c r="F18" s="22">
        <v>0</v>
      </c>
      <c r="G18" s="102">
        <f>IF(F18&lt;&gt;0,E18/F18,0)</f>
        <v>0</v>
      </c>
      <c r="H18" s="101">
        <v>1092.1836443282007</v>
      </c>
      <c r="I18" s="22">
        <v>4610.018254228911</v>
      </c>
      <c r="J18" s="102">
        <f>IF(I18&lt;&gt;0,H18/I18,0)</f>
        <v>0.23691525371430083</v>
      </c>
      <c r="K18" s="101">
        <v>0.8954966736102539</v>
      </c>
      <c r="L18" s="22">
        <v>3.779818562</v>
      </c>
      <c r="M18" s="102">
        <f>IF(L18&lt;&gt;0,K18/L18,0)</f>
        <v>0.23691525371430086</v>
      </c>
      <c r="N18" s="101">
        <v>0</v>
      </c>
      <c r="O18" s="22">
        <v>0</v>
      </c>
      <c r="P18" s="102">
        <f>IF(O18&lt;&gt;0,N18/O18,0)</f>
        <v>0</v>
      </c>
      <c r="Q18" s="101">
        <f t="shared" si="1"/>
        <v>1093.079141001811</v>
      </c>
      <c r="R18" s="22">
        <f t="shared" si="1"/>
        <v>4613.798072790912</v>
      </c>
      <c r="S18" s="102">
        <f>IF(R18&lt;&gt;0,Q18/R18,0)</f>
        <v>0.2369152537143008</v>
      </c>
    </row>
    <row r="19" spans="1:19" ht="12.75" customHeight="1">
      <c r="A19" s="107" t="s">
        <v>46</v>
      </c>
      <c r="B19" s="101">
        <f>SUM(B15:B18)</f>
        <v>0</v>
      </c>
      <c r="C19" s="22">
        <f>C15</f>
        <v>0</v>
      </c>
      <c r="D19" s="102">
        <f>IF(C19&lt;&gt;0,B19/C19,0)</f>
        <v>0</v>
      </c>
      <c r="E19" s="101">
        <f>SUM(E15:E18)</f>
        <v>0</v>
      </c>
      <c r="F19" s="22">
        <f>F15</f>
        <v>0</v>
      </c>
      <c r="G19" s="102">
        <f>IF(F19&lt;&gt;0,E19/F19,0)</f>
        <v>0</v>
      </c>
      <c r="H19" s="101">
        <f>SUM(H15:H18)</f>
        <v>3725.3380350714233</v>
      </c>
      <c r="I19" s="22">
        <f>I15</f>
        <v>4610.018254228911</v>
      </c>
      <c r="J19" s="102">
        <f>IF(I19&lt;&gt;0,H19/I19,0)</f>
        <v>0.808096157028024</v>
      </c>
      <c r="K19" s="101">
        <f>SUM(K15:K18)</f>
        <v>2.7250499955310823</v>
      </c>
      <c r="L19" s="22">
        <f>L15</f>
        <v>3.779818562</v>
      </c>
      <c r="M19" s="102">
        <f>IF(L19&lt;&gt;0,K19/L19,0)</f>
        <v>0.7209473023195028</v>
      </c>
      <c r="N19" s="101">
        <f>SUM(N15:N18)</f>
        <v>0</v>
      </c>
      <c r="O19" s="22">
        <f>O15</f>
        <v>0</v>
      </c>
      <c r="P19" s="102">
        <f>IF(O19&lt;&gt;0,N19/O19,0)</f>
        <v>0</v>
      </c>
      <c r="Q19" s="101">
        <f>SUM(Q15:Q18)</f>
        <v>3728.063085066954</v>
      </c>
      <c r="R19" s="22">
        <f>R15</f>
        <v>4613.798072790912</v>
      </c>
      <c r="S19" s="102">
        <f>IF(R19&lt;&gt;0,Q19/R19,0)</f>
        <v>0.8080247609995269</v>
      </c>
    </row>
    <row r="20" spans="1:19" ht="12.75" customHeight="1">
      <c r="A20" s="122"/>
      <c r="B20" s="103"/>
      <c r="C20" s="11"/>
      <c r="D20" s="38"/>
      <c r="E20" s="103"/>
      <c r="F20" s="11"/>
      <c r="G20" s="38"/>
      <c r="H20" s="103"/>
      <c r="I20" s="11"/>
      <c r="J20" s="38"/>
      <c r="K20" s="103"/>
      <c r="L20" s="46"/>
      <c r="M20" s="38"/>
      <c r="N20" s="103"/>
      <c r="O20" s="33"/>
      <c r="P20" s="134"/>
      <c r="Q20" s="103"/>
      <c r="R20" s="33"/>
      <c r="S20" s="38"/>
    </row>
    <row r="21" spans="1:19" ht="12.75" customHeight="1">
      <c r="A21" s="59" t="s">
        <v>44</v>
      </c>
      <c r="B21" s="9">
        <f>SUM(B12,B19)</f>
        <v>0</v>
      </c>
      <c r="C21" s="22">
        <f>SUM(C12,C19)</f>
        <v>0</v>
      </c>
      <c r="D21" s="10">
        <f>IF(C21&lt;&gt;0,B21/C21,0)</f>
        <v>0</v>
      </c>
      <c r="E21" s="9">
        <f>SUM(E12,E19)</f>
        <v>53.188794484140104</v>
      </c>
      <c r="F21" s="22">
        <f>SUM(F12,F19)</f>
        <v>86.23402939304667</v>
      </c>
      <c r="G21" s="10">
        <f>IF(F21&lt;&gt;0,E21/F21,0)</f>
        <v>0.616795885087435</v>
      </c>
      <c r="H21" s="9">
        <f>SUM(H12,H19)</f>
        <v>5193.507013600911</v>
      </c>
      <c r="I21" s="22">
        <f>SUM(I12,I19)</f>
        <v>7246.168569578159</v>
      </c>
      <c r="J21" s="10">
        <f>IF(I21&lt;&gt;0,H21/I21,0)</f>
        <v>0.7167245646761506</v>
      </c>
      <c r="K21" s="9">
        <f>SUM(K12,K19)</f>
        <v>1265.8611677867511</v>
      </c>
      <c r="L21" s="22">
        <f>SUM(L12,L19)</f>
        <v>1354.771972369156</v>
      </c>
      <c r="M21" s="10">
        <f>IF(L21&lt;&gt;0,K21/L21,0)</f>
        <v>0.9343721257925626</v>
      </c>
      <c r="N21" s="9">
        <f>SUM(N12,N19)</f>
        <v>0</v>
      </c>
      <c r="O21" s="22">
        <f>SUM(O12,O19)</f>
        <v>0</v>
      </c>
      <c r="P21" s="10">
        <f>IF(O21&lt;&gt;0,N21/O21,0)</f>
        <v>0</v>
      </c>
      <c r="Q21" s="9">
        <f>SUM(Q12,Q19)</f>
        <v>6512.556975871802</v>
      </c>
      <c r="R21" s="22">
        <f>SUM(R12,R19)</f>
        <v>8687.174571340362</v>
      </c>
      <c r="S21" s="10">
        <f>IF(R21&lt;&gt;0,Q21/R21,0)</f>
        <v>0.7496749285270742</v>
      </c>
    </row>
    <row r="22" spans="1:17" ht="12.75" customHeight="1">
      <c r="A22" s="58"/>
      <c r="B22" s="22"/>
      <c r="C22" s="41"/>
      <c r="D22" s="42"/>
      <c r="E22" s="41"/>
      <c r="F22" s="43"/>
      <c r="G22" s="29"/>
      <c r="H22" s="44"/>
      <c r="I22" s="29"/>
      <c r="J22" s="42"/>
      <c r="M22" s="5"/>
      <c r="N22" s="5"/>
      <c r="O22" s="5"/>
      <c r="P22" s="5"/>
      <c r="Q22" s="5"/>
    </row>
    <row r="23" spans="3:19" ht="12.75" customHeight="1">
      <c r="C23" s="6" t="s">
        <v>40</v>
      </c>
      <c r="D23" s="48">
        <f>'Table 6.11'!D25-'Table 6.7'!D21</f>
        <v>8.705312351008043</v>
      </c>
      <c r="E23" s="41"/>
      <c r="F23" s="43"/>
      <c r="G23" s="48">
        <f>'Table 6.11'!G25-'Table 6.7'!G21</f>
        <v>-0.616795885087435</v>
      </c>
      <c r="H23" s="44"/>
      <c r="I23" s="29"/>
      <c r="J23" s="48">
        <f>'Table 6.11'!J25-'Table 6.7'!J21</f>
        <v>9.091362047002542</v>
      </c>
      <c r="M23" s="48">
        <f>'Table 6.11'!M25-'Table 6.7'!M21</f>
        <v>9.002801740543882</v>
      </c>
      <c r="N23" s="5"/>
      <c r="O23" s="5"/>
      <c r="P23" s="48">
        <f>'Table 6.11'!P25-'Table 6.7'!P21</f>
        <v>8.641627384707316</v>
      </c>
      <c r="Q23" s="5"/>
      <c r="S23" s="48">
        <f>'Table 6.11'!S25-'Table 6.7'!S21</f>
        <v>8.775763123239708</v>
      </c>
    </row>
    <row r="24" spans="3:19" ht="12.75" customHeight="1">
      <c r="C24" s="6" t="s">
        <v>41</v>
      </c>
      <c r="D24" s="49">
        <f>IF('Table 6.11'!D25&lt;&gt;0,'Table 6.7'!D23/'Table 6.11'!D25,0)</f>
        <v>1</v>
      </c>
      <c r="E24" s="29"/>
      <c r="F24" s="9"/>
      <c r="G24" s="49">
        <f>IF('Table 6.11'!G25&lt;&gt;0,'Table 6.7'!G23/'Table 6.11'!G25,0)</f>
        <v>0</v>
      </c>
      <c r="H24" s="45"/>
      <c r="I24" s="29"/>
      <c r="J24" s="49">
        <f>IF('Table 6.11'!J25&lt;&gt;0,'Table 6.7'!J23/'Table 6.11'!J25,0)</f>
        <v>0.9269251391170699</v>
      </c>
      <c r="M24" s="49">
        <f>IF('Table 6.11'!M25&lt;&gt;0,'Table 6.7'!M23/'Table 6.11'!M25,0)</f>
        <v>0.9059720461410183</v>
      </c>
      <c r="N24" s="5"/>
      <c r="O24" s="5"/>
      <c r="P24" s="49">
        <f>IF('Table 6.11'!P25&lt;&gt;0,'Table 6.7'!P23/'Table 6.11'!P25,0)</f>
        <v>1</v>
      </c>
      <c r="Q24" s="5"/>
      <c r="S24" s="49">
        <f>IF('Table 6.11'!S25&lt;&gt;0,'Table 6.7'!S23/'Table 6.11'!S25,0)</f>
        <v>0.9212975902574869</v>
      </c>
    </row>
    <row r="25" ht="12.75" hidden="1"/>
    <row r="26" spans="1:18" ht="12.75" hidden="1">
      <c r="A26" s="65" t="s">
        <v>21</v>
      </c>
      <c r="B26" s="7">
        <v>0</v>
      </c>
      <c r="C26" s="7">
        <v>0</v>
      </c>
      <c r="D26" s="56"/>
      <c r="E26" s="7">
        <v>0</v>
      </c>
      <c r="F26" s="7">
        <v>0</v>
      </c>
      <c r="G26" s="56"/>
      <c r="H26" s="7">
        <v>0</v>
      </c>
      <c r="I26" s="7">
        <v>0</v>
      </c>
      <c r="J26" s="57"/>
      <c r="K26" s="7">
        <v>-2.4158453015843406E-13</v>
      </c>
      <c r="L26" s="7">
        <v>0</v>
      </c>
      <c r="N26" s="7">
        <v>0</v>
      </c>
      <c r="O26" s="7">
        <v>0</v>
      </c>
      <c r="Q26" s="7">
        <v>0</v>
      </c>
      <c r="R26" s="7">
        <v>0</v>
      </c>
    </row>
    <row r="27" spans="1:5" ht="12.75">
      <c r="A27" s="11"/>
      <c r="B27" s="11"/>
      <c r="C27" s="11"/>
      <c r="D27" s="11"/>
      <c r="E27" s="11"/>
    </row>
    <row r="28" spans="1:3" ht="12.75">
      <c r="A28" s="28" t="s">
        <v>22</v>
      </c>
      <c r="C28" s="21"/>
    </row>
    <row r="29" spans="1:10" ht="12.75">
      <c r="A29" s="64" t="s">
        <v>68</v>
      </c>
      <c r="C29" s="21"/>
      <c r="F29" s="50"/>
      <c r="J29" s="51"/>
    </row>
    <row r="30" spans="1:12" ht="12.75">
      <c r="A30" s="64" t="s">
        <v>78</v>
      </c>
      <c r="B30" s="39"/>
      <c r="C30" s="5"/>
      <c r="D30" s="39"/>
      <c r="E30" s="5"/>
      <c r="F30" s="53"/>
      <c r="G30" s="5"/>
      <c r="H30" s="4"/>
      <c r="I30" s="5"/>
      <c r="J30" s="4"/>
      <c r="K30" s="39"/>
      <c r="L30" s="5"/>
    </row>
    <row r="31" spans="1:12" ht="12.75">
      <c r="A31" s="54"/>
      <c r="B31" s="60"/>
      <c r="C31" s="61"/>
      <c r="D31" s="61"/>
      <c r="E31" s="61"/>
      <c r="F31" s="55"/>
      <c r="G31" s="61"/>
      <c r="H31" s="4"/>
      <c r="I31" s="5"/>
      <c r="J31" s="4"/>
      <c r="K31" s="39"/>
      <c r="L31" s="5"/>
    </row>
    <row r="32" spans="1:12" ht="12.75">
      <c r="A32" s="54"/>
      <c r="B32" s="60"/>
      <c r="C32" s="61"/>
      <c r="D32" s="61"/>
      <c r="E32" s="61"/>
      <c r="F32" s="55"/>
      <c r="G32" s="61"/>
      <c r="H32" s="4"/>
      <c r="I32" s="5"/>
      <c r="J32" s="4"/>
      <c r="K32" s="39"/>
      <c r="L32" s="5"/>
    </row>
    <row r="33" spans="1:12" ht="12.75">
      <c r="A33" s="54"/>
      <c r="B33" s="60"/>
      <c r="C33" s="61"/>
      <c r="D33" s="61"/>
      <c r="E33" s="61"/>
      <c r="F33" s="55"/>
      <c r="G33" s="61"/>
      <c r="H33" s="4"/>
      <c r="I33" s="5"/>
      <c r="J33" s="4"/>
      <c r="K33" s="39"/>
      <c r="L33" s="5"/>
    </row>
    <row r="34" spans="1:8" ht="12.75">
      <c r="A34" s="29"/>
      <c r="B34" s="29"/>
      <c r="C34" s="29"/>
      <c r="D34" s="29"/>
      <c r="E34" s="29"/>
      <c r="F34" s="29"/>
      <c r="G34" s="29"/>
      <c r="H34" s="39"/>
    </row>
    <row r="35" spans="1:7" ht="12.75">
      <c r="A35" s="62"/>
      <c r="B35" s="29"/>
      <c r="C35" s="29"/>
      <c r="D35" s="29"/>
      <c r="E35" s="29"/>
      <c r="F35" s="29"/>
      <c r="G35" s="29"/>
    </row>
    <row r="36" spans="1:7" ht="12.75">
      <c r="A36" s="63"/>
      <c r="B36" s="29"/>
      <c r="C36" s="29"/>
      <c r="D36" s="64"/>
      <c r="E36" s="29"/>
      <c r="F36" s="29"/>
      <c r="G36" s="29"/>
    </row>
    <row r="37" spans="1:7" ht="12.75">
      <c r="A37" s="63"/>
      <c r="B37" s="29"/>
      <c r="C37" s="29"/>
      <c r="D37" s="64"/>
      <c r="E37" s="29"/>
      <c r="F37" s="29"/>
      <c r="G37" s="29"/>
    </row>
    <row r="38" spans="1:7" ht="12.75">
      <c r="A38" s="62"/>
      <c r="B38" s="29"/>
      <c r="C38" s="29"/>
      <c r="D38" s="64"/>
      <c r="E38" s="29"/>
      <c r="F38" s="29"/>
      <c r="G38" s="29"/>
    </row>
    <row r="39" spans="1:7" ht="12.75">
      <c r="A39" s="63"/>
      <c r="B39" s="29"/>
      <c r="C39" s="29"/>
      <c r="D39" s="29"/>
      <c r="E39" s="29"/>
      <c r="F39" s="29"/>
      <c r="G39" s="29"/>
    </row>
    <row r="40" spans="1:7" ht="12.75">
      <c r="A40" s="63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  <row r="47" spans="1:7" ht="12.75">
      <c r="A47" s="29"/>
      <c r="B47" s="29"/>
      <c r="C47" s="29"/>
      <c r="D47" s="29"/>
      <c r="E47" s="29"/>
      <c r="F47" s="29"/>
      <c r="G47" s="29"/>
    </row>
    <row r="48" spans="1:7" ht="12.75">
      <c r="A48" s="29"/>
      <c r="B48" s="29"/>
      <c r="C48" s="29"/>
      <c r="D48" s="29"/>
      <c r="E48" s="29"/>
      <c r="F48" s="29"/>
      <c r="G48" s="29"/>
    </row>
    <row r="49" spans="1:7" ht="12.75">
      <c r="A49" s="29"/>
      <c r="B49" s="29"/>
      <c r="C49" s="29"/>
      <c r="D49" s="29"/>
      <c r="E49" s="29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  <row r="53" spans="1:7" ht="12.75">
      <c r="A53" s="29"/>
      <c r="B53" s="29"/>
      <c r="C53" s="29"/>
      <c r="D53" s="29"/>
      <c r="E53" s="29"/>
      <c r="F53" s="29"/>
      <c r="G53" s="29"/>
    </row>
    <row r="54" spans="1:7" ht="12.75">
      <c r="A54" s="29"/>
      <c r="B54" s="29"/>
      <c r="C54" s="29"/>
      <c r="D54" s="29"/>
      <c r="E54" s="29"/>
      <c r="F54" s="29"/>
      <c r="G54" s="29"/>
    </row>
    <row r="55" spans="1:7" ht="12.75">
      <c r="A55" s="29"/>
      <c r="B55" s="29"/>
      <c r="C55" s="29"/>
      <c r="D55" s="29"/>
      <c r="E55" s="29"/>
      <c r="F55" s="29"/>
      <c r="G55" s="29"/>
    </row>
    <row r="56" spans="1:7" ht="12.75">
      <c r="A56" s="29"/>
      <c r="B56" s="29"/>
      <c r="C56" s="29"/>
      <c r="D56" s="29"/>
      <c r="E56" s="29"/>
      <c r="F56" s="29"/>
      <c r="G56" s="29"/>
    </row>
    <row r="57" spans="1:7" ht="12.75">
      <c r="A57" s="29"/>
      <c r="B57" s="29"/>
      <c r="C57" s="29"/>
      <c r="D57" s="29"/>
      <c r="E57" s="29"/>
      <c r="F57" s="29"/>
      <c r="G57" s="29"/>
    </row>
    <row r="58" spans="1:7" ht="12.75">
      <c r="A58" s="29"/>
      <c r="B58" s="29"/>
      <c r="C58" s="29"/>
      <c r="D58" s="29"/>
      <c r="E58" s="29"/>
      <c r="F58" s="29"/>
      <c r="G58" s="29"/>
    </row>
    <row r="59" spans="1:7" ht="12.75">
      <c r="A59" s="29"/>
      <c r="B59" s="29"/>
      <c r="C59" s="29"/>
      <c r="D59" s="29"/>
      <c r="E59" s="29"/>
      <c r="F59" s="29"/>
      <c r="G59" s="29"/>
    </row>
    <row r="60" spans="1:7" ht="12.75">
      <c r="A60" s="29"/>
      <c r="B60" s="29"/>
      <c r="C60" s="29"/>
      <c r="D60" s="29"/>
      <c r="E60" s="29"/>
      <c r="F60" s="29"/>
      <c r="G60" s="29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29"/>
      <c r="B62" s="29"/>
      <c r="C62" s="29"/>
      <c r="D62" s="29"/>
      <c r="E62" s="29"/>
      <c r="F62" s="29"/>
      <c r="G62" s="29"/>
    </row>
    <row r="63" spans="1:7" ht="12.75">
      <c r="A63" s="29"/>
      <c r="B63" s="29"/>
      <c r="C63" s="29"/>
      <c r="D63" s="29"/>
      <c r="E63" s="29"/>
      <c r="F63" s="29"/>
      <c r="G63" s="29"/>
    </row>
    <row r="64" spans="1:7" ht="12.75">
      <c r="A64" s="29"/>
      <c r="B64" s="29"/>
      <c r="C64" s="29"/>
      <c r="D64" s="29"/>
      <c r="E64" s="29"/>
      <c r="F64" s="29"/>
      <c r="G64" s="29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7" ht="12.75">
      <c r="A68" s="29"/>
      <c r="B68" s="29"/>
      <c r="C68" s="29"/>
      <c r="D68" s="29"/>
      <c r="E68" s="29"/>
      <c r="F68" s="29"/>
      <c r="G68" s="29"/>
    </row>
    <row r="69" spans="1:7" ht="12.75">
      <c r="A69" s="29"/>
      <c r="B69" s="29"/>
      <c r="C69" s="29"/>
      <c r="D69" s="29"/>
      <c r="E69" s="29"/>
      <c r="F69" s="29"/>
      <c r="G69" s="29"/>
    </row>
    <row r="70" spans="1:7" ht="12.75">
      <c r="A70" s="29"/>
      <c r="B70" s="29"/>
      <c r="C70" s="29"/>
      <c r="D70" s="29"/>
      <c r="E70" s="29"/>
      <c r="F70" s="29"/>
      <c r="G70" s="29"/>
    </row>
    <row r="71" spans="1:7" ht="12.75">
      <c r="A71" s="29"/>
      <c r="B71" s="29"/>
      <c r="C71" s="29"/>
      <c r="D71" s="29"/>
      <c r="E71" s="29"/>
      <c r="F71" s="29"/>
      <c r="G71" s="29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29"/>
      <c r="D74" s="29"/>
      <c r="E74" s="29"/>
      <c r="F74" s="29"/>
      <c r="G74" s="29"/>
    </row>
    <row r="75" spans="1:7" ht="12.75">
      <c r="A75" s="29"/>
      <c r="B75" s="29"/>
      <c r="C75" s="29"/>
      <c r="D75" s="29"/>
      <c r="E75" s="29"/>
      <c r="F75" s="29"/>
      <c r="G75" s="29"/>
    </row>
    <row r="76" spans="1:7" ht="12.75">
      <c r="A76" s="29"/>
      <c r="B76" s="29"/>
      <c r="C76" s="29"/>
      <c r="D76" s="29"/>
      <c r="E76" s="29"/>
      <c r="F76" s="29"/>
      <c r="G76" s="29"/>
    </row>
    <row r="77" spans="1:7" ht="12.75">
      <c r="A77" s="29"/>
      <c r="B77" s="29"/>
      <c r="C77" s="29"/>
      <c r="D77" s="29"/>
      <c r="E77" s="29"/>
      <c r="F77" s="29"/>
      <c r="G77" s="29"/>
    </row>
    <row r="78" spans="1:7" ht="12.75">
      <c r="A78" s="29"/>
      <c r="B78" s="29"/>
      <c r="C78" s="29"/>
      <c r="D78" s="29"/>
      <c r="E78" s="29"/>
      <c r="F78" s="29"/>
      <c r="G78" s="29"/>
    </row>
    <row r="79" spans="1:7" ht="12.75">
      <c r="A79" s="29"/>
      <c r="B79" s="29"/>
      <c r="C79" s="29"/>
      <c r="D79" s="29"/>
      <c r="E79" s="29"/>
      <c r="F79" s="29"/>
      <c r="G79" s="29"/>
    </row>
    <row r="80" spans="1:7" ht="12.75">
      <c r="A80" s="29"/>
      <c r="B80" s="29"/>
      <c r="C80" s="29"/>
      <c r="D80" s="29"/>
      <c r="E80" s="29"/>
      <c r="F80" s="29"/>
      <c r="G80" s="29"/>
    </row>
    <row r="81" spans="1:7" ht="12.75">
      <c r="A81" s="29"/>
      <c r="B81" s="29"/>
      <c r="C81" s="29"/>
      <c r="D81" s="29"/>
      <c r="E81" s="29"/>
      <c r="F81" s="29"/>
      <c r="G81" s="29"/>
    </row>
    <row r="82" spans="1:7" ht="12.75">
      <c r="A82" s="29"/>
      <c r="B82" s="29"/>
      <c r="C82" s="29"/>
      <c r="D82" s="29"/>
      <c r="E82" s="29"/>
      <c r="F82" s="29"/>
      <c r="G82" s="29"/>
    </row>
    <row r="83" spans="1:7" ht="12.75">
      <c r="A83" s="29"/>
      <c r="B83" s="29"/>
      <c r="C83" s="29"/>
      <c r="D83" s="29"/>
      <c r="E83" s="29"/>
      <c r="F83" s="29"/>
      <c r="G83" s="29"/>
    </row>
    <row r="84" spans="1:7" ht="12.75">
      <c r="A84" s="29"/>
      <c r="B84" s="29"/>
      <c r="C84" s="29"/>
      <c r="D84" s="29"/>
      <c r="E84" s="29"/>
      <c r="F84" s="29"/>
      <c r="G84" s="29"/>
    </row>
    <row r="85" spans="1:7" ht="12.75">
      <c r="A85" s="29"/>
      <c r="B85" s="29"/>
      <c r="C85" s="29"/>
      <c r="D85" s="29"/>
      <c r="E85" s="29"/>
      <c r="F85" s="29"/>
      <c r="G85" s="29"/>
    </row>
    <row r="86" spans="1:7" ht="12.75">
      <c r="A86" s="29"/>
      <c r="B86" s="29"/>
      <c r="C86" s="29"/>
      <c r="D86" s="29"/>
      <c r="E86" s="29"/>
      <c r="F86" s="29"/>
      <c r="G86" s="29"/>
    </row>
    <row r="87" spans="1:7" ht="12.75">
      <c r="A87" s="29"/>
      <c r="B87" s="29"/>
      <c r="C87" s="29"/>
      <c r="D87" s="29"/>
      <c r="E87" s="29"/>
      <c r="F87" s="29"/>
      <c r="G87" s="29"/>
    </row>
    <row r="88" spans="1:7" ht="12.75">
      <c r="A88" s="29"/>
      <c r="B88" s="29"/>
      <c r="C88" s="29"/>
      <c r="D88" s="29"/>
      <c r="E88" s="29"/>
      <c r="F88" s="29"/>
      <c r="G88" s="29"/>
    </row>
    <row r="89" spans="1:7" ht="12.75">
      <c r="A89" s="29"/>
      <c r="B89" s="29"/>
      <c r="C89" s="29"/>
      <c r="D89" s="29"/>
      <c r="E89" s="29"/>
      <c r="F89" s="29"/>
      <c r="G89" s="29"/>
    </row>
    <row r="90" spans="1:7" ht="12.75">
      <c r="A90" s="29"/>
      <c r="B90" s="29"/>
      <c r="C90" s="29"/>
      <c r="D90" s="29"/>
      <c r="E90" s="29"/>
      <c r="F90" s="29"/>
      <c r="G90" s="29"/>
    </row>
    <row r="91" spans="1:7" ht="12.75">
      <c r="A91" s="29"/>
      <c r="B91" s="29"/>
      <c r="C91" s="29"/>
      <c r="D91" s="29"/>
      <c r="E91" s="29"/>
      <c r="F91" s="29"/>
      <c r="G91" s="29"/>
    </row>
    <row r="92" spans="1:7" ht="12.75">
      <c r="A92" s="29"/>
      <c r="B92" s="29"/>
      <c r="C92" s="29"/>
      <c r="D92" s="29"/>
      <c r="E92" s="29"/>
      <c r="F92" s="29"/>
      <c r="G92" s="29"/>
    </row>
    <row r="93" spans="1:7" ht="12.75">
      <c r="A93" s="29"/>
      <c r="B93" s="29"/>
      <c r="C93" s="29"/>
      <c r="D93" s="29"/>
      <c r="E93" s="29"/>
      <c r="F93" s="29"/>
      <c r="G93" s="29"/>
    </row>
    <row r="94" spans="1:7" ht="12.75">
      <c r="A94" s="29"/>
      <c r="B94" s="29"/>
      <c r="C94" s="29"/>
      <c r="D94" s="29"/>
      <c r="E94" s="29"/>
      <c r="F94" s="29"/>
      <c r="G94" s="29"/>
    </row>
    <row r="95" spans="1:7" ht="12.75">
      <c r="A95" s="29"/>
      <c r="B95" s="29"/>
      <c r="C95" s="29"/>
      <c r="D95" s="29"/>
      <c r="E95" s="29"/>
      <c r="F95" s="29"/>
      <c r="G95" s="29"/>
    </row>
    <row r="96" spans="1:7" ht="12.75">
      <c r="A96" s="29"/>
      <c r="B96" s="29"/>
      <c r="C96" s="29"/>
      <c r="D96" s="29"/>
      <c r="E96" s="29"/>
      <c r="F96" s="29"/>
      <c r="G96" s="29"/>
    </row>
    <row r="97" spans="1:7" ht="12.75">
      <c r="A97" s="29"/>
      <c r="B97" s="29"/>
      <c r="C97" s="29"/>
      <c r="D97" s="29"/>
      <c r="E97" s="29"/>
      <c r="F97" s="29"/>
      <c r="G97" s="29"/>
    </row>
    <row r="98" spans="1:7" ht="12.75">
      <c r="A98" s="29"/>
      <c r="B98" s="29"/>
      <c r="C98" s="29"/>
      <c r="D98" s="29"/>
      <c r="E98" s="29"/>
      <c r="F98" s="29"/>
      <c r="G98" s="29"/>
    </row>
    <row r="99" spans="1:7" ht="12.75">
      <c r="A99" s="29"/>
      <c r="B99" s="29"/>
      <c r="C99" s="29"/>
      <c r="D99" s="29"/>
      <c r="E99" s="29"/>
      <c r="F99" s="29"/>
      <c r="G99" s="29"/>
    </row>
    <row r="100" spans="1:7" ht="12.75">
      <c r="A100" s="29"/>
      <c r="B100" s="29"/>
      <c r="C100" s="29"/>
      <c r="D100" s="29"/>
      <c r="E100" s="29"/>
      <c r="F100" s="29"/>
      <c r="G100" s="29"/>
    </row>
    <row r="101" spans="1:7" ht="12.75">
      <c r="A101" s="29"/>
      <c r="B101" s="29"/>
      <c r="C101" s="29"/>
      <c r="D101" s="29"/>
      <c r="E101" s="29"/>
      <c r="F101" s="29"/>
      <c r="G101" s="29"/>
    </row>
    <row r="102" spans="1:7" ht="12.75">
      <c r="A102" s="29"/>
      <c r="B102" s="29"/>
      <c r="C102" s="29"/>
      <c r="D102" s="29"/>
      <c r="E102" s="29"/>
      <c r="F102" s="29"/>
      <c r="G102" s="29"/>
    </row>
    <row r="103" spans="1:7" ht="12.75">
      <c r="A103" s="29"/>
      <c r="B103" s="29"/>
      <c r="C103" s="29"/>
      <c r="D103" s="29"/>
      <c r="E103" s="29"/>
      <c r="F103" s="29"/>
      <c r="G103" s="29"/>
    </row>
    <row r="104" spans="1:7" ht="12.75">
      <c r="A104" s="29"/>
      <c r="B104" s="29"/>
      <c r="C104" s="29"/>
      <c r="D104" s="29"/>
      <c r="E104" s="29"/>
      <c r="F104" s="29"/>
      <c r="G104" s="29"/>
    </row>
    <row r="105" spans="1:7" ht="12.75">
      <c r="A105" s="29"/>
      <c r="B105" s="29"/>
      <c r="C105" s="29"/>
      <c r="D105" s="29"/>
      <c r="E105" s="29"/>
      <c r="F105" s="29"/>
      <c r="G105" s="29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</sheetData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&amp;L&amp;F&amp;RUSPS-LR-L-61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2" customFormat="1" ht="15.75">
      <c r="A1" s="40" t="s">
        <v>70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27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5:14" ht="12.75" customHeight="1">
      <c r="E3" s="8"/>
      <c r="F3" s="8"/>
      <c r="G3" s="8"/>
      <c r="H3" s="8"/>
      <c r="I3" s="8"/>
      <c r="J3" s="8"/>
      <c r="K3" s="8"/>
      <c r="L3" s="8"/>
      <c r="M3" s="8"/>
      <c r="N3" s="8"/>
    </row>
    <row r="4" spans="2:19" ht="12.75" customHeight="1">
      <c r="B4" s="23" t="s">
        <v>6</v>
      </c>
      <c r="C4" s="19"/>
      <c r="D4" s="20"/>
      <c r="E4" s="23" t="s">
        <v>3</v>
      </c>
      <c r="F4" s="19"/>
      <c r="G4" s="20"/>
      <c r="H4" s="24" t="s">
        <v>17</v>
      </c>
      <c r="I4" s="19"/>
      <c r="J4" s="20"/>
      <c r="K4" s="23" t="s">
        <v>2</v>
      </c>
      <c r="L4" s="19"/>
      <c r="M4" s="20"/>
      <c r="N4" s="23" t="s">
        <v>4</v>
      </c>
      <c r="O4" s="19"/>
      <c r="P4" s="20"/>
      <c r="Q4" s="23" t="s">
        <v>16</v>
      </c>
      <c r="R4" s="19"/>
      <c r="S4" s="20"/>
    </row>
    <row r="5" spans="2:19" ht="12.75" customHeight="1">
      <c r="B5" s="12" t="s">
        <v>12</v>
      </c>
      <c r="C5" s="13" t="s">
        <v>11</v>
      </c>
      <c r="D5" s="14" t="s">
        <v>13</v>
      </c>
      <c r="E5" s="12" t="s">
        <v>12</v>
      </c>
      <c r="F5" s="13" t="s">
        <v>11</v>
      </c>
      <c r="G5" s="14" t="s">
        <v>13</v>
      </c>
      <c r="H5" s="12" t="s">
        <v>12</v>
      </c>
      <c r="I5" s="13" t="s">
        <v>11</v>
      </c>
      <c r="J5" s="14" t="s">
        <v>13</v>
      </c>
      <c r="K5" s="12" t="s">
        <v>12</v>
      </c>
      <c r="L5" s="13" t="s">
        <v>11</v>
      </c>
      <c r="M5" s="14" t="s">
        <v>13</v>
      </c>
      <c r="N5" s="12" t="s">
        <v>12</v>
      </c>
      <c r="O5" s="13" t="s">
        <v>11</v>
      </c>
      <c r="P5" s="14" t="s">
        <v>13</v>
      </c>
      <c r="Q5" s="12" t="s">
        <v>12</v>
      </c>
      <c r="R5" s="13" t="s">
        <v>11</v>
      </c>
      <c r="S5" s="14" t="s">
        <v>13</v>
      </c>
    </row>
    <row r="6" spans="1:19" ht="12.75" customHeight="1">
      <c r="A6" s="38"/>
      <c r="B6" s="15" t="s">
        <v>14</v>
      </c>
      <c r="C6" s="16" t="s">
        <v>15</v>
      </c>
      <c r="D6" s="17" t="s">
        <v>12</v>
      </c>
      <c r="E6" s="15" t="s">
        <v>14</v>
      </c>
      <c r="F6" s="16" t="s">
        <v>15</v>
      </c>
      <c r="G6" s="17" t="s">
        <v>12</v>
      </c>
      <c r="H6" s="15" t="s">
        <v>14</v>
      </c>
      <c r="I6" s="16" t="s">
        <v>15</v>
      </c>
      <c r="J6" s="17" t="s">
        <v>12</v>
      </c>
      <c r="K6" s="15" t="s">
        <v>14</v>
      </c>
      <c r="L6" s="16" t="s">
        <v>15</v>
      </c>
      <c r="M6" s="17" t="s">
        <v>12</v>
      </c>
      <c r="N6" s="15" t="s">
        <v>14</v>
      </c>
      <c r="O6" s="16" t="s">
        <v>15</v>
      </c>
      <c r="P6" s="17" t="s">
        <v>12</v>
      </c>
      <c r="Q6" s="15" t="s">
        <v>14</v>
      </c>
      <c r="R6" s="16" t="s">
        <v>15</v>
      </c>
      <c r="S6" s="17" t="s">
        <v>12</v>
      </c>
    </row>
    <row r="7" spans="1:19" ht="12.75" customHeight="1">
      <c r="A7" s="105" t="s">
        <v>36</v>
      </c>
      <c r="B7" s="123"/>
      <c r="C7" s="124"/>
      <c r="D7" s="125"/>
      <c r="E7" s="126"/>
      <c r="F7" s="127"/>
      <c r="G7" s="117"/>
      <c r="H7" s="128"/>
      <c r="I7" s="116"/>
      <c r="J7" s="125"/>
      <c r="K7" s="74"/>
      <c r="L7" s="129"/>
      <c r="M7" s="130"/>
      <c r="N7" s="131"/>
      <c r="O7" s="132"/>
      <c r="P7" s="133"/>
      <c r="Q7" s="131"/>
      <c r="R7" s="116"/>
      <c r="S7" s="117"/>
    </row>
    <row r="8" spans="1:19" ht="12.75" customHeight="1">
      <c r="A8" s="119" t="s">
        <v>42</v>
      </c>
      <c r="B8" s="101"/>
      <c r="C8" s="22"/>
      <c r="D8" s="100"/>
      <c r="E8" s="101"/>
      <c r="F8" s="22"/>
      <c r="G8" s="100"/>
      <c r="H8" s="101"/>
      <c r="I8" s="22"/>
      <c r="J8" s="100"/>
      <c r="K8" s="101"/>
      <c r="L8" s="22"/>
      <c r="M8" s="100"/>
      <c r="N8" s="101"/>
      <c r="O8" s="22"/>
      <c r="P8" s="100"/>
      <c r="Q8" s="31"/>
      <c r="R8" s="29"/>
      <c r="S8" s="100"/>
    </row>
    <row r="9" spans="1:19" ht="12.75" customHeight="1">
      <c r="A9" s="107" t="s">
        <v>23</v>
      </c>
      <c r="B9" s="101">
        <f>'Table 6.5'!B12</f>
        <v>368.1030270856744</v>
      </c>
      <c r="C9" s="22">
        <f>'Table 6.5'!C12</f>
        <v>1242.0403877790804</v>
      </c>
      <c r="D9" s="102">
        <f>IF(C9&lt;&gt;0,B9/C9,0)</f>
        <v>0.2963696114132709</v>
      </c>
      <c r="E9" s="101">
        <f>'Table 6.5'!E12</f>
        <v>160.5304853854739</v>
      </c>
      <c r="F9" s="22">
        <f>'Table 6.5'!F12</f>
        <v>542.9726167242229</v>
      </c>
      <c r="G9" s="102">
        <f>IF(F9&lt;&gt;0,E9/F9,0)</f>
        <v>0.295651162583412</v>
      </c>
      <c r="H9" s="101">
        <f>'Table 6.5'!H12</f>
        <v>4290.879506649237</v>
      </c>
      <c r="I9" s="22">
        <f>'Table 6.5'!I12</f>
        <v>14566.572470447565</v>
      </c>
      <c r="J9" s="102">
        <f>IF(I9&lt;&gt;0,H9/I9,0)</f>
        <v>0.29457029204052676</v>
      </c>
      <c r="K9" s="101">
        <f>'Table 6.5'!K12</f>
        <v>0</v>
      </c>
      <c r="L9" s="22">
        <f>'Table 6.5'!L12</f>
        <v>0</v>
      </c>
      <c r="M9" s="102">
        <f>IF(L9&lt;&gt;0,K9/L9,0)</f>
        <v>0</v>
      </c>
      <c r="N9" s="101">
        <f>'Table 6.5'!N12</f>
        <v>0</v>
      </c>
      <c r="O9" s="22">
        <f>'Table 6.5'!O12</f>
        <v>0</v>
      </c>
      <c r="P9" s="102">
        <f>IF(O9&lt;&gt;0,N9/O9,0)</f>
        <v>0</v>
      </c>
      <c r="Q9" s="101">
        <f aca="true" t="shared" si="0" ref="Q9:R12">SUM(B9,E9,H9,K9,N9)</f>
        <v>4819.513019120385</v>
      </c>
      <c r="R9" s="22">
        <f t="shared" si="0"/>
        <v>16351.585474950869</v>
      </c>
      <c r="S9" s="102">
        <f>IF(R9&lt;&gt;0,Q9/R9,0)</f>
        <v>0.2947428569849351</v>
      </c>
    </row>
    <row r="10" spans="1:19" ht="12.75" customHeight="1">
      <c r="A10" s="107" t="s">
        <v>24</v>
      </c>
      <c r="B10" s="101">
        <f>'Table 6.6'!B12</f>
        <v>84.77558995449377</v>
      </c>
      <c r="C10" s="22">
        <f>'Table 6.6'!C12</f>
        <v>166.65401277655786</v>
      </c>
      <c r="D10" s="102">
        <f>IF(C10&lt;&gt;0,B10/C10,0)</f>
        <v>0.5086921613352151</v>
      </c>
      <c r="E10" s="101">
        <f>'Table 6.6'!E12</f>
        <v>21251.31032318435</v>
      </c>
      <c r="F10" s="22">
        <f>'Table 6.6'!F12</f>
        <v>41501.57552515634</v>
      </c>
      <c r="G10" s="102">
        <f>IF(F10&lt;&gt;0,E10/F10,0)</f>
        <v>0.5120603267291091</v>
      </c>
      <c r="H10" s="101">
        <f>'Table 6.6'!H12</f>
        <v>5142.3073756418835</v>
      </c>
      <c r="I10" s="22">
        <f>'Table 6.6'!I12</f>
        <v>10039.580616053327</v>
      </c>
      <c r="J10" s="102">
        <f>IF(I10&lt;&gt;0,H10/I10,0)</f>
        <v>0.5122034049330024</v>
      </c>
      <c r="K10" s="101">
        <f>'Table 6.6'!K12</f>
        <v>0</v>
      </c>
      <c r="L10" s="22">
        <f>'Table 6.6'!L12</f>
        <v>0</v>
      </c>
      <c r="M10" s="102">
        <f>IF(L10&lt;&gt;0,K10/L10,0)</f>
        <v>0</v>
      </c>
      <c r="N10" s="101">
        <f>'Table 6.6'!N12</f>
        <v>0</v>
      </c>
      <c r="O10" s="22">
        <f>'Table 6.6'!O12</f>
        <v>0</v>
      </c>
      <c r="P10" s="102">
        <f>IF(O10&lt;&gt;0,N10/O10,0)</f>
        <v>0</v>
      </c>
      <c r="Q10" s="101">
        <f t="shared" si="0"/>
        <v>26478.393288780724</v>
      </c>
      <c r="R10" s="22">
        <f t="shared" si="0"/>
        <v>51707.81015398622</v>
      </c>
      <c r="S10" s="102">
        <f>IF(R10&lt;&gt;0,Q10/R10,0)</f>
        <v>0.5120772511914136</v>
      </c>
    </row>
    <row r="11" spans="1:19" ht="12.75" customHeight="1">
      <c r="A11" s="107" t="s">
        <v>28</v>
      </c>
      <c r="B11" s="101">
        <f>'Table 6.7'!B12</f>
        <v>0</v>
      </c>
      <c r="C11" s="22">
        <f>'Table 6.7'!C12</f>
        <v>0</v>
      </c>
      <c r="D11" s="102">
        <f>IF(C11&lt;&gt;0,B11/C11,0)</f>
        <v>0</v>
      </c>
      <c r="E11" s="101">
        <f>'Table 6.7'!E12</f>
        <v>53.188794484140104</v>
      </c>
      <c r="F11" s="22">
        <f>'Table 6.7'!F12</f>
        <v>86.23402939304667</v>
      </c>
      <c r="G11" s="102">
        <f>IF(F11&lt;&gt;0,E11/F11,0)</f>
        <v>0.616795885087435</v>
      </c>
      <c r="H11" s="101">
        <f>'Table 6.7'!H12</f>
        <v>1468.1689785294875</v>
      </c>
      <c r="I11" s="22">
        <f>'Table 6.7'!I12</f>
        <v>2636.1503153492476</v>
      </c>
      <c r="J11" s="102">
        <f>IF(I11&lt;&gt;0,H11/I11,0)</f>
        <v>0.5569367459742062</v>
      </c>
      <c r="K11" s="101">
        <f>'Table 6.7'!K12</f>
        <v>1263.1361177912202</v>
      </c>
      <c r="L11" s="22">
        <f>'Table 6.7'!L12</f>
        <v>1350.992153807156</v>
      </c>
      <c r="M11" s="102">
        <f>IF(L11&lt;&gt;0,K11/L11,0)</f>
        <v>0.9349692477721994</v>
      </c>
      <c r="N11" s="101">
        <f>'Table 6.7'!N12</f>
        <v>0</v>
      </c>
      <c r="O11" s="22">
        <f>'Table 6.7'!O12</f>
        <v>0</v>
      </c>
      <c r="P11" s="102">
        <f>IF(O11&lt;&gt;0,N11/O11,0)</f>
        <v>0</v>
      </c>
      <c r="Q11" s="101">
        <f t="shared" si="0"/>
        <v>2784.493890804848</v>
      </c>
      <c r="R11" s="22">
        <f t="shared" si="0"/>
        <v>4073.37649854945</v>
      </c>
      <c r="S11" s="102">
        <f>IF(R11&lt;&gt;0,Q11/R11,0)</f>
        <v>0.6835837276020079</v>
      </c>
    </row>
    <row r="12" spans="1:19" ht="12.75" customHeight="1">
      <c r="A12" s="107" t="s">
        <v>46</v>
      </c>
      <c r="B12" s="101">
        <f>SUM(B9:B11)</f>
        <v>452.87861704016814</v>
      </c>
      <c r="C12" s="22">
        <f>SUM(C9:C11)</f>
        <v>1408.6944005556384</v>
      </c>
      <c r="D12" s="102">
        <f>IF(C12&lt;&gt;0,B12/C12,0)</f>
        <v>0.32148819279862045</v>
      </c>
      <c r="E12" s="101">
        <f>SUM(E9:E11)</f>
        <v>21465.02960305396</v>
      </c>
      <c r="F12" s="22">
        <f>SUM(F9:F11)</f>
        <v>42130.78217127361</v>
      </c>
      <c r="G12" s="102">
        <f>IF(F12&lt;&gt;0,E12/F12,0)</f>
        <v>0.5094856657489175</v>
      </c>
      <c r="H12" s="101">
        <f>SUM(H9:H11)</f>
        <v>10901.355860820608</v>
      </c>
      <c r="I12" s="22">
        <f>SUM(I9:I11)</f>
        <v>27242.30340185014</v>
      </c>
      <c r="J12" s="102">
        <f>IF(I12&lt;&gt;0,H12/I12,0)</f>
        <v>0.400162779924118</v>
      </c>
      <c r="K12" s="101">
        <f>SUM(K9:K11)</f>
        <v>1263.1361177912202</v>
      </c>
      <c r="L12" s="22">
        <f>SUM(L9:L11)</f>
        <v>1350.992153807156</v>
      </c>
      <c r="M12" s="102">
        <f>IF(L12&lt;&gt;0,K12/L12,0)</f>
        <v>0.9349692477721994</v>
      </c>
      <c r="N12" s="101">
        <f>SUM(N9:N11)</f>
        <v>0</v>
      </c>
      <c r="O12" s="22">
        <f>SUM(O9:O11)</f>
        <v>0</v>
      </c>
      <c r="P12" s="102">
        <f>IF(O12&lt;&gt;0,N12/O12,0)</f>
        <v>0</v>
      </c>
      <c r="Q12" s="101">
        <f t="shared" si="0"/>
        <v>34082.40019870596</v>
      </c>
      <c r="R12" s="22">
        <f t="shared" si="0"/>
        <v>72132.77212748653</v>
      </c>
      <c r="S12" s="102">
        <f>IF(R12&lt;&gt;0,Q12/R12,0)</f>
        <v>0.4724953608946176</v>
      </c>
    </row>
    <row r="13" spans="1:19" ht="12.75" customHeight="1">
      <c r="A13" s="120"/>
      <c r="B13" s="101"/>
      <c r="C13" s="22"/>
      <c r="D13" s="100"/>
      <c r="E13" s="101"/>
      <c r="F13" s="22"/>
      <c r="G13" s="100"/>
      <c r="H13" s="101"/>
      <c r="I13" s="22"/>
      <c r="J13" s="100"/>
      <c r="K13" s="101"/>
      <c r="L13" s="22"/>
      <c r="M13" s="100"/>
      <c r="N13" s="101"/>
      <c r="O13" s="22"/>
      <c r="P13" s="100"/>
      <c r="Q13" s="101"/>
      <c r="R13" s="22"/>
      <c r="S13" s="100"/>
    </row>
    <row r="14" spans="1:19" ht="12.75" customHeight="1">
      <c r="A14" s="119" t="s">
        <v>43</v>
      </c>
      <c r="B14" s="101"/>
      <c r="C14" s="22"/>
      <c r="D14" s="100"/>
      <c r="E14" s="101"/>
      <c r="F14" s="22"/>
      <c r="G14" s="100"/>
      <c r="H14" s="101"/>
      <c r="I14" s="22"/>
      <c r="J14" s="100"/>
      <c r="K14" s="101"/>
      <c r="L14" s="22"/>
      <c r="M14" s="100"/>
      <c r="N14" s="101"/>
      <c r="O14" s="22"/>
      <c r="P14" s="100"/>
      <c r="Q14" s="101"/>
      <c r="R14" s="22"/>
      <c r="S14" s="100"/>
    </row>
    <row r="15" spans="1:19" ht="12.75" customHeight="1">
      <c r="A15" s="107" t="s">
        <v>23</v>
      </c>
      <c r="B15" s="101">
        <f>'Table 6.5'!B19</f>
        <v>11530.02918217205</v>
      </c>
      <c r="C15" s="22">
        <f>'Table 6.5'!C19</f>
        <v>43309.71758577472</v>
      </c>
      <c r="D15" s="102">
        <f>IF(C15&lt;&gt;0,B15/C15,0)</f>
        <v>0.26622268222684375</v>
      </c>
      <c r="E15" s="101">
        <f>'Table 6.5'!E19</f>
        <v>198.60821519114313</v>
      </c>
      <c r="F15" s="22">
        <f>'Table 6.5'!F19</f>
        <v>715.8093365897012</v>
      </c>
      <c r="G15" s="102">
        <f>IF(F15&lt;&gt;0,E15/F15,0)</f>
        <v>0.27745966005048706</v>
      </c>
      <c r="H15" s="101">
        <f>'Table 6.5'!H19</f>
        <v>4145.8489768488</v>
      </c>
      <c r="I15" s="22">
        <f>'Table 6.5'!I19</f>
        <v>15679.306964584102</v>
      </c>
      <c r="J15" s="102">
        <f>IF(I15&lt;&gt;0,H15/I15,0)</f>
        <v>0.2644153205376555</v>
      </c>
      <c r="K15" s="101">
        <f>'Table 6.5'!K19</f>
        <v>0</v>
      </c>
      <c r="L15" s="22">
        <f>'Table 6.5'!L19</f>
        <v>0</v>
      </c>
      <c r="M15" s="102">
        <f>IF(L15&lt;&gt;0,K15/L15,0)</f>
        <v>0</v>
      </c>
      <c r="N15" s="101">
        <f>'Table 6.5'!N19</f>
        <v>86.67147245517106</v>
      </c>
      <c r="O15" s="22">
        <f>'Table 6.5'!O19</f>
        <v>322.1040178111252</v>
      </c>
      <c r="P15" s="102">
        <f>IF(O15&lt;&gt;0,N15/O15,0)</f>
        <v>0.26907914109284203</v>
      </c>
      <c r="Q15" s="101">
        <f aca="true" t="shared" si="1" ref="Q15:R18">SUM(B15,E15,H15,K15,N15)</f>
        <v>15961.157846667164</v>
      </c>
      <c r="R15" s="22">
        <f t="shared" si="1"/>
        <v>60026.937904759645</v>
      </c>
      <c r="S15" s="102">
        <f>IF(R15&lt;&gt;0,Q15/R15,0)</f>
        <v>0.2658999176668243</v>
      </c>
    </row>
    <row r="16" spans="1:19" ht="12.75" customHeight="1">
      <c r="A16" s="107" t="s">
        <v>24</v>
      </c>
      <c r="B16" s="101">
        <f>'Table 6.6'!B19</f>
        <v>700.3923142087358</v>
      </c>
      <c r="C16" s="22">
        <f>'Table 6.6'!C19</f>
        <v>1261.3444315953907</v>
      </c>
      <c r="D16" s="102">
        <f>IF(C16&lt;&gt;0,B16/C16,0)</f>
        <v>0.5552744331085333</v>
      </c>
      <c r="E16" s="101">
        <f>'Table 6.6'!E19</f>
        <v>15013.431480204868</v>
      </c>
      <c r="F16" s="22">
        <f>'Table 6.6'!F19</f>
        <v>27422.664607465675</v>
      </c>
      <c r="G16" s="102">
        <f>IF(F16&lt;&gt;0,E16/F16,0)</f>
        <v>0.547482591320376</v>
      </c>
      <c r="H16" s="101">
        <f>'Table 6.6'!H19</f>
        <v>4249.036873973668</v>
      </c>
      <c r="I16" s="22">
        <f>'Table 6.6'!I19</f>
        <v>7772.344408457215</v>
      </c>
      <c r="J16" s="102">
        <f>IF(I16&lt;&gt;0,H16/I16,0)</f>
        <v>0.5466866431382301</v>
      </c>
      <c r="K16" s="101">
        <f>'Table 6.6'!K19</f>
        <v>64.39669924741624</v>
      </c>
      <c r="L16" s="22">
        <f>'Table 6.6'!L19</f>
        <v>116.756096484</v>
      </c>
      <c r="M16" s="102">
        <f>IF(L16&lt;&gt;0,K16/L16,0)</f>
        <v>0.5515489228114184</v>
      </c>
      <c r="N16" s="101">
        <f>'Table 6.6'!N19</f>
        <v>0</v>
      </c>
      <c r="O16" s="22">
        <f>'Table 6.6'!O19</f>
        <v>0</v>
      </c>
      <c r="P16" s="102">
        <f>IF(O16&lt;&gt;0,N16/O16,0)</f>
        <v>0</v>
      </c>
      <c r="Q16" s="101">
        <f t="shared" si="1"/>
        <v>20027.257367634687</v>
      </c>
      <c r="R16" s="22">
        <f t="shared" si="1"/>
        <v>36573.109544002284</v>
      </c>
      <c r="S16" s="102">
        <f>IF(R16&lt;&gt;0,Q16/R16,0)</f>
        <v>0.5475951489314642</v>
      </c>
    </row>
    <row r="17" spans="1:19" ht="12.75" customHeight="1">
      <c r="A17" s="107" t="s">
        <v>28</v>
      </c>
      <c r="B17" s="101">
        <f>'Table 6.7'!B19</f>
        <v>0</v>
      </c>
      <c r="C17" s="22">
        <f>'Table 6.7'!C19</f>
        <v>0</v>
      </c>
      <c r="D17" s="102">
        <f>IF(C17&lt;&gt;0,B17/C17,0)</f>
        <v>0</v>
      </c>
      <c r="E17" s="101">
        <f>'Table 6.7'!E19</f>
        <v>0</v>
      </c>
      <c r="F17" s="22">
        <f>'Table 6.7'!F19</f>
        <v>0</v>
      </c>
      <c r="G17" s="102">
        <f>IF(F17&lt;&gt;0,E17/F17,0)</f>
        <v>0</v>
      </c>
      <c r="H17" s="101">
        <f>'Table 6.7'!H19</f>
        <v>3725.3380350714233</v>
      </c>
      <c r="I17" s="22">
        <f>'Table 6.7'!I19</f>
        <v>4610.018254228911</v>
      </c>
      <c r="J17" s="102">
        <f>IF(I17&lt;&gt;0,H17/I17,0)</f>
        <v>0.808096157028024</v>
      </c>
      <c r="K17" s="101">
        <f>'Table 6.7'!K19</f>
        <v>2.7250499955310823</v>
      </c>
      <c r="L17" s="22">
        <f>'Table 6.7'!L19</f>
        <v>3.779818562</v>
      </c>
      <c r="M17" s="102">
        <f>IF(L17&lt;&gt;0,K17/L17,0)</f>
        <v>0.7209473023195028</v>
      </c>
      <c r="N17" s="101">
        <f>'Table 6.7'!N19</f>
        <v>0</v>
      </c>
      <c r="O17" s="22">
        <f>'Table 6.7'!O19</f>
        <v>0</v>
      </c>
      <c r="P17" s="102">
        <f>IF(O17&lt;&gt;0,N17/O17,0)</f>
        <v>0</v>
      </c>
      <c r="Q17" s="101">
        <f t="shared" si="1"/>
        <v>3728.0630850669545</v>
      </c>
      <c r="R17" s="22">
        <f t="shared" si="1"/>
        <v>4613.798072790912</v>
      </c>
      <c r="S17" s="102">
        <f>IF(R17&lt;&gt;0,Q17/R17,0)</f>
        <v>0.8080247609995269</v>
      </c>
    </row>
    <row r="18" spans="1:19" ht="12.75" customHeight="1">
      <c r="A18" s="107" t="s">
        <v>46</v>
      </c>
      <c r="B18" s="101">
        <f>SUM(B15:B17)</f>
        <v>12230.421496380784</v>
      </c>
      <c r="C18" s="22">
        <f>SUM(C15:C17)</f>
        <v>44571.06201737011</v>
      </c>
      <c r="D18" s="102">
        <f>IF(C18&lt;&gt;0,B18/C18,0)</f>
        <v>0.2744027389702848</v>
      </c>
      <c r="E18" s="101">
        <f>SUM(E15:E17)</f>
        <v>15212.039695396012</v>
      </c>
      <c r="F18" s="22">
        <f>SUM(F15:F17)</f>
        <v>28138.473944055375</v>
      </c>
      <c r="G18" s="102">
        <f>IF(F18&lt;&gt;0,E18/F18,0)</f>
        <v>0.540613528851651</v>
      </c>
      <c r="H18" s="101">
        <f>SUM(H15:H17)</f>
        <v>12120.22388589389</v>
      </c>
      <c r="I18" s="22">
        <f>SUM(I15:I17)</f>
        <v>28061.66962727023</v>
      </c>
      <c r="J18" s="102">
        <f>IF(I18&lt;&gt;0,H18/I18,0)</f>
        <v>0.4319138542674418</v>
      </c>
      <c r="K18" s="101">
        <f>SUM(K15:K17)</f>
        <v>67.12174924294732</v>
      </c>
      <c r="L18" s="22">
        <f>SUM(L15:L17)</f>
        <v>120.535915046</v>
      </c>
      <c r="M18" s="102">
        <f>IF(L18&lt;&gt;0,K18/L18,0)</f>
        <v>0.5568609921560036</v>
      </c>
      <c r="N18" s="101">
        <f>SUM(N15:N17)</f>
        <v>86.67147245517106</v>
      </c>
      <c r="O18" s="22">
        <f>SUM(O15:O17)</f>
        <v>322.1040178111252</v>
      </c>
      <c r="P18" s="102">
        <f>IF(O18&lt;&gt;0,N18/O18,0)</f>
        <v>0.26907914109284203</v>
      </c>
      <c r="Q18" s="101">
        <f t="shared" si="1"/>
        <v>39716.478299368806</v>
      </c>
      <c r="R18" s="22">
        <f t="shared" si="1"/>
        <v>101213.84552155284</v>
      </c>
      <c r="S18" s="102">
        <f>IF(R18&lt;&gt;0,Q18/R18,0)</f>
        <v>0.39240163334087963</v>
      </c>
    </row>
    <row r="19" spans="1:19" ht="12.75" customHeight="1">
      <c r="A19" s="135"/>
      <c r="B19" s="103"/>
      <c r="C19" s="33"/>
      <c r="D19" s="104"/>
      <c r="E19" s="103"/>
      <c r="F19" s="33"/>
      <c r="G19" s="104"/>
      <c r="H19" s="103"/>
      <c r="I19" s="33"/>
      <c r="J19" s="104"/>
      <c r="K19" s="103"/>
      <c r="L19" s="33"/>
      <c r="M19" s="104"/>
      <c r="N19" s="103"/>
      <c r="O19" s="33"/>
      <c r="P19" s="104"/>
      <c r="Q19" s="103"/>
      <c r="R19" s="33"/>
      <c r="S19" s="104"/>
    </row>
    <row r="20" spans="1:19" ht="12.75" customHeight="1">
      <c r="A20" s="136" t="s">
        <v>56</v>
      </c>
      <c r="B20" s="137"/>
      <c r="C20" s="129"/>
      <c r="D20" s="138"/>
      <c r="E20" s="137"/>
      <c r="F20" s="129"/>
      <c r="G20" s="138"/>
      <c r="H20" s="137"/>
      <c r="I20" s="129"/>
      <c r="J20" s="138"/>
      <c r="K20" s="137"/>
      <c r="L20" s="129"/>
      <c r="M20" s="138"/>
      <c r="N20" s="137"/>
      <c r="O20" s="129"/>
      <c r="P20" s="138"/>
      <c r="Q20" s="137"/>
      <c r="R20" s="129"/>
      <c r="S20" s="138"/>
    </row>
    <row r="21" spans="1:19" ht="12.75" customHeight="1">
      <c r="A21" s="107" t="s">
        <v>23</v>
      </c>
      <c r="B21" s="101">
        <f aca="true" t="shared" si="2" ref="B21:C23">SUM(B9,B15)</f>
        <v>11898.132209257723</v>
      </c>
      <c r="C21" s="22">
        <f t="shared" si="2"/>
        <v>44551.7579735538</v>
      </c>
      <c r="D21" s="102">
        <f>IF(C21&lt;&gt;0,B21/C21,0)</f>
        <v>0.26706313623629685</v>
      </c>
      <c r="E21" s="101">
        <f aca="true" t="shared" si="3" ref="E21:F23">SUM(E9,E15)</f>
        <v>359.138700576617</v>
      </c>
      <c r="F21" s="22">
        <f t="shared" si="3"/>
        <v>1258.781953313924</v>
      </c>
      <c r="G21" s="102">
        <f>IF(F21&lt;&gt;0,E21/F21,0)</f>
        <v>0.28530652161888154</v>
      </c>
      <c r="H21" s="101">
        <f aca="true" t="shared" si="4" ref="H21:I23">SUM(H9,H15)</f>
        <v>8436.728483498036</v>
      </c>
      <c r="I21" s="22">
        <f t="shared" si="4"/>
        <v>30245.879435031668</v>
      </c>
      <c r="J21" s="102">
        <f>IF(I21&lt;&gt;0,H21/I21,0)</f>
        <v>0.2789381112762874</v>
      </c>
      <c r="K21" s="101">
        <f aca="true" t="shared" si="5" ref="K21:L23">SUM(K9,K15)</f>
        <v>0</v>
      </c>
      <c r="L21" s="22">
        <f t="shared" si="5"/>
        <v>0</v>
      </c>
      <c r="M21" s="102">
        <f>IF(L21&lt;&gt;0,K21/L21,0)</f>
        <v>0</v>
      </c>
      <c r="N21" s="101">
        <f aca="true" t="shared" si="6" ref="N21:O23">SUM(N9,N15)</f>
        <v>86.67147245517106</v>
      </c>
      <c r="O21" s="22">
        <f t="shared" si="6"/>
        <v>322.1040178111252</v>
      </c>
      <c r="P21" s="102">
        <f>IF(O21&lt;&gt;0,N21/O21,0)</f>
        <v>0.26907914109284203</v>
      </c>
      <c r="Q21" s="101">
        <f aca="true" t="shared" si="7" ref="Q21:R24">SUM(B21,E21,H21,K21,N21)</f>
        <v>20780.67086578755</v>
      </c>
      <c r="R21" s="22">
        <f t="shared" si="7"/>
        <v>76378.52337971053</v>
      </c>
      <c r="S21" s="102">
        <f>IF(R21&lt;&gt;0,Q21/R21,0)</f>
        <v>0.2720747920521831</v>
      </c>
    </row>
    <row r="22" spans="1:19" ht="12.75" customHeight="1">
      <c r="A22" s="107" t="s">
        <v>24</v>
      </c>
      <c r="B22" s="101">
        <f t="shared" si="2"/>
        <v>785.1679041632295</v>
      </c>
      <c r="C22" s="22">
        <f t="shared" si="2"/>
        <v>1427.9984443719486</v>
      </c>
      <c r="D22" s="102">
        <f>IF(C22&lt;&gt;0,B22/C22,0)</f>
        <v>0.5498380668814776</v>
      </c>
      <c r="E22" s="101">
        <f t="shared" si="3"/>
        <v>36264.74180338922</v>
      </c>
      <c r="F22" s="22">
        <f t="shared" si="3"/>
        <v>68924.24013262201</v>
      </c>
      <c r="G22" s="102">
        <f>IF(F22&lt;&gt;0,E22/F22,0)</f>
        <v>0.5261536686310891</v>
      </c>
      <c r="H22" s="101">
        <f t="shared" si="4"/>
        <v>9391.344249615551</v>
      </c>
      <c r="I22" s="22">
        <f t="shared" si="4"/>
        <v>17811.925024510543</v>
      </c>
      <c r="J22" s="102">
        <f>IF(I22&lt;&gt;0,H22/I22,0)</f>
        <v>0.5272503806687013</v>
      </c>
      <c r="K22" s="101">
        <f t="shared" si="5"/>
        <v>64.39669924741624</v>
      </c>
      <c r="L22" s="22">
        <f t="shared" si="5"/>
        <v>116.756096484</v>
      </c>
      <c r="M22" s="102">
        <f>IF(L22&lt;&gt;0,K22/L22,0)</f>
        <v>0.5515489228114184</v>
      </c>
      <c r="N22" s="101">
        <f t="shared" si="6"/>
        <v>0</v>
      </c>
      <c r="O22" s="22">
        <f t="shared" si="6"/>
        <v>0</v>
      </c>
      <c r="P22" s="102">
        <f>IF(O22&lt;&gt;0,N22/O22,0)</f>
        <v>0</v>
      </c>
      <c r="Q22" s="101">
        <f t="shared" si="7"/>
        <v>46505.65065641541</v>
      </c>
      <c r="R22" s="22">
        <f t="shared" si="7"/>
        <v>88280.91969798849</v>
      </c>
      <c r="S22" s="102">
        <f>IF(R22&lt;&gt;0,Q22/R22,0)</f>
        <v>0.5267916421296079</v>
      </c>
    </row>
    <row r="23" spans="1:19" ht="12.75" customHeight="1">
      <c r="A23" s="107" t="s">
        <v>28</v>
      </c>
      <c r="B23" s="101">
        <f t="shared" si="2"/>
        <v>0</v>
      </c>
      <c r="C23" s="22">
        <f t="shared" si="2"/>
        <v>0</v>
      </c>
      <c r="D23" s="102">
        <f>IF(C23&lt;&gt;0,B23/C23,0)</f>
        <v>0</v>
      </c>
      <c r="E23" s="101">
        <f t="shared" si="3"/>
        <v>53.188794484140104</v>
      </c>
      <c r="F23" s="22">
        <f t="shared" si="3"/>
        <v>86.23402939304667</v>
      </c>
      <c r="G23" s="102">
        <f>IF(F23&lt;&gt;0,E23/F23,0)</f>
        <v>0.616795885087435</v>
      </c>
      <c r="H23" s="101">
        <f t="shared" si="4"/>
        <v>5193.507013600911</v>
      </c>
      <c r="I23" s="22">
        <f t="shared" si="4"/>
        <v>7246.168569578159</v>
      </c>
      <c r="J23" s="102">
        <f>IF(I23&lt;&gt;0,H23/I23,0)</f>
        <v>0.7167245646761506</v>
      </c>
      <c r="K23" s="101">
        <f t="shared" si="5"/>
        <v>1265.8611677867511</v>
      </c>
      <c r="L23" s="22">
        <f t="shared" si="5"/>
        <v>1354.771972369156</v>
      </c>
      <c r="M23" s="102">
        <f>IF(L23&lt;&gt;0,K23/L23,0)</f>
        <v>0.9343721257925626</v>
      </c>
      <c r="N23" s="101">
        <f t="shared" si="6"/>
        <v>0</v>
      </c>
      <c r="O23" s="22">
        <f t="shared" si="6"/>
        <v>0</v>
      </c>
      <c r="P23" s="102">
        <f>IF(O23&lt;&gt;0,N23/O23,0)</f>
        <v>0</v>
      </c>
      <c r="Q23" s="101">
        <f t="shared" si="7"/>
        <v>6512.556975871802</v>
      </c>
      <c r="R23" s="22">
        <f t="shared" si="7"/>
        <v>8687.174571340362</v>
      </c>
      <c r="S23" s="102">
        <f>IF(R23&lt;&gt;0,Q23/R23,0)</f>
        <v>0.7496749285270742</v>
      </c>
    </row>
    <row r="24" spans="1:19" ht="12.75" customHeight="1">
      <c r="A24" s="135" t="s">
        <v>57</v>
      </c>
      <c r="B24" s="103">
        <f>SUM(B21:B23)</f>
        <v>12683.300113420952</v>
      </c>
      <c r="C24" s="33">
        <f>SUM(C21:C23)</f>
        <v>45979.75641792575</v>
      </c>
      <c r="D24" s="104">
        <f>IF(C24&lt;&gt;0,B24/C24,0)</f>
        <v>0.2758453089254778</v>
      </c>
      <c r="E24" s="103">
        <f>SUM(E21:E23)</f>
        <v>36677.06929844998</v>
      </c>
      <c r="F24" s="33">
        <f>SUM(F21:F23)</f>
        <v>70269.25611532899</v>
      </c>
      <c r="G24" s="104">
        <f>IF(F24&lt;&gt;0,E24/F24,0)</f>
        <v>0.521950442142919</v>
      </c>
      <c r="H24" s="103">
        <f>SUM(H21:H23)</f>
        <v>23021.579746714495</v>
      </c>
      <c r="I24" s="33">
        <f>SUM(I21:I23)</f>
        <v>55303.97302912037</v>
      </c>
      <c r="J24" s="104">
        <f>IF(I24&lt;&gt;0,H24/I24,0)</f>
        <v>0.4162735240484885</v>
      </c>
      <c r="K24" s="103">
        <f>SUM(K21:K23)</f>
        <v>1330.2578670341675</v>
      </c>
      <c r="L24" s="33">
        <f>SUM(L21:L23)</f>
        <v>1471.528068853156</v>
      </c>
      <c r="M24" s="104">
        <f>IF(L24&lt;&gt;0,K24/L24,0)</f>
        <v>0.903997616621008</v>
      </c>
      <c r="N24" s="103">
        <f>SUM(N21:N23)</f>
        <v>86.67147245517106</v>
      </c>
      <c r="O24" s="33">
        <f>SUM(O21:O23)</f>
        <v>322.1040178111252</v>
      </c>
      <c r="P24" s="104">
        <f>IF(O24&lt;&gt;0,N24/O24,0)</f>
        <v>0.26907914109284203</v>
      </c>
      <c r="Q24" s="103">
        <f t="shared" si="7"/>
        <v>73798.87849807476</v>
      </c>
      <c r="R24" s="33">
        <f t="shared" si="7"/>
        <v>173346.6176490394</v>
      </c>
      <c r="S24" s="104">
        <f>IF(R24&lt;&gt;0,Q24/R24,0)</f>
        <v>0.4257301324880146</v>
      </c>
    </row>
    <row r="25" spans="1:17" ht="12.75" customHeight="1">
      <c r="A25" s="58"/>
      <c r="B25" s="22"/>
      <c r="C25" s="41"/>
      <c r="D25" s="42"/>
      <c r="E25" s="41"/>
      <c r="F25" s="43"/>
      <c r="G25" s="29"/>
      <c r="H25" s="44"/>
      <c r="I25" s="29"/>
      <c r="J25" s="42"/>
      <c r="M25" s="5"/>
      <c r="N25" s="5"/>
      <c r="O25" s="5"/>
      <c r="P25" s="5"/>
      <c r="Q25" s="5"/>
    </row>
    <row r="26" spans="2:20" ht="12.75" customHeight="1">
      <c r="B26" s="6" t="s">
        <v>40</v>
      </c>
      <c r="C26" s="74" t="s">
        <v>23</v>
      </c>
      <c r="D26" s="75">
        <f>'Table 6.12'!D33-'Table 6.8'!D21</f>
        <v>0.09928655141300713</v>
      </c>
      <c r="E26" s="41"/>
      <c r="F26" s="74" t="s">
        <v>23</v>
      </c>
      <c r="G26" s="75">
        <f>'Table 6.12'!G33-'Table 6.8'!G21</f>
        <v>0.11271220870068938</v>
      </c>
      <c r="H26" s="44"/>
      <c r="I26" s="74" t="s">
        <v>23</v>
      </c>
      <c r="J26" s="75">
        <f>'Table 6.12'!J33-'Table 6.8'!J21</f>
        <v>1.2058367100869705</v>
      </c>
      <c r="L26" s="74" t="s">
        <v>23</v>
      </c>
      <c r="M26" s="75">
        <f>'Table 6.12'!M33-'Table 6.8'!M21</f>
        <v>0</v>
      </c>
      <c r="N26" s="5"/>
      <c r="O26" s="74" t="s">
        <v>23</v>
      </c>
      <c r="P26" s="75">
        <f>'Table 6.12'!P33-'Table 6.8'!P21</f>
        <v>0.09773771830981831</v>
      </c>
      <c r="Q26" s="5"/>
      <c r="R26" s="88" t="s">
        <v>23</v>
      </c>
      <c r="S26" s="89">
        <f>'Table 6.12'!S33-'Table 6.8'!S21</f>
        <v>0.14911313622835753</v>
      </c>
      <c r="T26" s="147"/>
    </row>
    <row r="27" spans="3:20" ht="12.75" customHeight="1">
      <c r="C27" s="31" t="s">
        <v>24</v>
      </c>
      <c r="D27" s="76">
        <f>'Table 6.12'!D34-'Table 6.8'!D22</f>
        <v>0.3785972773008408</v>
      </c>
      <c r="E27" s="29"/>
      <c r="F27" s="31" t="s">
        <v>24</v>
      </c>
      <c r="G27" s="76">
        <f>'Table 6.12'!G34-'Table 6.8'!G22</f>
        <v>0.44446376535758114</v>
      </c>
      <c r="H27" s="45"/>
      <c r="I27" s="31" t="s">
        <v>24</v>
      </c>
      <c r="J27" s="76">
        <f>'Table 6.12'!J34-'Table 6.8'!J22</f>
        <v>1.2678474991543167</v>
      </c>
      <c r="L27" s="31" t="s">
        <v>24</v>
      </c>
      <c r="M27" s="76">
        <f>'Table 6.12'!M34-'Table 6.8'!M22</f>
        <v>1.8896832194173663</v>
      </c>
      <c r="N27" s="5"/>
      <c r="O27" s="31" t="s">
        <v>24</v>
      </c>
      <c r="P27" s="76">
        <f>'Table 6.12'!P34-'Table 6.8'!P22</f>
        <v>0.9311415510223342</v>
      </c>
      <c r="Q27" s="5"/>
      <c r="R27" s="90" t="s">
        <v>24</v>
      </c>
      <c r="S27" s="91">
        <f>'Table 6.12'!S34-'Table 6.8'!S22</f>
        <v>0.5803994419298149</v>
      </c>
      <c r="T27" s="147"/>
    </row>
    <row r="28" spans="3:20" ht="12.75">
      <c r="C28" s="31" t="s">
        <v>28</v>
      </c>
      <c r="D28" s="76">
        <f>'Table 6.12'!D35-'Table 6.8'!D23</f>
        <v>8.705312351008041</v>
      </c>
      <c r="F28" s="31" t="s">
        <v>28</v>
      </c>
      <c r="G28" s="76">
        <f>'Table 6.12'!G35-'Table 6.8'!G23</f>
        <v>-0.616795885087435</v>
      </c>
      <c r="I28" s="31" t="s">
        <v>28</v>
      </c>
      <c r="J28" s="76">
        <f>'Table 6.12'!J35-'Table 6.8'!J23</f>
        <v>9.09136204700254</v>
      </c>
      <c r="L28" s="31" t="s">
        <v>28</v>
      </c>
      <c r="M28" s="76">
        <f>'Table 6.12'!M35-'Table 6.8'!M23</f>
        <v>9.002801740543882</v>
      </c>
      <c r="O28" s="31" t="s">
        <v>28</v>
      </c>
      <c r="P28" s="76">
        <f>'Table 6.12'!P35-'Table 6.8'!P23</f>
        <v>8.641627384707316</v>
      </c>
      <c r="R28" s="90" t="s">
        <v>28</v>
      </c>
      <c r="S28" s="91">
        <f>'Table 6.12'!S35-'Table 6.8'!S23</f>
        <v>8.77576312323971</v>
      </c>
      <c r="T28" s="147"/>
    </row>
    <row r="29" spans="1:20" ht="12.75">
      <c r="A29" s="71"/>
      <c r="B29" s="60"/>
      <c r="C29" s="77" t="s">
        <v>57</v>
      </c>
      <c r="D29" s="78">
        <f>'Table 6.12'!D36-'Table 6.8'!D24</f>
        <v>0.1251395223290374</v>
      </c>
      <c r="E29" s="60"/>
      <c r="F29" s="77" t="s">
        <v>57</v>
      </c>
      <c r="G29" s="78">
        <f>'Table 6.12'!G36-'Table 6.8'!G24</f>
        <v>0.3869273099886401</v>
      </c>
      <c r="H29" s="60"/>
      <c r="I29" s="77" t="s">
        <v>57</v>
      </c>
      <c r="J29" s="78">
        <f>'Table 6.12'!J36-'Table 6.8'!J24</f>
        <v>1.350289698489282</v>
      </c>
      <c r="K29" s="60"/>
      <c r="L29" s="77" t="s">
        <v>57</v>
      </c>
      <c r="M29" s="78">
        <f>'Table 6.12'!M36-'Table 6.8'!M24</f>
        <v>7.580809563409027</v>
      </c>
      <c r="N29" s="60"/>
      <c r="O29" s="77" t="s">
        <v>57</v>
      </c>
      <c r="P29" s="78">
        <f>'Table 6.12'!P36-'Table 6.8'!P24</f>
        <v>0.5088509252795964</v>
      </c>
      <c r="Q29" s="60"/>
      <c r="R29" s="92" t="s">
        <v>57</v>
      </c>
      <c r="S29" s="93">
        <f>'Table 6.12'!S36-'Table 6.8'!S24</f>
        <v>0.08852515439577735</v>
      </c>
      <c r="T29" s="147"/>
    </row>
    <row r="30" spans="1:19" ht="12.75">
      <c r="A30" s="54"/>
      <c r="B30" s="6" t="s">
        <v>60</v>
      </c>
      <c r="C30" s="74" t="s">
        <v>23</v>
      </c>
      <c r="D30" s="83">
        <f>IF('Table 6.12'!D33&lt;&gt;0,'Table 6.8'!D26/'Table 6.12'!D33,0)</f>
        <v>0.2710157938173303</v>
      </c>
      <c r="E30" s="61"/>
      <c r="F30" s="74" t="s">
        <v>23</v>
      </c>
      <c r="G30" s="83">
        <f>IF('Table 6.12'!G33&lt;&gt;0,'Table 6.8'!G26/'Table 6.12'!G33,0)</f>
        <v>0.2831831773600008</v>
      </c>
      <c r="H30" s="61"/>
      <c r="I30" s="74" t="s">
        <v>23</v>
      </c>
      <c r="J30" s="83">
        <f>IF('Table 6.12'!J33&lt;&gt;0,'Table 6.8'!J26/'Table 6.12'!J33,0)</f>
        <v>0.8121344009456073</v>
      </c>
      <c r="K30" s="61"/>
      <c r="L30" s="74" t="s">
        <v>23</v>
      </c>
      <c r="M30" s="83">
        <f>IF('Table 6.12'!M33&lt;&gt;0,'Table 6.8'!M26/'Table 6.12'!M33,0)</f>
        <v>0</v>
      </c>
      <c r="N30" s="61"/>
      <c r="O30" s="74" t="s">
        <v>23</v>
      </c>
      <c r="P30" s="83">
        <f>IF('Table 6.12'!P33&lt;&gt;0,'Table 6.8'!P26/'Table 6.12'!P33,0)</f>
        <v>0.2664482719496002</v>
      </c>
      <c r="Q30" s="60"/>
      <c r="R30" s="88" t="s">
        <v>23</v>
      </c>
      <c r="S30" s="94">
        <f>IF('Table 6.12'!S33&lt;&gt;0,'Table 6.8'!S26/'Table 6.12'!S33,0)</f>
        <v>0.3540299382204462</v>
      </c>
    </row>
    <row r="31" spans="1:19" ht="12.75">
      <c r="A31" s="54"/>
      <c r="B31" s="72"/>
      <c r="C31" s="31" t="s">
        <v>24</v>
      </c>
      <c r="D31" s="84">
        <f>IF('Table 6.12'!D34&lt;&gt;0,'Table 6.8'!D27/'Table 6.12'!D34,0)</f>
        <v>0.4077799059171696</v>
      </c>
      <c r="E31" s="61"/>
      <c r="F31" s="31" t="s">
        <v>24</v>
      </c>
      <c r="G31" s="84">
        <f>IF('Table 6.12'!G34&lt;&gt;0,'Table 6.8'!G27/'Table 6.12'!G34,0)</f>
        <v>0.4579185885123605</v>
      </c>
      <c r="H31" s="61"/>
      <c r="I31" s="31" t="s">
        <v>24</v>
      </c>
      <c r="J31" s="84">
        <f>IF('Table 6.12'!J34&lt;&gt;0,'Table 6.8'!J27/'Table 6.12'!J34,0)</f>
        <v>0.7062832135255578</v>
      </c>
      <c r="K31" s="61"/>
      <c r="L31" s="31" t="s">
        <v>24</v>
      </c>
      <c r="M31" s="84">
        <f>IF('Table 6.12'!M34&lt;&gt;0,'Table 6.8'!M27/'Table 6.12'!M34,0)</f>
        <v>0.7740694490824344</v>
      </c>
      <c r="N31" s="61"/>
      <c r="O31" s="31" t="s">
        <v>24</v>
      </c>
      <c r="P31" s="84">
        <f>IF('Table 6.12'!P34&lt;&gt;0,'Table 6.8'!P27/'Table 6.12'!P34,0)</f>
        <v>1</v>
      </c>
      <c r="Q31" s="60"/>
      <c r="R31" s="90" t="s">
        <v>24</v>
      </c>
      <c r="S31" s="95">
        <f>IF('Table 6.12'!S34&lt;&gt;0,'Table 6.8'!S27/'Table 6.12'!S34,0)</f>
        <v>0.524208919567731</v>
      </c>
    </row>
    <row r="32" spans="1:19" ht="12.75">
      <c r="A32" s="54"/>
      <c r="B32" s="61"/>
      <c r="C32" s="31" t="s">
        <v>28</v>
      </c>
      <c r="D32" s="84">
        <f>IF('Table 6.12'!D35&lt;&gt;0,'Table 6.8'!D28/'Table 6.12'!D35,0)</f>
        <v>1</v>
      </c>
      <c r="E32" s="61"/>
      <c r="F32" s="31" t="s">
        <v>28</v>
      </c>
      <c r="G32" s="84">
        <f>IF('Table 6.12'!G35&lt;&gt;0,'Table 6.8'!G28/'Table 6.12'!G35,0)</f>
        <v>0</v>
      </c>
      <c r="H32" s="61"/>
      <c r="I32" s="31" t="s">
        <v>28</v>
      </c>
      <c r="J32" s="84">
        <f>IF('Table 6.12'!J35&lt;&gt;0,'Table 6.8'!J28/'Table 6.12'!J35,0)</f>
        <v>0.9269251391170699</v>
      </c>
      <c r="K32" s="61"/>
      <c r="L32" s="31" t="s">
        <v>28</v>
      </c>
      <c r="M32" s="84">
        <f>IF('Table 6.12'!M35&lt;&gt;0,'Table 6.8'!M28/'Table 6.12'!M35,0)</f>
        <v>0.9059720461410183</v>
      </c>
      <c r="N32" s="61"/>
      <c r="O32" s="31" t="s">
        <v>28</v>
      </c>
      <c r="P32" s="84">
        <f>IF('Table 6.12'!P35&lt;&gt;0,'Table 6.8'!P28/'Table 6.12'!P35,0)</f>
        <v>1</v>
      </c>
      <c r="Q32" s="60"/>
      <c r="R32" s="90" t="s">
        <v>28</v>
      </c>
      <c r="S32" s="95">
        <f>IF('Table 6.12'!S35&lt;&gt;0,'Table 6.8'!S28/'Table 6.12'!S35,0)</f>
        <v>0.9212975902574869</v>
      </c>
    </row>
    <row r="33" spans="1:19" ht="12.75">
      <c r="A33" s="52"/>
      <c r="B33" s="39"/>
      <c r="C33" s="77" t="s">
        <v>57</v>
      </c>
      <c r="D33" s="85">
        <f>IF('Table 6.12'!D36&lt;&gt;0,'Table 6.8'!D29/'Table 6.12'!D36,0)</f>
        <v>0.3120804393959935</v>
      </c>
      <c r="E33" s="5"/>
      <c r="F33" s="77" t="s">
        <v>57</v>
      </c>
      <c r="G33" s="85">
        <f>IF('Table 6.12'!G36&lt;&gt;0,'Table 6.8'!G29/'Table 6.12'!G36,0)</f>
        <v>0.42571986065363915</v>
      </c>
      <c r="H33" s="4"/>
      <c r="I33" s="77" t="s">
        <v>57</v>
      </c>
      <c r="J33" s="85">
        <f>IF('Table 6.12'!J36&lt;&gt;0,'Table 6.8'!J29/'Table 6.12'!J36,0)</f>
        <v>0.7643596794398971</v>
      </c>
      <c r="K33" s="39"/>
      <c r="L33" s="77" t="s">
        <v>57</v>
      </c>
      <c r="M33" s="85">
        <f>IF('Table 6.12'!M36&lt;&gt;0,'Table 6.8'!M29/'Table 6.12'!M36,0)</f>
        <v>0.8934569050963621</v>
      </c>
      <c r="O33" s="77" t="s">
        <v>57</v>
      </c>
      <c r="P33" s="85">
        <f>IF('Table 6.12'!P36&lt;&gt;0,'Table 6.8'!P29/'Table 6.12'!P36,0)</f>
        <v>0.6541088296695055</v>
      </c>
      <c r="R33" s="92" t="s">
        <v>57</v>
      </c>
      <c r="S33" s="96">
        <f>IF('Table 6.12'!S36&lt;&gt;0,'Table 6.8'!S29/'Table 6.12'!S36,0)</f>
        <v>0.17214242936073437</v>
      </c>
    </row>
    <row r="34" spans="1:12" ht="12.75" hidden="1">
      <c r="A34" s="54"/>
      <c r="B34" s="60"/>
      <c r="C34" s="61"/>
      <c r="D34" s="61"/>
      <c r="E34" s="61"/>
      <c r="F34" s="55"/>
      <c r="G34" s="61"/>
      <c r="H34" s="4"/>
      <c r="I34" s="5"/>
      <c r="J34" s="4"/>
      <c r="K34" s="39"/>
      <c r="L34" s="5"/>
    </row>
    <row r="35" spans="1:19" ht="12.75" hidden="1">
      <c r="A35" s="71" t="s">
        <v>21</v>
      </c>
      <c r="B35" s="7">
        <f>B21-'Table 6.5'!B21</f>
        <v>0</v>
      </c>
      <c r="C35" s="7">
        <f>C21-'Table 6.5'!C21</f>
        <v>0</v>
      </c>
      <c r="D35" s="7">
        <f>D21-'Table 6.5'!D21</f>
        <v>0</v>
      </c>
      <c r="E35" s="7">
        <f>E21-'Table 6.5'!E21</f>
        <v>0</v>
      </c>
      <c r="F35" s="7">
        <f>F21-'Table 6.5'!F21</f>
        <v>0</v>
      </c>
      <c r="G35" s="7">
        <f>G21-'Table 6.5'!G21</f>
        <v>0</v>
      </c>
      <c r="H35" s="7">
        <f>H21-'Table 6.5'!H21</f>
        <v>0</v>
      </c>
      <c r="I35" s="7">
        <f>I21-'Table 6.5'!I21</f>
        <v>0</v>
      </c>
      <c r="J35" s="7">
        <f>J21-'Table 6.5'!J21</f>
        <v>0</v>
      </c>
      <c r="K35" s="7">
        <f>K21-'Table 6.5'!K21</f>
        <v>0</v>
      </c>
      <c r="L35" s="7">
        <f>L21-'Table 6.5'!L21</f>
        <v>0</v>
      </c>
      <c r="M35" s="7">
        <f>M21-'Table 6.5'!M21</f>
        <v>0</v>
      </c>
      <c r="N35" s="7">
        <f>N21-'Table 6.5'!N21</f>
        <v>0</v>
      </c>
      <c r="O35" s="7">
        <f>O21-'Table 6.5'!O21</f>
        <v>0</v>
      </c>
      <c r="P35" s="7">
        <f>P21-'Table 6.5'!P21</f>
        <v>0</v>
      </c>
      <c r="Q35" s="7">
        <f>Q21-'Table 6.5'!Q21</f>
        <v>0</v>
      </c>
      <c r="R35" s="7">
        <f>R21-'Table 6.5'!R21</f>
        <v>0</v>
      </c>
      <c r="S35" s="7">
        <f>S21-'Table 6.5'!S21</f>
        <v>0</v>
      </c>
    </row>
    <row r="36" spans="1:19" ht="12.75" hidden="1">
      <c r="A36" s="54"/>
      <c r="B36" s="7">
        <f>B22-'Table 6.6'!B21</f>
        <v>0</v>
      </c>
      <c r="C36" s="7">
        <f>C22-'Table 6.6'!C21</f>
        <v>0</v>
      </c>
      <c r="D36" s="7">
        <f>D22-'Table 6.6'!D21</f>
        <v>0</v>
      </c>
      <c r="E36" s="7">
        <f>E22-'Table 6.6'!E21</f>
        <v>0</v>
      </c>
      <c r="F36" s="7">
        <f>F22-'Table 6.6'!F21</f>
        <v>0</v>
      </c>
      <c r="G36" s="7">
        <f>G22-'Table 6.6'!G21</f>
        <v>0</v>
      </c>
      <c r="H36" s="7">
        <f>H22-'Table 6.6'!H21</f>
        <v>0</v>
      </c>
      <c r="I36" s="7">
        <f>I22-'Table 6.6'!I21</f>
        <v>0</v>
      </c>
      <c r="J36" s="7">
        <f>J22-'Table 6.6'!J21</f>
        <v>0</v>
      </c>
      <c r="K36" s="7">
        <f>K22-'Table 6.6'!K21</f>
        <v>0</v>
      </c>
      <c r="L36" s="7">
        <f>L22-'Table 6.6'!L21</f>
        <v>0</v>
      </c>
      <c r="M36" s="7">
        <f>M22-'Table 6.6'!M21</f>
        <v>0</v>
      </c>
      <c r="N36" s="7">
        <f>N22-'Table 6.6'!N21</f>
        <v>0</v>
      </c>
      <c r="O36" s="7">
        <f>O22-'Table 6.6'!O21</f>
        <v>0</v>
      </c>
      <c r="P36" s="7">
        <f>P22-'Table 6.6'!P21</f>
        <v>0</v>
      </c>
      <c r="Q36" s="7">
        <f>Q22-'Table 6.6'!Q21</f>
        <v>0</v>
      </c>
      <c r="R36" s="7">
        <f>R22-'Table 6.6'!R21</f>
        <v>0</v>
      </c>
      <c r="S36" s="7">
        <f>S22-'Table 6.6'!S21</f>
        <v>0</v>
      </c>
    </row>
    <row r="37" spans="1:19" ht="12.75" hidden="1">
      <c r="A37" s="29"/>
      <c r="B37" s="7">
        <f>B23-'Table 6.7'!B21</f>
        <v>0</v>
      </c>
      <c r="C37" s="7">
        <f>C23-'Table 6.7'!C21</f>
        <v>0</v>
      </c>
      <c r="D37" s="7">
        <f>D23-'Table 6.7'!D21</f>
        <v>0</v>
      </c>
      <c r="E37" s="7">
        <f>E23-'Table 6.7'!E21</f>
        <v>0</v>
      </c>
      <c r="F37" s="7">
        <f>F23-'Table 6.7'!F21</f>
        <v>0</v>
      </c>
      <c r="G37" s="7">
        <f>G23-'Table 6.7'!G21</f>
        <v>0</v>
      </c>
      <c r="H37" s="7">
        <f>H23-'Table 6.7'!H21</f>
        <v>0</v>
      </c>
      <c r="I37" s="7">
        <f>I23-'Table 6.7'!I21</f>
        <v>0</v>
      </c>
      <c r="J37" s="7">
        <f>J23-'Table 6.7'!J21</f>
        <v>0</v>
      </c>
      <c r="K37" s="7">
        <f>K23-'Table 6.7'!K21</f>
        <v>0</v>
      </c>
      <c r="L37" s="7">
        <f>L23-'Table 6.7'!L21</f>
        <v>0</v>
      </c>
      <c r="M37" s="7">
        <f>M23-'Table 6.7'!M21</f>
        <v>0</v>
      </c>
      <c r="N37" s="7">
        <f>N23-'Table 6.7'!N21</f>
        <v>0</v>
      </c>
      <c r="O37" s="7">
        <f>O23-'Table 6.7'!O21</f>
        <v>0</v>
      </c>
      <c r="P37" s="7">
        <f>P23-'Table 6.7'!P21</f>
        <v>0</v>
      </c>
      <c r="Q37" s="7">
        <f>Q23-'Table 6.7'!Q21</f>
        <v>0</v>
      </c>
      <c r="R37" s="7">
        <f>R23-'Table 6.7'!R21</f>
        <v>0</v>
      </c>
      <c r="S37" s="7">
        <f>S23-'Table 6.7'!S21</f>
        <v>0</v>
      </c>
    </row>
    <row r="38" spans="1:7" ht="12.75" hidden="1">
      <c r="A38" s="62"/>
      <c r="B38" s="29"/>
      <c r="C38" s="29"/>
      <c r="D38" s="29"/>
      <c r="E38" s="29"/>
      <c r="F38" s="29"/>
      <c r="G38" s="29"/>
    </row>
    <row r="39" spans="1:19" ht="12.75" hidden="1">
      <c r="A39" s="63"/>
      <c r="B39" s="29"/>
      <c r="C39" s="29"/>
      <c r="D39" s="87">
        <f>'Table 6.12'!D33-D21-D26</f>
        <v>0</v>
      </c>
      <c r="E39" s="29"/>
      <c r="F39" s="29"/>
      <c r="G39" s="87">
        <f>'Table 6.12'!G33-G21-G26</f>
        <v>0</v>
      </c>
      <c r="J39" s="87">
        <f>'Table 6.12'!J33-J21-J26</f>
        <v>0</v>
      </c>
      <c r="M39" s="87">
        <f>'Table 6.12'!M33-M21-M26</f>
        <v>0</v>
      </c>
      <c r="P39" s="87">
        <f>'Table 6.12'!P33-P21-P26</f>
        <v>0</v>
      </c>
      <c r="S39" s="87">
        <f>'Table 6.12'!S33-S21-S26</f>
        <v>0</v>
      </c>
    </row>
    <row r="40" spans="1:19" ht="12.75" hidden="1">
      <c r="A40" s="63"/>
      <c r="B40" s="29"/>
      <c r="C40" s="29"/>
      <c r="D40" s="87">
        <f>'Table 6.12'!D34-D22-D27</f>
        <v>0</v>
      </c>
      <c r="E40" s="29"/>
      <c r="F40" s="29"/>
      <c r="G40" s="87">
        <f>'Table 6.12'!G34-G22-G27</f>
        <v>0</v>
      </c>
      <c r="J40" s="87">
        <f>'Table 6.12'!J34-J22-J27</f>
        <v>0</v>
      </c>
      <c r="M40" s="87">
        <f>'Table 6.12'!M34-M22-M27</f>
        <v>0</v>
      </c>
      <c r="P40" s="87">
        <f>'Table 6.12'!P34-P22-P27</f>
        <v>0</v>
      </c>
      <c r="S40" s="87">
        <f>'Table 6.12'!S34-S22-S27</f>
        <v>0</v>
      </c>
    </row>
    <row r="41" spans="1:19" ht="12.75" hidden="1">
      <c r="A41" s="62"/>
      <c r="B41" s="29"/>
      <c r="C41" s="29"/>
      <c r="D41" s="87">
        <f>'Table 6.12'!D35-D23-D28</f>
        <v>0</v>
      </c>
      <c r="E41" s="29"/>
      <c r="F41" s="29"/>
      <c r="G41" s="87">
        <f>'Table 6.12'!G35-G23-G28</f>
        <v>0</v>
      </c>
      <c r="J41" s="87">
        <f>'Table 6.12'!J35-J23-J28</f>
        <v>0</v>
      </c>
      <c r="M41" s="87">
        <f>'Table 6.12'!M35-M23-M28</f>
        <v>0</v>
      </c>
      <c r="P41" s="87">
        <f>'Table 6.12'!P35-P23-P28</f>
        <v>0</v>
      </c>
      <c r="S41" s="87">
        <f>'Table 6.12'!S35-S23-S28</f>
        <v>0</v>
      </c>
    </row>
    <row r="42" spans="1:19" ht="12.75" hidden="1">
      <c r="A42" s="63"/>
      <c r="B42" s="29"/>
      <c r="C42" s="29"/>
      <c r="D42" s="87">
        <f>'Table 6.12'!D36-D24-D29</f>
        <v>0</v>
      </c>
      <c r="E42" s="29"/>
      <c r="F42" s="29"/>
      <c r="G42" s="87">
        <f>'Table 6.12'!G36-G24-G29</f>
        <v>0</v>
      </c>
      <c r="J42" s="87">
        <f>'Table 6.12'!J36-J24-J29</f>
        <v>0</v>
      </c>
      <c r="M42" s="87">
        <f>'Table 6.12'!M36-M24-M29</f>
        <v>0</v>
      </c>
      <c r="P42" s="87">
        <f>'Table 6.12'!P36-P24-P29</f>
        <v>0</v>
      </c>
      <c r="S42" s="87">
        <f>'Table 6.12'!S36-S24-S29</f>
        <v>0</v>
      </c>
    </row>
    <row r="43" spans="1:7" ht="12.75">
      <c r="A43" s="11"/>
      <c r="B43" s="11"/>
      <c r="C43" s="11"/>
      <c r="D43" s="11"/>
      <c r="E43" s="11"/>
      <c r="F43" s="29"/>
      <c r="G43" s="29"/>
    </row>
    <row r="44" spans="1:7" ht="12.75">
      <c r="A44" s="28" t="s">
        <v>22</v>
      </c>
      <c r="C44" s="21"/>
      <c r="F44" s="29"/>
      <c r="G44" s="29"/>
    </row>
    <row r="45" spans="1:7" ht="12.75">
      <c r="A45" s="64" t="s">
        <v>68</v>
      </c>
      <c r="C45" s="21"/>
      <c r="F45" s="29"/>
      <c r="G45" s="29"/>
    </row>
    <row r="46" spans="1:7" ht="12.75">
      <c r="A46" s="64" t="s">
        <v>78</v>
      </c>
      <c r="B46" s="29"/>
      <c r="C46" s="29"/>
      <c r="D46" s="29"/>
      <c r="E46" s="29"/>
      <c r="F46" s="29"/>
      <c r="G46" s="29"/>
    </row>
    <row r="47" spans="1:7" ht="12.75">
      <c r="A47" s="29"/>
      <c r="B47" s="29"/>
      <c r="C47" s="29"/>
      <c r="D47" s="29"/>
      <c r="E47" s="29"/>
      <c r="F47" s="29"/>
      <c r="G47" s="29"/>
    </row>
    <row r="48" spans="1:7" ht="12.75">
      <c r="A48" s="29"/>
      <c r="B48" s="29"/>
      <c r="C48" s="29"/>
      <c r="D48" s="29"/>
      <c r="E48" s="29"/>
      <c r="F48" s="29"/>
      <c r="G48" s="29"/>
    </row>
    <row r="49" spans="1:7" ht="12.75">
      <c r="A49" s="29"/>
      <c r="B49" s="29"/>
      <c r="C49" s="29"/>
      <c r="D49" s="29"/>
      <c r="E49" s="29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  <row r="53" spans="1:7" ht="12.75">
      <c r="A53" s="29"/>
      <c r="B53" s="29"/>
      <c r="C53" s="29"/>
      <c r="D53" s="29"/>
      <c r="E53" s="29"/>
      <c r="F53" s="29"/>
      <c r="G53" s="29"/>
    </row>
    <row r="54" spans="1:7" ht="12.75">
      <c r="A54" s="29"/>
      <c r="B54" s="29"/>
      <c r="C54" s="29"/>
      <c r="D54" s="29"/>
      <c r="E54" s="29"/>
      <c r="F54" s="29"/>
      <c r="G54" s="29"/>
    </row>
    <row r="55" spans="1:7" ht="12.75">
      <c r="A55" s="29"/>
      <c r="B55" s="29"/>
      <c r="C55" s="29"/>
      <c r="D55" s="29"/>
      <c r="E55" s="29"/>
      <c r="F55" s="29"/>
      <c r="G55" s="29"/>
    </row>
    <row r="56" spans="1:7" ht="12.75">
      <c r="A56" s="29"/>
      <c r="B56" s="29"/>
      <c r="C56" s="29"/>
      <c r="D56" s="29"/>
      <c r="E56" s="29"/>
      <c r="F56" s="29"/>
      <c r="G56" s="29"/>
    </row>
    <row r="57" spans="1:7" ht="12.75">
      <c r="A57" s="29"/>
      <c r="B57" s="29"/>
      <c r="C57" s="29"/>
      <c r="D57" s="29"/>
      <c r="E57" s="29"/>
      <c r="F57" s="29"/>
      <c r="G57" s="29"/>
    </row>
    <row r="58" spans="1:7" ht="12.75">
      <c r="A58" s="29"/>
      <c r="B58" s="29"/>
      <c r="C58" s="29"/>
      <c r="D58" s="29"/>
      <c r="E58" s="29"/>
      <c r="F58" s="29"/>
      <c r="G58" s="29"/>
    </row>
    <row r="59" spans="1:7" ht="12.75">
      <c r="A59" s="29"/>
      <c r="B59" s="29"/>
      <c r="C59" s="29"/>
      <c r="D59" s="29"/>
      <c r="E59" s="29"/>
      <c r="F59" s="29"/>
      <c r="G59" s="29"/>
    </row>
    <row r="60" spans="1:7" ht="12.75">
      <c r="A60" s="29"/>
      <c r="B60" s="29"/>
      <c r="C60" s="29"/>
      <c r="D60" s="29"/>
      <c r="E60" s="29"/>
      <c r="F60" s="29"/>
      <c r="G60" s="29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29"/>
      <c r="B62" s="29"/>
      <c r="C62" s="29"/>
      <c r="D62" s="29"/>
      <c r="E62" s="29"/>
      <c r="F62" s="29"/>
      <c r="G62" s="29"/>
    </row>
    <row r="63" spans="1:7" ht="12.75">
      <c r="A63" s="29"/>
      <c r="B63" s="29"/>
      <c r="C63" s="29"/>
      <c r="D63" s="29"/>
      <c r="E63" s="29"/>
      <c r="F63" s="29"/>
      <c r="G63" s="29"/>
    </row>
    <row r="64" spans="1:7" ht="12.75">
      <c r="A64" s="29"/>
      <c r="B64" s="29"/>
      <c r="C64" s="29"/>
      <c r="D64" s="29"/>
      <c r="E64" s="29"/>
      <c r="F64" s="29"/>
      <c r="G64" s="29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7" ht="12.75">
      <c r="A68" s="29"/>
      <c r="B68" s="29"/>
      <c r="C68" s="29"/>
      <c r="D68" s="29"/>
      <c r="E68" s="29"/>
      <c r="F68" s="29"/>
      <c r="G68" s="29"/>
    </row>
    <row r="69" spans="1:7" ht="12.75">
      <c r="A69" s="29"/>
      <c r="B69" s="29"/>
      <c r="C69" s="29"/>
      <c r="D69" s="29"/>
      <c r="E69" s="29"/>
      <c r="F69" s="29"/>
      <c r="G69" s="29"/>
    </row>
    <row r="70" spans="1:7" ht="12.75">
      <c r="A70" s="29"/>
      <c r="B70" s="29"/>
      <c r="C70" s="29"/>
      <c r="D70" s="29"/>
      <c r="E70" s="29"/>
      <c r="F70" s="29"/>
      <c r="G70" s="29"/>
    </row>
    <row r="71" spans="1:7" ht="12.75">
      <c r="A71" s="29"/>
      <c r="B71" s="29"/>
      <c r="C71" s="29"/>
      <c r="D71" s="29"/>
      <c r="E71" s="29"/>
      <c r="F71" s="29"/>
      <c r="G71" s="29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29"/>
      <c r="D74" s="29"/>
      <c r="E74" s="29"/>
      <c r="F74" s="29"/>
      <c r="G74" s="29"/>
    </row>
    <row r="75" spans="1:7" ht="12.75">
      <c r="A75" s="29"/>
      <c r="B75" s="29"/>
      <c r="C75" s="29"/>
      <c r="D75" s="29"/>
      <c r="E75" s="29"/>
      <c r="F75" s="29"/>
      <c r="G75" s="29"/>
    </row>
    <row r="76" spans="1:7" ht="12.75">
      <c r="A76" s="29"/>
      <c r="B76" s="29"/>
      <c r="C76" s="29"/>
      <c r="D76" s="29"/>
      <c r="E76" s="29"/>
      <c r="F76" s="29"/>
      <c r="G76" s="29"/>
    </row>
    <row r="77" spans="1:7" ht="12.75">
      <c r="A77" s="29"/>
      <c r="B77" s="29"/>
      <c r="C77" s="29"/>
      <c r="D77" s="29"/>
      <c r="E77" s="29"/>
      <c r="F77" s="29"/>
      <c r="G77" s="29"/>
    </row>
    <row r="78" spans="1:7" ht="12.75">
      <c r="A78" s="29"/>
      <c r="B78" s="29"/>
      <c r="C78" s="29"/>
      <c r="D78" s="29"/>
      <c r="E78" s="29"/>
      <c r="F78" s="29"/>
      <c r="G78" s="29"/>
    </row>
    <row r="79" spans="1:7" ht="12.75">
      <c r="A79" s="29"/>
      <c r="B79" s="29"/>
      <c r="C79" s="29"/>
      <c r="D79" s="29"/>
      <c r="E79" s="29"/>
      <c r="F79" s="29"/>
      <c r="G79" s="29"/>
    </row>
    <row r="80" spans="1:7" ht="12.75">
      <c r="A80" s="29"/>
      <c r="B80" s="29"/>
      <c r="C80" s="29"/>
      <c r="D80" s="29"/>
      <c r="E80" s="29"/>
      <c r="F80" s="29"/>
      <c r="G80" s="29"/>
    </row>
    <row r="81" spans="1:7" ht="12.75">
      <c r="A81" s="29"/>
      <c r="B81" s="29"/>
      <c r="C81" s="29"/>
      <c r="D81" s="29"/>
      <c r="E81" s="29"/>
      <c r="F81" s="29"/>
      <c r="G81" s="29"/>
    </row>
    <row r="82" spans="1:7" ht="12.75">
      <c r="A82" s="29"/>
      <c r="B82" s="29"/>
      <c r="C82" s="29"/>
      <c r="D82" s="29"/>
      <c r="E82" s="29"/>
      <c r="F82" s="29"/>
      <c r="G82" s="29"/>
    </row>
    <row r="83" spans="1:7" ht="12.75">
      <c r="A83" s="29"/>
      <c r="B83" s="29"/>
      <c r="C83" s="29"/>
      <c r="D83" s="29"/>
      <c r="E83" s="29"/>
      <c r="F83" s="29"/>
      <c r="G83" s="29"/>
    </row>
    <row r="84" spans="1:7" ht="12.75">
      <c r="A84" s="29"/>
      <c r="B84" s="29"/>
      <c r="C84" s="29"/>
      <c r="D84" s="29"/>
      <c r="E84" s="29"/>
      <c r="F84" s="29"/>
      <c r="G84" s="29"/>
    </row>
    <row r="85" spans="1:7" ht="12.75">
      <c r="A85" s="29"/>
      <c r="B85" s="29"/>
      <c r="C85" s="29"/>
      <c r="D85" s="29"/>
      <c r="E85" s="29"/>
      <c r="F85" s="29"/>
      <c r="G85" s="29"/>
    </row>
    <row r="86" spans="1:7" ht="12.75">
      <c r="A86" s="29"/>
      <c r="B86" s="29"/>
      <c r="C86" s="29"/>
      <c r="D86" s="29"/>
      <c r="E86" s="29"/>
      <c r="F86" s="29"/>
      <c r="G86" s="29"/>
    </row>
    <row r="87" spans="1:7" ht="12.75">
      <c r="A87" s="29"/>
      <c r="B87" s="29"/>
      <c r="C87" s="29"/>
      <c r="D87" s="29"/>
      <c r="E87" s="29"/>
      <c r="F87" s="29"/>
      <c r="G87" s="29"/>
    </row>
    <row r="88" spans="1:7" ht="12.75">
      <c r="A88" s="29"/>
      <c r="B88" s="29"/>
      <c r="C88" s="29"/>
      <c r="D88" s="29"/>
      <c r="E88" s="29"/>
      <c r="F88" s="29"/>
      <c r="G88" s="29"/>
    </row>
    <row r="89" spans="1:7" ht="12.75">
      <c r="A89" s="29"/>
      <c r="B89" s="29"/>
      <c r="C89" s="29"/>
      <c r="D89" s="29"/>
      <c r="E89" s="29"/>
      <c r="F89" s="29"/>
      <c r="G89" s="29"/>
    </row>
    <row r="90" spans="1:7" ht="12.75">
      <c r="A90" s="29"/>
      <c r="B90" s="29"/>
      <c r="C90" s="29"/>
      <c r="D90" s="29"/>
      <c r="E90" s="29"/>
      <c r="F90" s="29"/>
      <c r="G90" s="29"/>
    </row>
    <row r="91" spans="1:7" ht="12.75">
      <c r="A91" s="29"/>
      <c r="B91" s="29"/>
      <c r="C91" s="29"/>
      <c r="D91" s="29"/>
      <c r="E91" s="29"/>
      <c r="F91" s="29"/>
      <c r="G91" s="29"/>
    </row>
    <row r="92" spans="1:7" ht="12.75">
      <c r="A92" s="29"/>
      <c r="B92" s="29"/>
      <c r="C92" s="29"/>
      <c r="D92" s="29"/>
      <c r="E92" s="29"/>
      <c r="F92" s="29"/>
      <c r="G92" s="29"/>
    </row>
    <row r="93" spans="1:7" ht="12.75">
      <c r="A93" s="29"/>
      <c r="B93" s="29"/>
      <c r="C93" s="29"/>
      <c r="D93" s="29"/>
      <c r="E93" s="29"/>
      <c r="F93" s="29"/>
      <c r="G93" s="29"/>
    </row>
    <row r="94" spans="1:7" ht="12.75">
      <c r="A94" s="29"/>
      <c r="B94" s="29"/>
      <c r="C94" s="29"/>
      <c r="D94" s="29"/>
      <c r="E94" s="29"/>
      <c r="F94" s="29"/>
      <c r="G94" s="29"/>
    </row>
    <row r="95" spans="1:7" ht="12.75">
      <c r="A95" s="29"/>
      <c r="B95" s="29"/>
      <c r="C95" s="29"/>
      <c r="D95" s="29"/>
      <c r="E95" s="29"/>
      <c r="F95" s="29"/>
      <c r="G95" s="29"/>
    </row>
    <row r="96" spans="1:7" ht="12.75">
      <c r="A96" s="29"/>
      <c r="B96" s="29"/>
      <c r="C96" s="29"/>
      <c r="D96" s="29"/>
      <c r="E96" s="29"/>
      <c r="F96" s="29"/>
      <c r="G96" s="29"/>
    </row>
    <row r="97" spans="1:7" ht="12.75">
      <c r="A97" s="29"/>
      <c r="B97" s="29"/>
      <c r="C97" s="29"/>
      <c r="D97" s="29"/>
      <c r="E97" s="29"/>
      <c r="F97" s="29"/>
      <c r="G97" s="29"/>
    </row>
    <row r="98" spans="1:7" ht="12.75">
      <c r="A98" s="29"/>
      <c r="B98" s="29"/>
      <c r="C98" s="29"/>
      <c r="D98" s="29"/>
      <c r="E98" s="29"/>
      <c r="F98" s="29"/>
      <c r="G98" s="29"/>
    </row>
    <row r="99" spans="1:7" ht="12.75">
      <c r="A99" s="29"/>
      <c r="B99" s="29"/>
      <c r="C99" s="29"/>
      <c r="D99" s="29"/>
      <c r="E99" s="29"/>
      <c r="F99" s="29"/>
      <c r="G99" s="29"/>
    </row>
    <row r="100" spans="1:7" ht="12.75">
      <c r="A100" s="29"/>
      <c r="B100" s="29"/>
      <c r="C100" s="29"/>
      <c r="D100" s="29"/>
      <c r="E100" s="29"/>
      <c r="F100" s="29"/>
      <c r="G100" s="29"/>
    </row>
    <row r="101" spans="1:7" ht="12.75">
      <c r="A101" s="29"/>
      <c r="B101" s="29"/>
      <c r="C101" s="29"/>
      <c r="D101" s="29"/>
      <c r="E101" s="29"/>
      <c r="F101" s="29"/>
      <c r="G101" s="29"/>
    </row>
    <row r="102" spans="1:7" ht="12.75">
      <c r="A102" s="29"/>
      <c r="B102" s="29"/>
      <c r="C102" s="29"/>
      <c r="D102" s="29"/>
      <c r="E102" s="29"/>
      <c r="F102" s="29"/>
      <c r="G102" s="29"/>
    </row>
    <row r="103" spans="1:7" ht="12.75">
      <c r="A103" s="29"/>
      <c r="B103" s="29"/>
      <c r="C103" s="29"/>
      <c r="D103" s="29"/>
      <c r="E103" s="29"/>
      <c r="F103" s="29"/>
      <c r="G103" s="29"/>
    </row>
    <row r="104" spans="1:7" ht="12.75">
      <c r="A104" s="29"/>
      <c r="B104" s="29"/>
      <c r="C104" s="29"/>
      <c r="D104" s="29"/>
      <c r="E104" s="29"/>
      <c r="F104" s="29"/>
      <c r="G104" s="29"/>
    </row>
    <row r="105" spans="1:7" ht="12.75">
      <c r="A105" s="29"/>
      <c r="B105" s="29"/>
      <c r="C105" s="29"/>
      <c r="D105" s="29"/>
      <c r="E105" s="29"/>
      <c r="F105" s="29"/>
      <c r="G105" s="29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  <row r="120" spans="1:7" ht="12.75">
      <c r="A120" s="29"/>
      <c r="B120" s="29"/>
      <c r="C120" s="29"/>
      <c r="D120" s="29"/>
      <c r="E120" s="29"/>
      <c r="F120" s="29"/>
      <c r="G120" s="29"/>
    </row>
    <row r="121" spans="1:7" ht="12.75">
      <c r="A121" s="29"/>
      <c r="B121" s="29"/>
      <c r="C121" s="29"/>
      <c r="D121" s="29"/>
      <c r="E121" s="29"/>
      <c r="F121" s="29"/>
      <c r="G121" s="29"/>
    </row>
    <row r="122" spans="1:7" ht="12.75">
      <c r="A122" s="29"/>
      <c r="B122" s="29"/>
      <c r="C122" s="29"/>
      <c r="D122" s="29"/>
      <c r="E122" s="29"/>
      <c r="F122" s="29"/>
      <c r="G122" s="29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&amp;L&amp;F&amp;RUSPS-LR-L-61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stcutting</cp:lastModifiedBy>
  <cp:lastPrinted>2006-03-22T21:25:46Z</cp:lastPrinted>
  <dcterms:created xsi:type="dcterms:W3CDTF">2006-02-08T18:35:02Z</dcterms:created>
  <dcterms:modified xsi:type="dcterms:W3CDTF">2006-04-24T20:56:57Z</dcterms:modified>
  <cp:category/>
  <cp:version/>
  <cp:contentType/>
  <cp:contentStatus/>
</cp:coreProperties>
</file>