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15330" windowHeight="1065" tabRatio="755" activeTab="0"/>
  </bookViews>
  <sheets>
    <sheet name="Cover" sheetId="1" r:id="rId1"/>
    <sheet name="Table 5.1" sheetId="2" r:id="rId2"/>
    <sheet name="Table 5.2" sheetId="3" r:id="rId3"/>
    <sheet name="Table 5.3" sheetId="4" r:id="rId4"/>
    <sheet name="Table 5.4" sheetId="5" r:id="rId5"/>
    <sheet name="Table 5.5" sheetId="6" r:id="rId6"/>
    <sheet name="Table 5.6" sheetId="7" r:id="rId7"/>
    <sheet name="Table 5.7" sheetId="8" r:id="rId8"/>
    <sheet name="Table 5.8" sheetId="9" r:id="rId9"/>
    <sheet name="Table 5.9" sheetId="10" r:id="rId10"/>
    <sheet name="Table 5.10" sheetId="11" r:id="rId11"/>
    <sheet name="Table 5.11" sheetId="12" r:id="rId12"/>
    <sheet name="Table 5.12" sheetId="13" r:id="rId13"/>
    <sheet name="checksum" sheetId="14" r:id="rId14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4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5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sharedStrings.xml><?xml version="1.0" encoding="utf-8"?>
<sst xmlns="http://schemas.openxmlformats.org/spreadsheetml/2006/main" count="882" uniqueCount="99">
  <si>
    <t>CIOSS Processing</t>
  </si>
  <si>
    <t>AFR Finalization</t>
  </si>
  <si>
    <t>Carrier Preparation</t>
  </si>
  <si>
    <t>CFS Processing</t>
  </si>
  <si>
    <t>Package Services</t>
  </si>
  <si>
    <t>Periodicals</t>
  </si>
  <si>
    <t>All Other</t>
  </si>
  <si>
    <t>CFS</t>
  </si>
  <si>
    <t>CIOSS</t>
  </si>
  <si>
    <t>First-Class</t>
  </si>
  <si>
    <t>ACS COA Activities</t>
  </si>
  <si>
    <t>ACS Nixie Activities</t>
  </si>
  <si>
    <t>REC Finalization</t>
  </si>
  <si>
    <t>FF/NM Terminal</t>
  </si>
  <si>
    <t>Nixie Clerk Prep</t>
  </si>
  <si>
    <t>Volume</t>
  </si>
  <si>
    <t>Cost</t>
  </si>
  <si>
    <t>Unit</t>
  </si>
  <si>
    <t>($000)</t>
  </si>
  <si>
    <t>(000)</t>
  </si>
  <si>
    <t>All Classes</t>
  </si>
  <si>
    <t>Standard Mail</t>
  </si>
  <si>
    <t>Total - Letters</t>
  </si>
  <si>
    <t>Subtotal - COA Letters</t>
  </si>
  <si>
    <t>Subtotal - Nixie Letters</t>
  </si>
  <si>
    <t>CFS - CIOSS Rejects</t>
  </si>
  <si>
    <t>checks ---&gt;</t>
  </si>
  <si>
    <t>Notes:</t>
  </si>
  <si>
    <t>Letters</t>
  </si>
  <si>
    <t>Flats</t>
  </si>
  <si>
    <t>Subtotal - COA Flats</t>
  </si>
  <si>
    <t>Subtotal - Nixie Flats</t>
  </si>
  <si>
    <t>Total - Flats</t>
  </si>
  <si>
    <t>Parcels</t>
  </si>
  <si>
    <t>Subtotal - COA Parcels</t>
  </si>
  <si>
    <t>Subtotal - Nixie Parcels</t>
  </si>
  <si>
    <t>Total - Parcels</t>
  </si>
  <si>
    <t>Non-Letters</t>
  </si>
  <si>
    <t>Subtotal - COA Nonltrs</t>
  </si>
  <si>
    <t>Subtotal - Nixie Nonltrs</t>
  </si>
  <si>
    <t>Total - Nonltrs</t>
  </si>
  <si>
    <t>All Shapes</t>
  </si>
  <si>
    <t>Subtotal - COA Pieces</t>
  </si>
  <si>
    <t>Subtotal - Nixie Pieces</t>
  </si>
  <si>
    <t>Total - All Pieces</t>
  </si>
  <si>
    <t>Table</t>
  </si>
  <si>
    <t>Checksum</t>
  </si>
  <si>
    <t>Physical Returns Differential ---&gt;</t>
  </si>
  <si>
    <t>Physical Returns Percent Differential ---&gt;</t>
  </si>
  <si>
    <t>COA Mail</t>
  </si>
  <si>
    <t>Nixie Mail</t>
  </si>
  <si>
    <t>Grand Total</t>
  </si>
  <si>
    <t>CFS ACS Keying</t>
  </si>
  <si>
    <t>REC Site Finalization</t>
  </si>
  <si>
    <t>REC Site ACS Keying</t>
  </si>
  <si>
    <t>Subtotal</t>
  </si>
  <si>
    <t>Clerk Handling - CIOSS Prep</t>
  </si>
  <si>
    <t>CIOSS Rejs - CFS Proc</t>
  </si>
  <si>
    <t>CIOSS Rejs - CFS ACS Key</t>
  </si>
  <si>
    <t>Clerk Handling - Sort</t>
  </si>
  <si>
    <t>Delivery Unit Returns</t>
  </si>
  <si>
    <t>CFS Unit Returns</t>
  </si>
  <si>
    <t>Mailstream Proc &amp; Trans</t>
  </si>
  <si>
    <t>CIOSS Rejs - Nixie  Unit Proc</t>
  </si>
  <si>
    <t>Clerk Handling - Prep/Mark Up</t>
  </si>
  <si>
    <t>Originating Postage Due Unit</t>
  </si>
  <si>
    <t>CFS Postage Due Unit</t>
  </si>
  <si>
    <t>PARS Pieces</t>
  </si>
  <si>
    <t>Non-PARS Pieces</t>
  </si>
  <si>
    <t>Downstream Activities</t>
  </si>
  <si>
    <t>Destinating Postage Due</t>
  </si>
  <si>
    <t>Subtotal - PARS</t>
  </si>
  <si>
    <t>Subtotal - Non-PARS</t>
  </si>
  <si>
    <t>All Mail</t>
  </si>
  <si>
    <t>Total</t>
  </si>
  <si>
    <t>Physical Returns Percent Diff ---&gt;</t>
  </si>
  <si>
    <t>(1)  Physical returns are mail pieces that are physically returned to the sender directly from the delivery unit or CFS unit.</t>
  </si>
  <si>
    <t>Totals Excluding Postage Due Activities ---&gt;</t>
  </si>
  <si>
    <t>PARS Environment</t>
  </si>
  <si>
    <t>UAA Address Change Service Tables</t>
  </si>
  <si>
    <t>(1)  Electronic returns are Address Change Service (ACS) mail pieces that are wasted at the CFS unit or CIOSS after an electronic notice is generated.</t>
  </si>
  <si>
    <t>CIOSS Returns</t>
  </si>
  <si>
    <t>CFS Unit/CIOSS Returns</t>
  </si>
  <si>
    <t>Table 5.5 - Cost of UAA Mail Electronic Returns (1), Letters (2)</t>
  </si>
  <si>
    <t>Table 5.6 - Cost of UAA Mail Electronic Returns (1), Flats (2)</t>
  </si>
  <si>
    <t>Table 5.7 - Cost of UAA Mail Electronic Returns (1), Parcels (2)</t>
  </si>
  <si>
    <t>Table 5.8 - Cost of UAA Mail Electronic Returns (1), All Shapes (2)</t>
  </si>
  <si>
    <t>Table 5.9 - Cost of UAA Mail Physical Returns (1), Letters (2)</t>
  </si>
  <si>
    <t>Table 5.10 - Cost of UAA Mail Physical Returns (1), Flats (2)</t>
  </si>
  <si>
    <t>Table 5.11 - Cost of UAA Mail Physical Returns (1), Parcels (2)</t>
  </si>
  <si>
    <t>Table 5.12 - Cost of UAA Mail Physical Returns (1), All Shapes (2)</t>
  </si>
  <si>
    <t>Table 5.3 - Address Change Service (ACS) Electronic Notice Unit Cost Derivation, All Shapes (1)</t>
  </si>
  <si>
    <t>Table 5.2 - Address Change Service (ACS) Electronic Notice Unit Cost Derivation, Flats and Parcels (1)</t>
  </si>
  <si>
    <t>Table 5.4 - Address Change Service (ACS) Electronic Notice Unit Cost Derivation - OneCode ACS System, Letters (1)</t>
  </si>
  <si>
    <t>Table 5.1 - Address Change Service (ACS) Electronic Notice Unit Cost Derivation, Letters (1)</t>
  </si>
  <si>
    <t>PARS Environment, FY 09</t>
  </si>
  <si>
    <t>(1)  Refer to the PARS 09 Rate Category Cost Model.</t>
  </si>
  <si>
    <t>(2)  Refer to the PARS 09 Rate Category Cost Model.</t>
  </si>
  <si>
    <t>FY  09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</si>
</sst>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&quot;$&quot;#,##0"/>
    <numFmt numFmtId="169" formatCode="&quot;$&quot;#,##0.0"/>
    <numFmt numFmtId="170" formatCode="&quot;$&quot;#,##0.00"/>
    <numFmt numFmtId="171" formatCode="&quot;$&quot;#,##0.000"/>
    <numFmt numFmtId="172" formatCode="&quot;$&quot;#,##0.0000"/>
    <numFmt numFmtId="173" formatCode="&quot;$&quot;#,##0.00000"/>
    <numFmt numFmtId="174" formatCode="0.0000"/>
    <numFmt numFmtId="175" formatCode="0.00000"/>
    <numFmt numFmtId="176" formatCode="0.000000"/>
    <numFmt numFmtId="177" formatCode="#,##0.000000"/>
    <numFmt numFmtId="178" formatCode="0.0000000"/>
    <numFmt numFmtId="179" formatCode="#,##0.00000000"/>
    <numFmt numFmtId="180" formatCode="#,##0.0000000000"/>
    <numFmt numFmtId="181" formatCode="#,##0.0000000"/>
    <numFmt numFmtId="182" formatCode="#,##0.000000000"/>
    <numFmt numFmtId="183" formatCode="&quot;$&quot;#,##0.0;\(&quot;$&quot;#,##0.0\)"/>
    <numFmt numFmtId="184" formatCode="&quot;$&quot;#,##0.000000"/>
    <numFmt numFmtId="185" formatCode="0.0%"/>
    <numFmt numFmtId="186" formatCode="0.000"/>
    <numFmt numFmtId="187" formatCode="0.0"/>
    <numFmt numFmtId="188" formatCode="&quot;$&quot;#,##0.0000000"/>
    <numFmt numFmtId="189" formatCode="0.000%"/>
    <numFmt numFmtId="190" formatCode="0.0000%"/>
    <numFmt numFmtId="191" formatCode="0.00000%"/>
    <numFmt numFmtId="192" formatCode="0.000000%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right"/>
    </xf>
    <xf numFmtId="167" fontId="0" fillId="2" borderId="0" xfId="0" applyNumberFormat="1" applyFill="1" applyAlignment="1">
      <alignment/>
    </xf>
    <xf numFmtId="0" fontId="0" fillId="0" borderId="0" xfId="0" applyBorder="1" applyAlignment="1">
      <alignment horizontal="right"/>
    </xf>
    <xf numFmtId="168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Alignment="1">
      <alignment horizontal="left" indent="4"/>
    </xf>
    <xf numFmtId="0" fontId="0" fillId="0" borderId="1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6" fontId="0" fillId="0" borderId="6" xfId="0" applyNumberFormat="1" applyFill="1" applyBorder="1" applyAlignment="1" quotePrefix="1">
      <alignment horizontal="right"/>
    </xf>
    <xf numFmtId="6" fontId="0" fillId="0" borderId="1" xfId="0" applyNumberFormat="1" applyFill="1" applyBorder="1" applyAlignment="1" quotePrefix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17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 quotePrefix="1">
      <alignment horizontal="centerContinuous"/>
    </xf>
    <xf numFmtId="17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71" fontId="0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171" fontId="0" fillId="0" borderId="11" xfId="0" applyNumberFormat="1" applyBorder="1" applyAlignment="1">
      <alignment/>
    </xf>
    <xf numFmtId="176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171" fontId="0" fillId="0" borderId="7" xfId="0" applyNumberFormat="1" applyFont="1" applyBorder="1" applyAlignment="1">
      <alignment/>
    </xf>
    <xf numFmtId="171" fontId="0" fillId="0" borderId="7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3" borderId="0" xfId="0" applyFont="1" applyFill="1" applyBorder="1" applyAlignment="1">
      <alignment/>
    </xf>
    <xf numFmtId="6" fontId="0" fillId="0" borderId="3" xfId="0" applyNumberFormat="1" applyFill="1" applyBorder="1" applyAlignment="1" quotePrefix="1">
      <alignment horizontal="right"/>
    </xf>
    <xf numFmtId="6" fontId="0" fillId="0" borderId="4" xfId="0" applyNumberFormat="1" applyFill="1" applyBorder="1" applyAlignment="1" quotePrefix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Border="1" applyAlignment="1">
      <alignment/>
    </xf>
    <xf numFmtId="171" fontId="0" fillId="0" borderId="11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0" fontId="0" fillId="3" borderId="0" xfId="0" applyFill="1" applyAlignment="1">
      <alignment horizontal="left" indent="4"/>
    </xf>
    <xf numFmtId="168" fontId="0" fillId="3" borderId="2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71" fontId="0" fillId="3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171" fontId="0" fillId="0" borderId="0" xfId="0" applyNumberFormat="1" applyFont="1" applyBorder="1" applyAlignment="1">
      <alignment horizontal="right" wrapText="1"/>
    </xf>
    <xf numFmtId="168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8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71" fontId="0" fillId="0" borderId="12" xfId="0" applyNumberFormat="1" applyFont="1" applyBorder="1" applyAlignment="1">
      <alignment horizontal="right"/>
    </xf>
    <xf numFmtId="185" fontId="0" fillId="0" borderId="12" xfId="27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wrapText="1"/>
    </xf>
    <xf numFmtId="171" fontId="2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 indent="6"/>
    </xf>
    <xf numFmtId="0" fontId="2" fillId="0" borderId="0" xfId="0" applyFont="1" applyAlignment="1" quotePrefix="1">
      <alignment horizontal="left" indent="6"/>
    </xf>
    <xf numFmtId="168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85" fontId="0" fillId="0" borderId="0" xfId="2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 quotePrefix="1">
      <alignment horizontal="left"/>
    </xf>
    <xf numFmtId="167" fontId="0" fillId="2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171" fontId="0" fillId="0" borderId="5" xfId="0" applyNumberFormat="1" applyFont="1" applyBorder="1" applyAlignment="1">
      <alignment horizontal="right"/>
    </xf>
    <xf numFmtId="171" fontId="0" fillId="0" borderId="11" xfId="0" applyNumberFormat="1" applyFont="1" applyBorder="1" applyAlignment="1">
      <alignment horizontal="right"/>
    </xf>
    <xf numFmtId="167" fontId="0" fillId="0" borderId="6" xfId="0" applyNumberFormat="1" applyFill="1" applyBorder="1" applyAlignment="1">
      <alignment/>
    </xf>
    <xf numFmtId="171" fontId="0" fillId="0" borderId="7" xfId="0" applyNumberFormat="1" applyFont="1" applyBorder="1" applyAlignment="1">
      <alignment horizontal="right"/>
    </xf>
    <xf numFmtId="185" fontId="0" fillId="0" borderId="5" xfId="27" applyNumberFormat="1" applyBorder="1" applyAlignment="1">
      <alignment/>
    </xf>
    <xf numFmtId="185" fontId="0" fillId="0" borderId="11" xfId="27" applyNumberFormat="1" applyBorder="1" applyAlignment="1">
      <alignment/>
    </xf>
    <xf numFmtId="185" fontId="0" fillId="0" borderId="7" xfId="27" applyNumberFormat="1" applyBorder="1" applyAlignment="1">
      <alignment/>
    </xf>
    <xf numFmtId="0" fontId="0" fillId="0" borderId="0" xfId="0" applyFill="1" applyAlignment="1" quotePrefix="1">
      <alignment horizontal="left"/>
    </xf>
    <xf numFmtId="0" fontId="0" fillId="3" borderId="3" xfId="0" applyFill="1" applyBorder="1" applyAlignment="1">
      <alignment/>
    </xf>
    <xf numFmtId="171" fontId="0" fillId="3" borderId="5" xfId="0" applyNumberFormat="1" applyFont="1" applyFill="1" applyBorder="1" applyAlignment="1">
      <alignment horizontal="right"/>
    </xf>
    <xf numFmtId="0" fontId="0" fillId="3" borderId="2" xfId="0" applyFill="1" applyBorder="1" applyAlignment="1">
      <alignment/>
    </xf>
    <xf numFmtId="171" fontId="0" fillId="3" borderId="11" xfId="0" applyNumberFormat="1" applyFont="1" applyFill="1" applyBorder="1" applyAlignment="1">
      <alignment horizontal="right"/>
    </xf>
    <xf numFmtId="167" fontId="0" fillId="3" borderId="6" xfId="0" applyNumberFormat="1" applyFill="1" applyBorder="1" applyAlignment="1">
      <alignment/>
    </xf>
    <xf numFmtId="171" fontId="0" fillId="3" borderId="7" xfId="0" applyNumberFormat="1" applyFont="1" applyFill="1" applyBorder="1" applyAlignment="1">
      <alignment horizontal="right"/>
    </xf>
    <xf numFmtId="185" fontId="0" fillId="3" borderId="5" xfId="27" applyNumberFormat="1" applyFill="1" applyBorder="1" applyAlignment="1">
      <alignment/>
    </xf>
    <xf numFmtId="185" fontId="0" fillId="3" borderId="11" xfId="27" applyNumberFormat="1" applyFill="1" applyBorder="1" applyAlignment="1">
      <alignment/>
    </xf>
    <xf numFmtId="185" fontId="0" fillId="3" borderId="7" xfId="27" applyNumberForma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 indent="2"/>
    </xf>
    <xf numFmtId="0" fontId="0" fillId="0" borderId="14" xfId="0" applyBorder="1" applyAlignment="1">
      <alignment horizontal="left" indent="4"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3" borderId="3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 quotePrefix="1">
      <alignment horizontal="left" indent="2"/>
    </xf>
    <xf numFmtId="0" fontId="0" fillId="0" borderId="2" xfId="0" applyBorder="1" applyAlignment="1">
      <alignment horizontal="left" indent="4"/>
    </xf>
    <xf numFmtId="0" fontId="0" fillId="0" borderId="2" xfId="0" applyBorder="1" applyAlignment="1" quotePrefix="1">
      <alignment horizontal="right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right"/>
    </xf>
    <xf numFmtId="0" fontId="0" fillId="0" borderId="6" xfId="0" applyBorder="1" applyAlignment="1" quotePrefix="1">
      <alignment horizontal="right"/>
    </xf>
    <xf numFmtId="168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5" xfId="0" applyNumberFormat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14" xfId="0" applyFont="1" applyBorder="1" applyAlignment="1" quotePrefix="1">
      <alignment horizontal="left" indent="1"/>
    </xf>
    <xf numFmtId="0" fontId="0" fillId="0" borderId="14" xfId="0" applyBorder="1" applyAlignment="1" quotePrefix="1">
      <alignment horizontal="left" indent="2"/>
    </xf>
    <xf numFmtId="0" fontId="0" fillId="0" borderId="15" xfId="0" applyBorder="1" applyAlignment="1" quotePrefix="1">
      <alignment horizontal="left" indent="6"/>
    </xf>
    <xf numFmtId="3" fontId="0" fillId="0" borderId="3" xfId="0" applyNumberFormat="1" applyBorder="1" applyAlignment="1">
      <alignment/>
    </xf>
    <xf numFmtId="3" fontId="0" fillId="0" borderId="4" xfId="0" applyNumberFormat="1" applyFont="1" applyBorder="1" applyAlignment="1" quotePrefix="1">
      <alignment horizontal="left"/>
    </xf>
    <xf numFmtId="171" fontId="0" fillId="0" borderId="5" xfId="0" applyNumberFormat="1" applyFont="1" applyBorder="1" applyAlignment="1">
      <alignment horizontal="right" wrapText="1"/>
    </xf>
    <xf numFmtId="3" fontId="0" fillId="0" borderId="2" xfId="0" applyNumberFormat="1" applyBorder="1" applyAlignment="1">
      <alignment/>
    </xf>
    <xf numFmtId="171" fontId="0" fillId="0" borderId="11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quotePrefix="1">
      <alignment horizontal="left"/>
    </xf>
    <xf numFmtId="168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3" fontId="0" fillId="0" borderId="2" xfId="0" applyNumberFormat="1" applyFont="1" applyBorder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166" fontId="0" fillId="0" borderId="2" xfId="0" applyNumberFormat="1" applyBorder="1" applyAlignment="1">
      <alignment horizontal="right"/>
    </xf>
    <xf numFmtId="167" fontId="0" fillId="0" borderId="5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 quotePrefix="1">
      <alignment horizontal="left"/>
    </xf>
    <xf numFmtId="0" fontId="0" fillId="0" borderId="14" xfId="0" applyBorder="1" applyAlignment="1" quotePrefix="1">
      <alignment horizontal="left" indent="6"/>
    </xf>
    <xf numFmtId="0" fontId="0" fillId="0" borderId="15" xfId="0" applyBorder="1" applyAlignment="1">
      <alignment horizontal="left" indent="2"/>
    </xf>
    <xf numFmtId="0" fontId="2" fillId="0" borderId="13" xfId="0" applyFont="1" applyBorder="1" applyAlignment="1">
      <alignment horizontal="left" indent="1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4" xfId="0" applyFont="1" applyBorder="1" applyAlignment="1" quotePrefix="1">
      <alignment horizontal="left" indent="6"/>
    </xf>
    <xf numFmtId="0" fontId="0" fillId="0" borderId="13" xfId="0" applyBorder="1" applyAlignment="1">
      <alignment horizontal="left" indent="2"/>
    </xf>
    <xf numFmtId="168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3" fontId="0" fillId="0" borderId="11" xfId="0" applyNumberFormat="1" applyBorder="1" applyAlignment="1">
      <alignment/>
    </xf>
    <xf numFmtId="168" fontId="0" fillId="0" borderId="10" xfId="0" applyNumberFormat="1" applyFill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11" xfId="0" applyNumberFormat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0" borderId="7" xfId="0" applyNumberFormat="1" applyFont="1" applyBorder="1" applyAlignment="1">
      <alignment/>
    </xf>
    <xf numFmtId="165" fontId="0" fillId="0" borderId="0" xfId="0" applyNumberFormat="1" applyAlignment="1">
      <alignment/>
    </xf>
    <xf numFmtId="171" fontId="0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14">
    <cellStyle name="Normal" xfId="0"/>
    <cellStyle name="ac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Milliers [0]_EDYAN" xfId="22"/>
    <cellStyle name="Milliers_EDYAN" xfId="23"/>
    <cellStyle name="Monétaire [0]_EDYAN" xfId="24"/>
    <cellStyle name="Monétaire_EDYAN" xfId="25"/>
    <cellStyle name="Normal - Style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9:H11"/>
  <sheetViews>
    <sheetView tabSelected="1" zoomScale="70" zoomScaleNormal="70" workbookViewId="0" topLeftCell="A1">
      <selection activeCell="A1" sqref="A1"/>
    </sheetView>
  </sheetViews>
  <sheetFormatPr defaultColWidth="9.140625" defaultRowHeight="12.75"/>
  <sheetData>
    <row r="9" spans="1:8" ht="18">
      <c r="A9" s="173" t="s">
        <v>79</v>
      </c>
      <c r="B9" s="174"/>
      <c r="C9" s="174"/>
      <c r="D9" s="174"/>
      <c r="E9" s="174"/>
      <c r="F9" s="174"/>
      <c r="G9" s="174"/>
      <c r="H9" s="174"/>
    </row>
    <row r="10" spans="1:8" ht="18">
      <c r="A10" s="173" t="s">
        <v>78</v>
      </c>
      <c r="B10" s="174"/>
      <c r="C10" s="174"/>
      <c r="D10" s="174"/>
      <c r="E10" s="174"/>
      <c r="F10" s="174"/>
      <c r="G10" s="174"/>
      <c r="H10" s="174"/>
    </row>
    <row r="11" spans="1:8" ht="18">
      <c r="A11" s="173" t="s">
        <v>98</v>
      </c>
      <c r="B11" s="174"/>
      <c r="C11" s="174"/>
      <c r="D11" s="174"/>
      <c r="E11" s="174"/>
      <c r="F11" s="174"/>
      <c r="G11" s="174"/>
      <c r="H11" s="174"/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10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3" width="9.28125" style="0" customWidth="1"/>
    <col min="4" max="4" width="7.7109375" style="0" customWidth="1"/>
    <col min="5" max="6" width="9.28125" style="0" customWidth="1"/>
    <col min="7" max="7" width="7.7109375" style="0" customWidth="1"/>
    <col min="8" max="9" width="9.28125" style="0" customWidth="1"/>
    <col min="10" max="10" width="7.7109375" style="0" customWidth="1"/>
    <col min="11" max="12" width="9.28125" style="0" customWidth="1"/>
    <col min="13" max="13" width="7.7109375" style="0" customWidth="1"/>
    <col min="14" max="15" width="9.28125" style="0" customWidth="1"/>
    <col min="16" max="16" width="7.7109375" style="0" customWidth="1"/>
    <col min="17" max="18" width="9.28125" style="0" customWidth="1"/>
    <col min="19" max="19" width="7.7109375" style="0" customWidth="1"/>
    <col min="20" max="20" width="0.71875" style="0" customWidth="1"/>
  </cols>
  <sheetData>
    <row r="1" spans="1:10" s="3" customFormat="1" ht="15.75">
      <c r="A1" s="56" t="s">
        <v>87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28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62" t="s">
        <v>67</v>
      </c>
      <c r="B8" s="138"/>
      <c r="C8" s="57"/>
      <c r="D8" s="139"/>
      <c r="E8" s="143"/>
      <c r="F8" s="144"/>
      <c r="G8" s="35"/>
      <c r="H8" s="147"/>
      <c r="I8" s="31"/>
      <c r="J8" s="139"/>
      <c r="K8" s="34"/>
      <c r="L8" s="25"/>
      <c r="M8" s="149"/>
      <c r="N8" s="154"/>
      <c r="O8" s="79"/>
      <c r="P8" s="155"/>
      <c r="Q8" s="154"/>
      <c r="R8" s="31"/>
      <c r="S8" s="35"/>
    </row>
    <row r="9" spans="1:19" ht="12.75" customHeight="1">
      <c r="A9" s="163" t="s">
        <v>60</v>
      </c>
      <c r="B9" s="138"/>
      <c r="C9" s="57"/>
      <c r="D9" s="139"/>
      <c r="E9" s="143"/>
      <c r="F9" s="144"/>
      <c r="G9" s="35"/>
      <c r="H9" s="147"/>
      <c r="I9" s="31"/>
      <c r="J9" s="139"/>
      <c r="K9" s="34"/>
      <c r="L9" s="25"/>
      <c r="M9" s="149"/>
      <c r="N9" s="154"/>
      <c r="O9" s="79"/>
      <c r="P9" s="155"/>
      <c r="Q9" s="154"/>
      <c r="R9" s="31"/>
      <c r="S9" s="35"/>
    </row>
    <row r="10" spans="1:19" ht="12.75" customHeight="1">
      <c r="A10" s="113" t="s">
        <v>2</v>
      </c>
      <c r="B10" s="11">
        <v>73767.85046939051</v>
      </c>
      <c r="C10" s="25">
        <v>1103628.2286785683</v>
      </c>
      <c r="D10" s="36">
        <f aca="true" t="shared" si="0" ref="D10:D16">IF(C10&lt;&gt;0,B10/C10,0)</f>
        <v>0.0668412138730056</v>
      </c>
      <c r="E10" s="11">
        <v>39.146066877282806</v>
      </c>
      <c r="F10" s="25">
        <v>699.941065601324</v>
      </c>
      <c r="G10" s="36">
        <f aca="true" t="shared" si="1" ref="G10:G16">IF(F10&lt;&gt;0,E10/F10,0)</f>
        <v>0.05592766134339062</v>
      </c>
      <c r="H10" s="11">
        <v>1253.2397470178717</v>
      </c>
      <c r="I10" s="25">
        <v>18551.199238228266</v>
      </c>
      <c r="J10" s="36">
        <f aca="true" t="shared" si="2" ref="J10:J16">IF(I10&lt;&gt;0,H10/I10,0)</f>
        <v>0.06755572677130939</v>
      </c>
      <c r="K10" s="11">
        <v>0</v>
      </c>
      <c r="L10" s="25">
        <v>0</v>
      </c>
      <c r="M10" s="36">
        <f aca="true" t="shared" si="3" ref="M10:M16">IF(L10&lt;&gt;0,K10/L10,0)</f>
        <v>0</v>
      </c>
      <c r="N10" s="11">
        <v>1193.1543776395201</v>
      </c>
      <c r="O10" s="25">
        <v>17890.827606365732</v>
      </c>
      <c r="P10" s="36">
        <f aca="true" t="shared" si="4" ref="P10:P16">IF(O10&lt;&gt;0,N10/O10,0)</f>
        <v>0.06669084314551128</v>
      </c>
      <c r="Q10" s="11">
        <f aca="true" t="shared" si="5" ref="Q10:R15">SUM(B10,E10,H10,K10,N10)</f>
        <v>76253.39066092519</v>
      </c>
      <c r="R10" s="25">
        <f t="shared" si="5"/>
        <v>1140770.1965887637</v>
      </c>
      <c r="S10" s="36">
        <f aca="true" t="shared" si="6" ref="S10:S16">IF(R10&lt;&gt;0,Q10/R10,0)</f>
        <v>0.06684377878116479</v>
      </c>
    </row>
    <row r="11" spans="1:19" ht="12.75" customHeight="1">
      <c r="A11" s="133" t="s">
        <v>56</v>
      </c>
      <c r="B11" s="11">
        <v>7354.749110673219</v>
      </c>
      <c r="C11" s="25">
        <v>1103628.2286785683</v>
      </c>
      <c r="D11" s="36">
        <f t="shared" si="0"/>
        <v>0.006664154576291913</v>
      </c>
      <c r="E11" s="11">
        <v>9.513684759049038</v>
      </c>
      <c r="F11" s="25">
        <v>699.941065601324</v>
      </c>
      <c r="G11" s="36">
        <f t="shared" si="1"/>
        <v>0.013592122575171053</v>
      </c>
      <c r="H11" s="11">
        <v>103.98881760547513</v>
      </c>
      <c r="I11" s="25">
        <v>18551.199238228266</v>
      </c>
      <c r="J11" s="36">
        <f t="shared" si="2"/>
        <v>0.005605503788196423</v>
      </c>
      <c r="K11" s="11">
        <v>0</v>
      </c>
      <c r="L11" s="25">
        <v>0</v>
      </c>
      <c r="M11" s="36">
        <f t="shared" si="3"/>
        <v>0</v>
      </c>
      <c r="N11" s="11">
        <v>139.05849608419217</v>
      </c>
      <c r="O11" s="25">
        <v>17890.827606365732</v>
      </c>
      <c r="P11" s="36">
        <f t="shared" si="4"/>
        <v>0.007772613941834295</v>
      </c>
      <c r="Q11" s="11">
        <f t="shared" si="5"/>
        <v>7607.310109121936</v>
      </c>
      <c r="R11" s="25">
        <f t="shared" si="5"/>
        <v>1140770.1965887637</v>
      </c>
      <c r="S11" s="36">
        <f t="shared" si="6"/>
        <v>0.006668573681070926</v>
      </c>
    </row>
    <row r="12" spans="1:19" ht="12.75" customHeight="1">
      <c r="A12" s="113" t="s">
        <v>0</v>
      </c>
      <c r="B12" s="11">
        <v>-32261.073258832934</v>
      </c>
      <c r="C12" s="25">
        <v>1117302.0795821324</v>
      </c>
      <c r="D12" s="36">
        <f t="shared" si="0"/>
        <v>-0.028874083247834352</v>
      </c>
      <c r="E12" s="11">
        <v>-21.157118789872715</v>
      </c>
      <c r="F12" s="25">
        <v>699.941065601324</v>
      </c>
      <c r="G12" s="36">
        <f t="shared" si="1"/>
        <v>-0.030227000285654757</v>
      </c>
      <c r="H12" s="11">
        <v>-444.6220297057706</v>
      </c>
      <c r="I12" s="25">
        <v>19996.9613614893</v>
      </c>
      <c r="J12" s="36">
        <f t="shared" si="2"/>
        <v>-0.022234479612589342</v>
      </c>
      <c r="K12" s="11">
        <v>0</v>
      </c>
      <c r="L12" s="25">
        <v>0</v>
      </c>
      <c r="M12" s="36">
        <f t="shared" si="3"/>
        <v>0</v>
      </c>
      <c r="N12" s="11">
        <v>-492.5131973560923</v>
      </c>
      <c r="O12" s="25">
        <v>18491.82668983572</v>
      </c>
      <c r="P12" s="36">
        <f t="shared" si="4"/>
        <v>-0.026634101953097403</v>
      </c>
      <c r="Q12" s="11">
        <f t="shared" si="5"/>
        <v>-33219.365604684666</v>
      </c>
      <c r="R12" s="25">
        <f t="shared" si="5"/>
        <v>1156490.8086990586</v>
      </c>
      <c r="S12" s="36">
        <f t="shared" si="6"/>
        <v>-0.028724279825494914</v>
      </c>
    </row>
    <row r="13" spans="1:19" ht="12.75" customHeight="1">
      <c r="A13" s="113" t="s">
        <v>1</v>
      </c>
      <c r="B13" s="11">
        <v>0</v>
      </c>
      <c r="C13" s="25">
        <v>422229.86577878427</v>
      </c>
      <c r="D13" s="36">
        <f t="shared" si="0"/>
        <v>0</v>
      </c>
      <c r="E13" s="11">
        <v>0</v>
      </c>
      <c r="F13" s="25">
        <v>265.9776049285032</v>
      </c>
      <c r="G13" s="36">
        <f t="shared" si="1"/>
        <v>0</v>
      </c>
      <c r="H13" s="11">
        <v>0</v>
      </c>
      <c r="I13" s="25">
        <v>7350.912017990823</v>
      </c>
      <c r="J13" s="36">
        <f t="shared" si="2"/>
        <v>0</v>
      </c>
      <c r="K13" s="11">
        <v>0</v>
      </c>
      <c r="L13" s="25">
        <v>0</v>
      </c>
      <c r="M13" s="36">
        <f t="shared" si="3"/>
        <v>0</v>
      </c>
      <c r="N13" s="11">
        <v>0</v>
      </c>
      <c r="O13" s="25">
        <v>6923.828995189311</v>
      </c>
      <c r="P13" s="36">
        <f t="shared" si="4"/>
        <v>0</v>
      </c>
      <c r="Q13" s="11">
        <f t="shared" si="5"/>
        <v>0</v>
      </c>
      <c r="R13" s="25">
        <f t="shared" si="5"/>
        <v>436770.5843968929</v>
      </c>
      <c r="S13" s="36">
        <f t="shared" si="6"/>
        <v>0</v>
      </c>
    </row>
    <row r="14" spans="1:19" ht="12.75" customHeight="1">
      <c r="A14" s="113" t="s">
        <v>53</v>
      </c>
      <c r="B14" s="11">
        <v>-6010.668836759949</v>
      </c>
      <c r="C14" s="25">
        <v>639207.1098242415</v>
      </c>
      <c r="D14" s="36">
        <f t="shared" si="0"/>
        <v>-0.009403319744695366</v>
      </c>
      <c r="E14" s="11">
        <v>-3.8311833974914786</v>
      </c>
      <c r="F14" s="25">
        <v>398.96640739275466</v>
      </c>
      <c r="G14" s="36">
        <f t="shared" si="1"/>
        <v>-0.009602771878786139</v>
      </c>
      <c r="H14" s="11">
        <v>-98.35592600227989</v>
      </c>
      <c r="I14" s="25">
        <v>11646.201275424011</v>
      </c>
      <c r="J14" s="36">
        <f t="shared" si="2"/>
        <v>-0.008445322528456728</v>
      </c>
      <c r="K14" s="11">
        <v>0</v>
      </c>
      <c r="L14" s="25">
        <v>0</v>
      </c>
      <c r="M14" s="36">
        <f t="shared" si="3"/>
        <v>0</v>
      </c>
      <c r="N14" s="11">
        <v>-96.60265325685863</v>
      </c>
      <c r="O14" s="25">
        <v>10643.406360154624</v>
      </c>
      <c r="P14" s="36">
        <f t="shared" si="4"/>
        <v>-0.009076290990683853</v>
      </c>
      <c r="Q14" s="11">
        <f t="shared" si="5"/>
        <v>-6209.458599416579</v>
      </c>
      <c r="R14" s="25">
        <f t="shared" si="5"/>
        <v>661895.6838672129</v>
      </c>
      <c r="S14" s="36">
        <f t="shared" si="6"/>
        <v>-0.009381325110230359</v>
      </c>
    </row>
    <row r="15" spans="1:19" ht="12.75" customHeight="1">
      <c r="A15" s="133" t="s">
        <v>63</v>
      </c>
      <c r="B15" s="11">
        <v>6148.32732553725</v>
      </c>
      <c r="C15" s="25">
        <v>55865.10397910662</v>
      </c>
      <c r="D15" s="36">
        <f t="shared" si="0"/>
        <v>0.1100566702218384</v>
      </c>
      <c r="E15" s="11">
        <v>4.11132498534281</v>
      </c>
      <c r="F15" s="25">
        <v>34.997053280066204</v>
      </c>
      <c r="G15" s="36">
        <f t="shared" si="1"/>
        <v>0.11747631871865506</v>
      </c>
      <c r="H15" s="11">
        <v>109.66581441153815</v>
      </c>
      <c r="I15" s="25">
        <v>999.8480680744652</v>
      </c>
      <c r="J15" s="36">
        <f t="shared" si="2"/>
        <v>0.10968247868172169</v>
      </c>
      <c r="K15" s="11">
        <v>0</v>
      </c>
      <c r="L15" s="25">
        <v>0</v>
      </c>
      <c r="M15" s="36">
        <f t="shared" si="3"/>
        <v>0</v>
      </c>
      <c r="N15" s="11">
        <v>102.89314333879572</v>
      </c>
      <c r="O15" s="25">
        <v>924.5913344917859</v>
      </c>
      <c r="P15" s="36">
        <f t="shared" si="4"/>
        <v>0.11128499640909173</v>
      </c>
      <c r="Q15" s="11">
        <f t="shared" si="5"/>
        <v>6364.997608272926</v>
      </c>
      <c r="R15" s="25">
        <f t="shared" si="5"/>
        <v>57824.54043495294</v>
      </c>
      <c r="S15" s="36">
        <f t="shared" si="6"/>
        <v>0.11007433107804701</v>
      </c>
    </row>
    <row r="16" spans="1:19" ht="12.75" customHeight="1">
      <c r="A16" s="113" t="s">
        <v>55</v>
      </c>
      <c r="B16" s="11">
        <f>SUM(B10:B15)</f>
        <v>48999.1848100081</v>
      </c>
      <c r="C16" s="25">
        <f>C12</f>
        <v>1117302.0795821324</v>
      </c>
      <c r="D16" s="36">
        <f t="shared" si="0"/>
        <v>0.0438549123871081</v>
      </c>
      <c r="E16" s="11">
        <f>SUM(E10:E15)</f>
        <v>27.78277443431046</v>
      </c>
      <c r="F16" s="25">
        <f>F12</f>
        <v>699.941065601324</v>
      </c>
      <c r="G16" s="36">
        <f t="shared" si="1"/>
        <v>0.03969301959793157</v>
      </c>
      <c r="H16" s="11">
        <f>SUM(H10:H15)</f>
        <v>923.9164233268343</v>
      </c>
      <c r="I16" s="25">
        <f>I12</f>
        <v>19996.9613614893</v>
      </c>
      <c r="J16" s="36">
        <f t="shared" si="2"/>
        <v>0.04620284085291769</v>
      </c>
      <c r="K16" s="11">
        <f>SUM(K10:K15)</f>
        <v>0</v>
      </c>
      <c r="L16" s="25">
        <f>L12</f>
        <v>0</v>
      </c>
      <c r="M16" s="36">
        <f t="shared" si="3"/>
        <v>0</v>
      </c>
      <c r="N16" s="11">
        <f>SUM(N10:N15)</f>
        <v>845.9901664495573</v>
      </c>
      <c r="O16" s="25">
        <f>O12</f>
        <v>18491.82668983572</v>
      </c>
      <c r="P16" s="36">
        <f t="shared" si="4"/>
        <v>0.04574941030106923</v>
      </c>
      <c r="Q16" s="11">
        <f>SUM(Q10:Q15)</f>
        <v>50796.8741742188</v>
      </c>
      <c r="R16" s="25">
        <f>R12</f>
        <v>1156490.8086990586</v>
      </c>
      <c r="S16" s="36">
        <f t="shared" si="6"/>
        <v>0.04392328394841323</v>
      </c>
    </row>
    <row r="17" spans="1:19" ht="12.75" customHeight="1">
      <c r="A17" s="113"/>
      <c r="B17" s="11"/>
      <c r="C17" s="25"/>
      <c r="D17" s="35"/>
      <c r="E17" s="11"/>
      <c r="F17" s="25"/>
      <c r="G17" s="35"/>
      <c r="H17" s="11"/>
      <c r="I17" s="25"/>
      <c r="J17" s="35"/>
      <c r="K17" s="11"/>
      <c r="L17" s="25"/>
      <c r="M17" s="35"/>
      <c r="N17" s="11"/>
      <c r="O17" s="25"/>
      <c r="P17" s="35"/>
      <c r="Q17" s="34"/>
      <c r="R17" s="31"/>
      <c r="S17" s="35"/>
    </row>
    <row r="18" spans="1:19" ht="12.75" customHeight="1">
      <c r="A18" s="164" t="s">
        <v>81</v>
      </c>
      <c r="B18" s="11"/>
      <c r="C18" s="25"/>
      <c r="D18" s="35"/>
      <c r="E18" s="11"/>
      <c r="F18" s="25"/>
      <c r="G18" s="35"/>
      <c r="H18" s="11"/>
      <c r="I18" s="25"/>
      <c r="J18" s="35"/>
      <c r="K18" s="11"/>
      <c r="L18" s="25"/>
      <c r="M18" s="35"/>
      <c r="N18" s="11"/>
      <c r="O18" s="25"/>
      <c r="P18" s="35"/>
      <c r="Q18" s="34"/>
      <c r="R18" s="31"/>
      <c r="S18" s="35"/>
    </row>
    <row r="19" spans="1:19" ht="12.75" customHeight="1">
      <c r="A19" s="113" t="s">
        <v>2</v>
      </c>
      <c r="B19" s="11">
        <v>8965.996770725196</v>
      </c>
      <c r="C19" s="25">
        <v>133472.67490581586</v>
      </c>
      <c r="D19" s="36">
        <f aca="true" t="shared" si="7" ref="D19:D25">IF(C19&lt;&gt;0,B19/C19,0)</f>
        <v>0.06717477399064636</v>
      </c>
      <c r="E19" s="11">
        <v>0.9704286668984485</v>
      </c>
      <c r="F19" s="25">
        <v>17.82613759950627</v>
      </c>
      <c r="G19" s="36">
        <f aca="true" t="shared" si="8" ref="G19:G25">IF(F19&lt;&gt;0,E19/F19,0)</f>
        <v>0.05443852665679672</v>
      </c>
      <c r="H19" s="11">
        <v>382.32045656419723</v>
      </c>
      <c r="I19" s="25">
        <v>5538.417625972361</v>
      </c>
      <c r="J19" s="36">
        <f aca="true" t="shared" si="9" ref="J19:J25">IF(I19&lt;&gt;0,H19/I19,0)</f>
        <v>0.06903062975448236</v>
      </c>
      <c r="K19" s="11">
        <v>0</v>
      </c>
      <c r="L19" s="25">
        <v>0</v>
      </c>
      <c r="M19" s="36">
        <f aca="true" t="shared" si="10" ref="M19:M25">IF(L19&lt;&gt;0,K19/L19,0)</f>
        <v>0</v>
      </c>
      <c r="N19" s="11">
        <v>32.76463774774477</v>
      </c>
      <c r="O19" s="25">
        <v>412.81692773640145</v>
      </c>
      <c r="P19" s="36">
        <f aca="true" t="shared" si="11" ref="P19:P25">IF(O19&lt;&gt;0,N19/O19,0)</f>
        <v>0.0793684452994771</v>
      </c>
      <c r="Q19" s="11">
        <f aca="true" t="shared" si="12" ref="Q19:R24">SUM(B19,E19,H19,K19,N19)</f>
        <v>9382.052293704037</v>
      </c>
      <c r="R19" s="25">
        <f t="shared" si="12"/>
        <v>139441.73559712412</v>
      </c>
      <c r="S19" s="36">
        <f aca="true" t="shared" si="13" ref="S19:S25">IF(R19&lt;&gt;0,Q19/R19,0)</f>
        <v>0.06728295695351008</v>
      </c>
    </row>
    <row r="20" spans="1:19" ht="12.75" customHeight="1">
      <c r="A20" s="133" t="s">
        <v>56</v>
      </c>
      <c r="B20" s="11">
        <v>748.1815848052607</v>
      </c>
      <c r="C20" s="25">
        <v>133472.67490581586</v>
      </c>
      <c r="D20" s="36">
        <f t="shared" si="7"/>
        <v>0.005605503788196425</v>
      </c>
      <c r="E20" s="11">
        <v>0.09992448184294311</v>
      </c>
      <c r="F20" s="25">
        <v>17.82613759950627</v>
      </c>
      <c r="G20" s="36">
        <f t="shared" si="8"/>
        <v>0.005605503788196424</v>
      </c>
      <c r="H20" s="11">
        <v>31.04562098300192</v>
      </c>
      <c r="I20" s="25">
        <v>5538.417625972361</v>
      </c>
      <c r="J20" s="36">
        <f t="shared" si="9"/>
        <v>0.005605503788196425</v>
      </c>
      <c r="K20" s="11">
        <v>0</v>
      </c>
      <c r="L20" s="25">
        <v>0</v>
      </c>
      <c r="M20" s="36">
        <f t="shared" si="10"/>
        <v>0</v>
      </c>
      <c r="N20" s="11">
        <v>2.314046852258008</v>
      </c>
      <c r="O20" s="25">
        <v>412.81692773640145</v>
      </c>
      <c r="P20" s="36">
        <f t="shared" si="11"/>
        <v>0.005605503788196424</v>
      </c>
      <c r="Q20" s="11">
        <f t="shared" si="12"/>
        <v>781.6411771223635</v>
      </c>
      <c r="R20" s="25">
        <f t="shared" si="12"/>
        <v>139441.73559712412</v>
      </c>
      <c r="S20" s="36">
        <f t="shared" si="13"/>
        <v>0.005605503788196424</v>
      </c>
    </row>
    <row r="21" spans="1:19" ht="12.75" customHeight="1">
      <c r="A21" s="113" t="s">
        <v>0</v>
      </c>
      <c r="B21" s="11">
        <v>14439.131120595985</v>
      </c>
      <c r="C21" s="25">
        <v>259170.24253556476</v>
      </c>
      <c r="D21" s="36">
        <f t="shared" si="7"/>
        <v>0.055712920508667454</v>
      </c>
      <c r="E21" s="11">
        <v>1.9284391981706044</v>
      </c>
      <c r="F21" s="25">
        <v>34.61385941651703</v>
      </c>
      <c r="G21" s="36">
        <f t="shared" si="8"/>
        <v>0.055712920508667475</v>
      </c>
      <c r="H21" s="11">
        <v>599.1483901739824</v>
      </c>
      <c r="I21" s="25">
        <v>10754.208982470604</v>
      </c>
      <c r="J21" s="36">
        <f t="shared" si="9"/>
        <v>0.05571292050866747</v>
      </c>
      <c r="K21" s="11">
        <v>0</v>
      </c>
      <c r="L21" s="25">
        <v>0</v>
      </c>
      <c r="M21" s="36">
        <f t="shared" si="10"/>
        <v>0</v>
      </c>
      <c r="N21" s="11">
        <v>44.6587119992436</v>
      </c>
      <c r="O21" s="25">
        <v>801.5862674493233</v>
      </c>
      <c r="P21" s="36">
        <f t="shared" si="11"/>
        <v>0.05571292050866746</v>
      </c>
      <c r="Q21" s="11">
        <f t="shared" si="12"/>
        <v>15084.866661967382</v>
      </c>
      <c r="R21" s="25">
        <f t="shared" si="12"/>
        <v>270760.6516449012</v>
      </c>
      <c r="S21" s="36">
        <f t="shared" si="13"/>
        <v>0.05571292050866746</v>
      </c>
    </row>
    <row r="22" spans="1:19" ht="12.75" customHeight="1">
      <c r="A22" s="113" t="s">
        <v>1</v>
      </c>
      <c r="B22" s="11">
        <v>0</v>
      </c>
      <c r="C22" s="25">
        <v>76928.85516622534</v>
      </c>
      <c r="D22" s="36">
        <f t="shared" si="7"/>
        <v>0</v>
      </c>
      <c r="E22" s="11">
        <v>0</v>
      </c>
      <c r="F22" s="25">
        <v>10.274345355956209</v>
      </c>
      <c r="G22" s="36">
        <f t="shared" si="8"/>
        <v>0</v>
      </c>
      <c r="H22" s="11">
        <v>0</v>
      </c>
      <c r="I22" s="25">
        <v>3192.1449667442935</v>
      </c>
      <c r="J22" s="36">
        <f t="shared" si="9"/>
        <v>0</v>
      </c>
      <c r="K22" s="11">
        <v>0</v>
      </c>
      <c r="L22" s="25">
        <v>0</v>
      </c>
      <c r="M22" s="36">
        <f t="shared" si="10"/>
        <v>0</v>
      </c>
      <c r="N22" s="11">
        <v>0</v>
      </c>
      <c r="O22" s="25">
        <v>237.93284780131398</v>
      </c>
      <c r="P22" s="36">
        <f t="shared" si="11"/>
        <v>0</v>
      </c>
      <c r="Q22" s="11">
        <f t="shared" si="12"/>
        <v>0</v>
      </c>
      <c r="R22" s="25">
        <f t="shared" si="12"/>
        <v>80369.20732612691</v>
      </c>
      <c r="S22" s="36">
        <f t="shared" si="13"/>
        <v>0</v>
      </c>
    </row>
    <row r="23" spans="1:19" ht="12.75" customHeight="1">
      <c r="A23" s="113" t="s">
        <v>53</v>
      </c>
      <c r="B23" s="11">
        <v>7578.157548689154</v>
      </c>
      <c r="C23" s="25">
        <v>169282.87524256116</v>
      </c>
      <c r="D23" s="36">
        <f t="shared" si="7"/>
        <v>0.044766238391394306</v>
      </c>
      <c r="E23" s="11">
        <v>1.012111874651459</v>
      </c>
      <c r="F23" s="25">
        <v>22.608821089734974</v>
      </c>
      <c r="G23" s="36">
        <f t="shared" si="8"/>
        <v>0.044766238391394306</v>
      </c>
      <c r="H23" s="11">
        <v>314.45388630798095</v>
      </c>
      <c r="I23" s="25">
        <v>7024.35356660278</v>
      </c>
      <c r="J23" s="36">
        <f t="shared" si="9"/>
        <v>0.04476623839139431</v>
      </c>
      <c r="K23" s="11">
        <v>0</v>
      </c>
      <c r="L23" s="25">
        <v>0</v>
      </c>
      <c r="M23" s="36">
        <f t="shared" si="10"/>
        <v>0</v>
      </c>
      <c r="N23" s="11">
        <v>23.438443257092178</v>
      </c>
      <c r="O23" s="25">
        <v>523.574106275543</v>
      </c>
      <c r="P23" s="36">
        <f t="shared" si="11"/>
        <v>0.044766238391394306</v>
      </c>
      <c r="Q23" s="11">
        <f t="shared" si="12"/>
        <v>7917.061990128878</v>
      </c>
      <c r="R23" s="25">
        <f t="shared" si="12"/>
        <v>176853.4117365292</v>
      </c>
      <c r="S23" s="36">
        <f t="shared" si="13"/>
        <v>0.044766238391394306</v>
      </c>
    </row>
    <row r="24" spans="1:19" ht="12.75" customHeight="1">
      <c r="A24" s="133" t="s">
        <v>57</v>
      </c>
      <c r="B24" s="11">
        <v>2948.8237296266852</v>
      </c>
      <c r="C24" s="25">
        <v>12958.51212677824</v>
      </c>
      <c r="D24" s="36">
        <f t="shared" si="7"/>
        <v>0.2275588200849896</v>
      </c>
      <c r="E24" s="11">
        <v>0.3938344503705161</v>
      </c>
      <c r="F24" s="25">
        <v>1.7306929708258516</v>
      </c>
      <c r="G24" s="36">
        <f t="shared" si="8"/>
        <v>0.2275588200849896</v>
      </c>
      <c r="H24" s="11">
        <v>122.36075534992037</v>
      </c>
      <c r="I24" s="25">
        <v>537.7104491235302</v>
      </c>
      <c r="J24" s="36">
        <f t="shared" si="9"/>
        <v>0.2275588200849896</v>
      </c>
      <c r="K24" s="11">
        <v>0</v>
      </c>
      <c r="L24" s="25">
        <v>0</v>
      </c>
      <c r="M24" s="36">
        <f t="shared" si="10"/>
        <v>0</v>
      </c>
      <c r="N24" s="11">
        <v>9.120401260854944</v>
      </c>
      <c r="O24" s="25">
        <v>40.07931337246616</v>
      </c>
      <c r="P24" s="36">
        <f t="shared" si="11"/>
        <v>0.2275588200849896</v>
      </c>
      <c r="Q24" s="11">
        <f t="shared" si="12"/>
        <v>3080.698720687831</v>
      </c>
      <c r="R24" s="25">
        <f t="shared" si="12"/>
        <v>13538.032582245061</v>
      </c>
      <c r="S24" s="36">
        <f t="shared" si="13"/>
        <v>0.2275588200849896</v>
      </c>
    </row>
    <row r="25" spans="1:19" ht="12.75" customHeight="1">
      <c r="A25" s="113" t="s">
        <v>55</v>
      </c>
      <c r="B25" s="11">
        <f>SUM(B19:B24)</f>
        <v>34680.29075444228</v>
      </c>
      <c r="C25" s="25">
        <f>C21</f>
        <v>259170.24253556476</v>
      </c>
      <c r="D25" s="36">
        <f t="shared" si="7"/>
        <v>0.13381278041472397</v>
      </c>
      <c r="E25" s="11">
        <f>SUM(E19:E24)</f>
        <v>4.404738671933971</v>
      </c>
      <c r="F25" s="25">
        <f>F21</f>
        <v>34.61385941651703</v>
      </c>
      <c r="G25" s="36">
        <f t="shared" si="8"/>
        <v>0.12725361303779142</v>
      </c>
      <c r="H25" s="11">
        <f>SUM(H19:H24)</f>
        <v>1449.3291093790829</v>
      </c>
      <c r="I25" s="25">
        <f>I21</f>
        <v>10754.208982470604</v>
      </c>
      <c r="J25" s="36">
        <f t="shared" si="9"/>
        <v>0.13476854613309952</v>
      </c>
      <c r="K25" s="11">
        <f>SUM(K19:K24)</f>
        <v>0</v>
      </c>
      <c r="L25" s="25">
        <f>L21</f>
        <v>0</v>
      </c>
      <c r="M25" s="36">
        <f t="shared" si="10"/>
        <v>0</v>
      </c>
      <c r="N25" s="11">
        <f>SUM(N19:N24)</f>
        <v>112.2962411171935</v>
      </c>
      <c r="O25" s="25">
        <f>O21</f>
        <v>801.5862674493233</v>
      </c>
      <c r="P25" s="36">
        <f t="shared" si="11"/>
        <v>0.1400925211387718</v>
      </c>
      <c r="Q25" s="11">
        <f>SUM(Q19:Q24)</f>
        <v>36246.3208436105</v>
      </c>
      <c r="R25" s="25">
        <f>R21</f>
        <v>270760.6516449012</v>
      </c>
      <c r="S25" s="36">
        <f t="shared" si="13"/>
        <v>0.1338684946405988</v>
      </c>
    </row>
    <row r="26" spans="1:19" ht="12.75" customHeight="1">
      <c r="A26" s="113"/>
      <c r="B26" s="11"/>
      <c r="C26" s="25"/>
      <c r="D26" s="35"/>
      <c r="E26" s="11"/>
      <c r="F26" s="25"/>
      <c r="G26" s="35"/>
      <c r="H26" s="11"/>
      <c r="I26" s="25"/>
      <c r="J26" s="35"/>
      <c r="K26" s="11"/>
      <c r="L26" s="25"/>
      <c r="M26" s="35"/>
      <c r="N26" s="11"/>
      <c r="O26" s="25"/>
      <c r="P26" s="35"/>
      <c r="Q26" s="11"/>
      <c r="R26" s="25"/>
      <c r="S26" s="35"/>
    </row>
    <row r="27" spans="1:19" ht="12.75" customHeight="1">
      <c r="A27" s="164" t="s">
        <v>69</v>
      </c>
      <c r="B27" s="11"/>
      <c r="C27" s="25"/>
      <c r="D27" s="35"/>
      <c r="E27" s="11"/>
      <c r="F27" s="25"/>
      <c r="G27" s="35"/>
      <c r="H27" s="11"/>
      <c r="I27" s="25"/>
      <c r="J27" s="35"/>
      <c r="K27" s="11"/>
      <c r="L27" s="25"/>
      <c r="M27" s="35"/>
      <c r="N27" s="11"/>
      <c r="O27" s="25"/>
      <c r="P27" s="35"/>
      <c r="Q27" s="11"/>
      <c r="R27" s="25"/>
      <c r="S27" s="35"/>
    </row>
    <row r="28" spans="1:19" ht="12.75" customHeight="1">
      <c r="A28" s="133" t="s">
        <v>62</v>
      </c>
      <c r="B28" s="11">
        <v>396640.94915957865</v>
      </c>
      <c r="C28" s="25">
        <v>1376472.322117697</v>
      </c>
      <c r="D28" s="36">
        <f>IF(C28&lt;&gt;0,B28/C28,0)</f>
        <v>0.28815759153758225</v>
      </c>
      <c r="E28" s="11">
        <v>211.6675780452104</v>
      </c>
      <c r="F28" s="25">
        <v>734.5549250178411</v>
      </c>
      <c r="G28" s="36">
        <f>IF(F28&lt;&gt;0,E28/F28,0)</f>
        <v>0.28815759153758225</v>
      </c>
      <c r="H28" s="11">
        <v>8861.183183277411</v>
      </c>
      <c r="I28" s="25">
        <v>30751.170343959904</v>
      </c>
      <c r="J28" s="36">
        <f>IF(I28&lt;&gt;0,H28/I28,0)</f>
        <v>0.28815759153758225</v>
      </c>
      <c r="K28" s="11">
        <v>0</v>
      </c>
      <c r="L28" s="25">
        <v>0</v>
      </c>
      <c r="M28" s="36">
        <f>IF(L28&lt;&gt;0,K28/L28,0)</f>
        <v>0</v>
      </c>
      <c r="N28" s="11">
        <v>5559.543410311239</v>
      </c>
      <c r="O28" s="25">
        <v>19293.412957285043</v>
      </c>
      <c r="P28" s="36">
        <f>IF(O28&lt;&gt;0,N28/O28,0)</f>
        <v>0.2881575915375822</v>
      </c>
      <c r="Q28" s="11">
        <f>SUM(B28,E28,H28,K28,N28)</f>
        <v>411273.3433312125</v>
      </c>
      <c r="R28" s="25">
        <f>SUM(C28,F28,I28,L28,O28)</f>
        <v>1427251.4603439597</v>
      </c>
      <c r="S28" s="36">
        <f>IF(R28&lt;&gt;0,Q28/R28,0)</f>
        <v>0.28815759153758225</v>
      </c>
    </row>
    <row r="29" spans="1:19" ht="12.75" customHeight="1">
      <c r="A29" s="133" t="s">
        <v>70</v>
      </c>
      <c r="B29" s="11">
        <v>0</v>
      </c>
      <c r="C29" s="25">
        <v>0</v>
      </c>
      <c r="D29" s="36">
        <f>IF(C29&lt;&gt;0,B29/C29,0)</f>
        <v>0</v>
      </c>
      <c r="E29" s="11">
        <v>63.188832757448566</v>
      </c>
      <c r="F29" s="25">
        <v>34.61385941651704</v>
      </c>
      <c r="G29" s="36">
        <f>IF(F29&lt;&gt;0,E29/F29,0)</f>
        <v>1.8255356040215533</v>
      </c>
      <c r="H29" s="11">
        <v>37192.11648579272</v>
      </c>
      <c r="I29" s="25">
        <v>19817.64377164764</v>
      </c>
      <c r="J29" s="36">
        <f>IF(I29&lt;&gt;0,H29/I29,0)</f>
        <v>1.876717379439532</v>
      </c>
      <c r="K29" s="11">
        <v>0</v>
      </c>
      <c r="L29" s="25">
        <v>0</v>
      </c>
      <c r="M29" s="36">
        <f>IF(L29&lt;&gt;0,K29/L29,0)</f>
        <v>0</v>
      </c>
      <c r="N29" s="11">
        <v>0</v>
      </c>
      <c r="O29" s="25">
        <v>0</v>
      </c>
      <c r="P29" s="36">
        <f>IF(O29&lt;&gt;0,N29/O29,0)</f>
        <v>0</v>
      </c>
      <c r="Q29" s="11">
        <f>SUM(B29,E29,H29,K29,N29)</f>
        <v>37255.30531855017</v>
      </c>
      <c r="R29" s="25">
        <f>SUM(C29,F29,I29,L29,O29)</f>
        <v>19852.257631064156</v>
      </c>
      <c r="S29" s="36">
        <f>IF(R29&lt;&gt;0,Q29/R29,0)</f>
        <v>1.8766281402803429</v>
      </c>
    </row>
    <row r="30" spans="1:19" ht="12.75" customHeight="1">
      <c r="A30" s="113" t="s">
        <v>55</v>
      </c>
      <c r="B30" s="11">
        <f>SUM(B28:B29)</f>
        <v>396640.94915957865</v>
      </c>
      <c r="C30" s="25">
        <f>C28</f>
        <v>1376472.322117697</v>
      </c>
      <c r="D30" s="36">
        <f>IF(C30&lt;&gt;0,B30/C30,0)</f>
        <v>0.28815759153758225</v>
      </c>
      <c r="E30" s="11">
        <f>SUM(E28:E29)</f>
        <v>274.85641080265896</v>
      </c>
      <c r="F30" s="25">
        <f>F28</f>
        <v>734.5549250178411</v>
      </c>
      <c r="G30" s="36">
        <f>IF(F30&lt;&gt;0,E30/F30,0)</f>
        <v>0.3741808834730543</v>
      </c>
      <c r="H30" s="11">
        <f>SUM(H28:H29)</f>
        <v>46053.29966907013</v>
      </c>
      <c r="I30" s="25">
        <f>I28</f>
        <v>30751.170343959904</v>
      </c>
      <c r="J30" s="36">
        <f>IF(I30&lt;&gt;0,H30/I30,0)</f>
        <v>1.497611282886209</v>
      </c>
      <c r="K30" s="11">
        <f>SUM(K28:K29)</f>
        <v>0</v>
      </c>
      <c r="L30" s="25">
        <f>L28</f>
        <v>0</v>
      </c>
      <c r="M30" s="36">
        <f>IF(L30&lt;&gt;0,K30/L30,0)</f>
        <v>0</v>
      </c>
      <c r="N30" s="11">
        <f>SUM(N28:N29)</f>
        <v>5559.543410311239</v>
      </c>
      <c r="O30" s="25">
        <f>O28</f>
        <v>19293.412957285043</v>
      </c>
      <c r="P30" s="36">
        <f>IF(O30&lt;&gt;0,N30/O30,0)</f>
        <v>0.2881575915375822</v>
      </c>
      <c r="Q30" s="11">
        <f>SUM(Q28:Q29)</f>
        <v>448528.6486497627</v>
      </c>
      <c r="R30" s="25">
        <f>R28</f>
        <v>1427251.4603439597</v>
      </c>
      <c r="S30" s="36">
        <f>IF(R30&lt;&gt;0,Q30/R30,0)</f>
        <v>0.31426042369693546</v>
      </c>
    </row>
    <row r="31" spans="1:19" ht="12.75" customHeight="1">
      <c r="A31" s="113"/>
      <c r="B31" s="11"/>
      <c r="C31" s="31"/>
      <c r="D31" s="35"/>
      <c r="E31" s="11"/>
      <c r="F31" s="31"/>
      <c r="G31" s="35"/>
      <c r="H31" s="11"/>
      <c r="I31" s="31"/>
      <c r="J31" s="35"/>
      <c r="K31" s="11"/>
      <c r="L31" s="12"/>
      <c r="M31" s="35"/>
      <c r="N31" s="11"/>
      <c r="O31" s="25"/>
      <c r="P31" s="35"/>
      <c r="Q31" s="11"/>
      <c r="R31" s="25"/>
      <c r="S31" s="35"/>
    </row>
    <row r="32" spans="1:19" ht="12.75" customHeight="1">
      <c r="A32" s="160" t="s">
        <v>71</v>
      </c>
      <c r="B32" s="38">
        <f>SUM(B16,B25,B30)</f>
        <v>480320.424724029</v>
      </c>
      <c r="C32" s="39">
        <f>C28</f>
        <v>1376472.322117697</v>
      </c>
      <c r="D32" s="41">
        <f>IF(C32&lt;&gt;0,B32/C32,0)</f>
        <v>0.34895029635253255</v>
      </c>
      <c r="E32" s="38">
        <f>SUM(E16,E25,E30)</f>
        <v>307.04392390890337</v>
      </c>
      <c r="F32" s="39">
        <f>F28</f>
        <v>734.5549250178411</v>
      </c>
      <c r="G32" s="41">
        <f>IF(F32&lt;&gt;0,E32/F32,0)</f>
        <v>0.41799995269440987</v>
      </c>
      <c r="H32" s="38">
        <f>SUM(H16,H25,H30)</f>
        <v>48426.54520177605</v>
      </c>
      <c r="I32" s="39">
        <f>I28</f>
        <v>30751.170343959904</v>
      </c>
      <c r="J32" s="41">
        <f>IF(I32&lt;&gt;0,H32/I32,0)</f>
        <v>1.5747870620894242</v>
      </c>
      <c r="K32" s="38">
        <f>SUM(K16,K25,K30)</f>
        <v>0</v>
      </c>
      <c r="L32" s="39">
        <f>L28</f>
        <v>0</v>
      </c>
      <c r="M32" s="41">
        <f>IF(L32&lt;&gt;0,K32/L32,0)</f>
        <v>0</v>
      </c>
      <c r="N32" s="38">
        <f>SUM(N16,N25,N30)</f>
        <v>6517.82981787799</v>
      </c>
      <c r="O32" s="39">
        <f>O28</f>
        <v>19293.412957285043</v>
      </c>
      <c r="P32" s="41">
        <f>IF(O32&lt;&gt;0,N32/O32,0)</f>
        <v>0.337826688948619</v>
      </c>
      <c r="Q32" s="38">
        <f>SUM(Q16,Q25,Q30)</f>
        <v>535571.8436675919</v>
      </c>
      <c r="R32" s="39">
        <f>R28</f>
        <v>1427251.4603439597</v>
      </c>
      <c r="S32" s="41">
        <f>IF(R32&lt;&gt;0,Q32/R32,0)</f>
        <v>0.3752470104591955</v>
      </c>
    </row>
    <row r="33" spans="1:19" ht="12.75" customHeight="1">
      <c r="A33" s="167"/>
      <c r="B33" s="127"/>
      <c r="C33" s="128"/>
      <c r="D33" s="142"/>
      <c r="E33" s="127"/>
      <c r="F33" s="128"/>
      <c r="G33" s="142"/>
      <c r="H33" s="127"/>
      <c r="I33" s="128"/>
      <c r="J33" s="142"/>
      <c r="K33" s="127"/>
      <c r="L33" s="128"/>
      <c r="M33" s="142"/>
      <c r="N33" s="127"/>
      <c r="O33" s="128"/>
      <c r="P33" s="142"/>
      <c r="Q33" s="127"/>
      <c r="R33" s="128"/>
      <c r="S33" s="142"/>
    </row>
    <row r="34" spans="1:19" ht="12.75" customHeight="1">
      <c r="A34" s="165" t="s">
        <v>68</v>
      </c>
      <c r="B34" s="11"/>
      <c r="C34" s="25"/>
      <c r="D34" s="35"/>
      <c r="E34" s="11"/>
      <c r="F34" s="25"/>
      <c r="G34" s="35"/>
      <c r="H34" s="11"/>
      <c r="I34" s="25"/>
      <c r="J34" s="35"/>
      <c r="K34" s="11"/>
      <c r="L34" s="25"/>
      <c r="M34" s="35"/>
      <c r="N34" s="11"/>
      <c r="O34" s="25"/>
      <c r="P34" s="35"/>
      <c r="Q34" s="11"/>
      <c r="R34" s="25"/>
      <c r="S34" s="35"/>
    </row>
    <row r="35" spans="1:19" ht="12.75" customHeight="1">
      <c r="A35" s="163" t="s">
        <v>60</v>
      </c>
      <c r="B35" s="11"/>
      <c r="C35" s="25"/>
      <c r="D35" s="35"/>
      <c r="E35" s="11"/>
      <c r="F35" s="25"/>
      <c r="G35" s="35"/>
      <c r="H35" s="11"/>
      <c r="I35" s="25"/>
      <c r="J35" s="35"/>
      <c r="K35" s="11"/>
      <c r="L35" s="25"/>
      <c r="M35" s="35"/>
      <c r="N35" s="11"/>
      <c r="O35" s="25"/>
      <c r="P35" s="35"/>
      <c r="Q35" s="11"/>
      <c r="R35" s="25"/>
      <c r="S35" s="35"/>
    </row>
    <row r="36" spans="1:19" ht="12.75" customHeight="1">
      <c r="A36" s="113" t="s">
        <v>2</v>
      </c>
      <c r="B36" s="11">
        <v>2343.0855625951144</v>
      </c>
      <c r="C36" s="25">
        <v>32728.294707674104</v>
      </c>
      <c r="D36" s="36">
        <f>IF(C36&lt;&gt;0,B36/C36,0)</f>
        <v>0.07159204546168149</v>
      </c>
      <c r="E36" s="11">
        <v>17.242891947256037</v>
      </c>
      <c r="F36" s="25">
        <v>423.0050395218234</v>
      </c>
      <c r="G36" s="36">
        <f>IF(F36&lt;&gt;0,E36/F36,0)</f>
        <v>0.04076285229780685</v>
      </c>
      <c r="H36" s="11">
        <v>92.75663672998922</v>
      </c>
      <c r="I36" s="25">
        <v>1382.9424701422847</v>
      </c>
      <c r="J36" s="36">
        <f>IF(I36&lt;&gt;0,H36/I36,0)</f>
        <v>0.06707194169866365</v>
      </c>
      <c r="K36" s="11">
        <v>0</v>
      </c>
      <c r="L36" s="25">
        <v>0</v>
      </c>
      <c r="M36" s="36">
        <f>IF(L36&lt;&gt;0,K36/L36,0)</f>
        <v>0</v>
      </c>
      <c r="N36" s="11">
        <v>52.982874031053925</v>
      </c>
      <c r="O36" s="25">
        <v>702.8794423853931</v>
      </c>
      <c r="P36" s="36">
        <f>IF(O36&lt;&gt;0,N36/O36,0)</f>
        <v>0.0753797462780297</v>
      </c>
      <c r="Q36" s="11">
        <f aca="true" t="shared" si="14" ref="Q36:R38">SUM(B36,E36,H36,K36,N36)</f>
        <v>2506.0679653034135</v>
      </c>
      <c r="R36" s="25">
        <f t="shared" si="14"/>
        <v>35237.1216597236</v>
      </c>
      <c r="S36" s="36">
        <f>IF(R36&lt;&gt;0,Q36/R36,0)</f>
        <v>0.07112010990863296</v>
      </c>
    </row>
    <row r="37" spans="1:19" ht="12.75" customHeight="1">
      <c r="A37" s="113" t="s">
        <v>64</v>
      </c>
      <c r="B37" s="11">
        <v>3573.968706061177</v>
      </c>
      <c r="C37" s="25">
        <v>32728.294707674104</v>
      </c>
      <c r="D37" s="36">
        <f>IF(C37&lt;&gt;0,B37/C37,0)</f>
        <v>0.10920118930679133</v>
      </c>
      <c r="E37" s="11">
        <v>50.46820127807981</v>
      </c>
      <c r="F37" s="25">
        <v>423.0050395218234</v>
      </c>
      <c r="G37" s="36">
        <f>IF(F37&lt;&gt;0,E37/F37,0)</f>
        <v>0.1193087470899412</v>
      </c>
      <c r="H37" s="11">
        <v>151.68455799942865</v>
      </c>
      <c r="I37" s="25">
        <v>1382.9424701422845</v>
      </c>
      <c r="J37" s="36">
        <f>IF(I37&lt;&gt;0,H37/I37,0)</f>
        <v>0.10968247868172169</v>
      </c>
      <c r="K37" s="11">
        <v>0</v>
      </c>
      <c r="L37" s="25">
        <v>0</v>
      </c>
      <c r="M37" s="36">
        <f>IF(L37&lt;&gt;0,K37/L37,0)</f>
        <v>0</v>
      </c>
      <c r="N37" s="11">
        <v>75.95835745929651</v>
      </c>
      <c r="O37" s="25">
        <v>702.8794423853931</v>
      </c>
      <c r="P37" s="36">
        <f>IF(O37&lt;&gt;0,N37/O37,0)</f>
        <v>0.1080674051321138</v>
      </c>
      <c r="Q37" s="11">
        <f t="shared" si="14"/>
        <v>3852.079822797982</v>
      </c>
      <c r="R37" s="25">
        <f t="shared" si="14"/>
        <v>35237.1216597236</v>
      </c>
      <c r="S37" s="36">
        <f>IF(R37&lt;&gt;0,Q37/R37,0)</f>
        <v>0.10931879907776208</v>
      </c>
    </row>
    <row r="38" spans="1:19" ht="12.75" customHeight="1">
      <c r="A38" s="113" t="s">
        <v>65</v>
      </c>
      <c r="B38" s="11">
        <v>0</v>
      </c>
      <c r="C38" s="25">
        <v>0</v>
      </c>
      <c r="D38" s="36">
        <f>IF(C38&lt;&gt;0,B38/C38,0)</f>
        <v>0</v>
      </c>
      <c r="E38" s="11">
        <v>0</v>
      </c>
      <c r="F38" s="25">
        <v>0</v>
      </c>
      <c r="G38" s="36">
        <f>IF(F38&lt;&gt;0,E38/F38,0)</f>
        <v>0</v>
      </c>
      <c r="H38" s="11">
        <v>98.42814251295925</v>
      </c>
      <c r="I38" s="25">
        <v>571.8416804136277</v>
      </c>
      <c r="J38" s="36">
        <f>IF(I38&lt;&gt;0,H38/I38,0)</f>
        <v>0.17212481336051555</v>
      </c>
      <c r="K38" s="11">
        <v>0</v>
      </c>
      <c r="L38" s="25">
        <v>0</v>
      </c>
      <c r="M38" s="36">
        <f>IF(L38&lt;&gt;0,K38/L38,0)</f>
        <v>0</v>
      </c>
      <c r="N38" s="11">
        <v>0</v>
      </c>
      <c r="O38" s="25">
        <v>0</v>
      </c>
      <c r="P38" s="36">
        <f>IF(O38&lt;&gt;0,N38/O38,0)</f>
        <v>0</v>
      </c>
      <c r="Q38" s="11">
        <f t="shared" si="14"/>
        <v>98.42814251295925</v>
      </c>
      <c r="R38" s="25">
        <f t="shared" si="14"/>
        <v>571.8416804136277</v>
      </c>
      <c r="S38" s="36">
        <f>IF(R38&lt;&gt;0,Q38/R38,0)</f>
        <v>0.17212481336051555</v>
      </c>
    </row>
    <row r="39" spans="1:19" ht="12.75" customHeight="1">
      <c r="A39" s="113" t="s">
        <v>55</v>
      </c>
      <c r="B39" s="11">
        <f>SUM(B36:B38)</f>
        <v>5917.054268656291</v>
      </c>
      <c r="C39" s="25">
        <f>C36</f>
        <v>32728.294707674104</v>
      </c>
      <c r="D39" s="36">
        <f>IF(C39&lt;&gt;0,B39/C39,0)</f>
        <v>0.18079323476847284</v>
      </c>
      <c r="E39" s="11">
        <f>SUM(E36:E38)</f>
        <v>67.71109322533584</v>
      </c>
      <c r="F39" s="25">
        <f>F36</f>
        <v>423.0050395218234</v>
      </c>
      <c r="G39" s="36">
        <f>IF(F39&lt;&gt;0,E39/F39,0)</f>
        <v>0.16007159938774804</v>
      </c>
      <c r="H39" s="11">
        <f>SUM(H36:H38)</f>
        <v>342.8693372423771</v>
      </c>
      <c r="I39" s="25">
        <f>I36</f>
        <v>1382.9424701422847</v>
      </c>
      <c r="J39" s="36">
        <f>IF(I39&lt;&gt;0,H39/I39,0)</f>
        <v>0.2479274045341169</v>
      </c>
      <c r="K39" s="11">
        <f>SUM(K36:K38)</f>
        <v>0</v>
      </c>
      <c r="L39" s="25">
        <f>L36</f>
        <v>0</v>
      </c>
      <c r="M39" s="36">
        <f>IF(L39&lt;&gt;0,K39/L39,0)</f>
        <v>0</v>
      </c>
      <c r="N39" s="11">
        <f>SUM(N36:N38)</f>
        <v>128.94123149035045</v>
      </c>
      <c r="O39" s="25">
        <f>O36</f>
        <v>702.8794423853931</v>
      </c>
      <c r="P39" s="36">
        <f>IF(O39&lt;&gt;0,N39/O39,0)</f>
        <v>0.1834471514101435</v>
      </c>
      <c r="Q39" s="11">
        <f>SUM(Q36:Q38)</f>
        <v>6456.5759306143555</v>
      </c>
      <c r="R39" s="25">
        <f>R36</f>
        <v>35237.1216597236</v>
      </c>
      <c r="S39" s="36">
        <f>IF(R39&lt;&gt;0,Q39/R39,0)</f>
        <v>0.1832322172328363</v>
      </c>
    </row>
    <row r="40" spans="1:19" ht="12.75" customHeight="1">
      <c r="A40" s="113"/>
      <c r="B40" s="11"/>
      <c r="C40" s="31"/>
      <c r="D40" s="35"/>
      <c r="E40" s="11"/>
      <c r="F40" s="31"/>
      <c r="G40" s="35"/>
      <c r="H40" s="11"/>
      <c r="I40" s="31"/>
      <c r="J40" s="35"/>
      <c r="K40" s="11"/>
      <c r="L40" s="31"/>
      <c r="M40" s="35"/>
      <c r="N40" s="11"/>
      <c r="O40" s="31"/>
      <c r="P40" s="35"/>
      <c r="Q40" s="11"/>
      <c r="R40" s="25"/>
      <c r="S40" s="35"/>
    </row>
    <row r="41" spans="1:19" ht="12.75" customHeight="1">
      <c r="A41" s="163" t="s">
        <v>61</v>
      </c>
      <c r="B41" s="11"/>
      <c r="C41" s="31"/>
      <c r="D41" s="35"/>
      <c r="E41" s="11"/>
      <c r="F41" s="31"/>
      <c r="G41" s="35"/>
      <c r="H41" s="11"/>
      <c r="I41" s="31"/>
      <c r="J41" s="35"/>
      <c r="K41" s="11"/>
      <c r="L41" s="31"/>
      <c r="M41" s="35"/>
      <c r="N41" s="11"/>
      <c r="O41" s="31"/>
      <c r="P41" s="35"/>
      <c r="Q41" s="11"/>
      <c r="R41" s="25"/>
      <c r="S41" s="35"/>
    </row>
    <row r="42" spans="1:19" ht="12.75" customHeight="1">
      <c r="A42" s="113" t="s">
        <v>2</v>
      </c>
      <c r="B42" s="11">
        <v>0</v>
      </c>
      <c r="C42" s="25">
        <v>0</v>
      </c>
      <c r="D42" s="36">
        <f>IF(C42&lt;&gt;0,B42/C42,0)</f>
        <v>0</v>
      </c>
      <c r="E42" s="11">
        <v>0</v>
      </c>
      <c r="F42" s="25">
        <v>0</v>
      </c>
      <c r="G42" s="36">
        <f>IF(F42&lt;&gt;0,E42/F42,0)</f>
        <v>0</v>
      </c>
      <c r="H42" s="11">
        <v>0</v>
      </c>
      <c r="I42" s="25">
        <v>0</v>
      </c>
      <c r="J42" s="36">
        <f>IF(I42&lt;&gt;0,H42/I42,0)</f>
        <v>0</v>
      </c>
      <c r="K42" s="11">
        <v>0</v>
      </c>
      <c r="L42" s="25">
        <v>0</v>
      </c>
      <c r="M42" s="36">
        <f>IF(L42&lt;&gt;0,K42/L42,0)</f>
        <v>0</v>
      </c>
      <c r="N42" s="11">
        <v>0</v>
      </c>
      <c r="O42" s="25">
        <v>0</v>
      </c>
      <c r="P42" s="36">
        <f>IF(O42&lt;&gt;0,N42/O42,0)</f>
        <v>0</v>
      </c>
      <c r="Q42" s="11">
        <f aca="true" t="shared" si="15" ref="Q42:R44">SUM(B42,E42,H42,K42,N42)</f>
        <v>0</v>
      </c>
      <c r="R42" s="25">
        <f t="shared" si="15"/>
        <v>0</v>
      </c>
      <c r="S42" s="36">
        <f>IF(R42&lt;&gt;0,Q42/R42,0)</f>
        <v>0</v>
      </c>
    </row>
    <row r="43" spans="1:19" ht="12.75" customHeight="1">
      <c r="A43" s="113" t="s">
        <v>3</v>
      </c>
      <c r="B43" s="11">
        <v>0</v>
      </c>
      <c r="C43" s="25">
        <v>0</v>
      </c>
      <c r="D43" s="36">
        <f>IF(C43&lt;&gt;0,B43/C43,0)</f>
        <v>0</v>
      </c>
      <c r="E43" s="11">
        <v>0</v>
      </c>
      <c r="F43" s="25">
        <v>0</v>
      </c>
      <c r="G43" s="36">
        <f>IF(F43&lt;&gt;0,E43/F43,0)</f>
        <v>0</v>
      </c>
      <c r="H43" s="11">
        <v>0</v>
      </c>
      <c r="I43" s="25">
        <v>0</v>
      </c>
      <c r="J43" s="36">
        <f>IF(I43&lt;&gt;0,H43/I43,0)</f>
        <v>0</v>
      </c>
      <c r="K43" s="11">
        <v>0</v>
      </c>
      <c r="L43" s="25">
        <v>0</v>
      </c>
      <c r="M43" s="36">
        <f>IF(L43&lt;&gt;0,K43/L43,0)</f>
        <v>0</v>
      </c>
      <c r="N43" s="11">
        <v>0</v>
      </c>
      <c r="O43" s="25">
        <v>0</v>
      </c>
      <c r="P43" s="36">
        <f>IF(O43&lt;&gt;0,N43/O43,0)</f>
        <v>0</v>
      </c>
      <c r="Q43" s="11">
        <f t="shared" si="15"/>
        <v>0</v>
      </c>
      <c r="R43" s="25">
        <f t="shared" si="15"/>
        <v>0</v>
      </c>
      <c r="S43" s="36">
        <f>IF(R43&lt;&gt;0,Q43/R43,0)</f>
        <v>0</v>
      </c>
    </row>
    <row r="44" spans="1:19" ht="12.75" customHeight="1">
      <c r="A44" s="113" t="s">
        <v>66</v>
      </c>
      <c r="B44" s="11">
        <v>0</v>
      </c>
      <c r="C44" s="25">
        <v>0</v>
      </c>
      <c r="D44" s="36">
        <f>IF(C44&lt;&gt;0,B44/C44,0)</f>
        <v>0</v>
      </c>
      <c r="E44" s="11">
        <v>0</v>
      </c>
      <c r="F44" s="25">
        <v>0</v>
      </c>
      <c r="G44" s="36">
        <f>IF(F44&lt;&gt;0,E44/F44,0)</f>
        <v>0</v>
      </c>
      <c r="H44" s="11">
        <v>0</v>
      </c>
      <c r="I44" s="25">
        <v>0</v>
      </c>
      <c r="J44" s="36">
        <f>IF(I44&lt;&gt;0,H44/I44,0)</f>
        <v>0</v>
      </c>
      <c r="K44" s="11">
        <v>0</v>
      </c>
      <c r="L44" s="25">
        <v>0</v>
      </c>
      <c r="M44" s="36">
        <f>IF(L44&lt;&gt;0,K44/L44,0)</f>
        <v>0</v>
      </c>
      <c r="N44" s="11">
        <v>0</v>
      </c>
      <c r="O44" s="25">
        <v>0</v>
      </c>
      <c r="P44" s="36">
        <f>IF(O44&lt;&gt;0,N44/O44,0)</f>
        <v>0</v>
      </c>
      <c r="Q44" s="11">
        <f t="shared" si="15"/>
        <v>0</v>
      </c>
      <c r="R44" s="25">
        <f t="shared" si="15"/>
        <v>0</v>
      </c>
      <c r="S44" s="36">
        <f>IF(R44&lt;&gt;0,Q44/R44,0)</f>
        <v>0</v>
      </c>
    </row>
    <row r="45" spans="1:19" ht="12.75" customHeight="1">
      <c r="A45" s="113" t="s">
        <v>55</v>
      </c>
      <c r="B45" s="11">
        <f>SUM(B42:B44)</f>
        <v>0</v>
      </c>
      <c r="C45" s="25">
        <f>C42</f>
        <v>0</v>
      </c>
      <c r="D45" s="36">
        <f>IF(C45&lt;&gt;0,B45/C45,0)</f>
        <v>0</v>
      </c>
      <c r="E45" s="11">
        <f>SUM(E42:E44)</f>
        <v>0</v>
      </c>
      <c r="F45" s="25">
        <f>F42</f>
        <v>0</v>
      </c>
      <c r="G45" s="36">
        <f>IF(F45&lt;&gt;0,E45/F45,0)</f>
        <v>0</v>
      </c>
      <c r="H45" s="11">
        <f>SUM(H42:H44)</f>
        <v>0</v>
      </c>
      <c r="I45" s="25">
        <f>I42</f>
        <v>0</v>
      </c>
      <c r="J45" s="36">
        <f>IF(I45&lt;&gt;0,H45/I45,0)</f>
        <v>0</v>
      </c>
      <c r="K45" s="11">
        <f>SUM(K42:K44)</f>
        <v>0</v>
      </c>
      <c r="L45" s="25">
        <f>L42</f>
        <v>0</v>
      </c>
      <c r="M45" s="36">
        <f>IF(L45&lt;&gt;0,K45/L45,0)</f>
        <v>0</v>
      </c>
      <c r="N45" s="11">
        <f>SUM(N42:N44)</f>
        <v>0</v>
      </c>
      <c r="O45" s="25">
        <f>O42</f>
        <v>0</v>
      </c>
      <c r="P45" s="36">
        <f>IF(O45&lt;&gt;0,N45/O45,0)</f>
        <v>0</v>
      </c>
      <c r="Q45" s="11">
        <f>SUM(Q42:Q44)</f>
        <v>0</v>
      </c>
      <c r="R45" s="25">
        <f>R42</f>
        <v>0</v>
      </c>
      <c r="S45" s="36">
        <f>IF(R45&lt;&gt;0,Q45/R45,0)</f>
        <v>0</v>
      </c>
    </row>
    <row r="46" spans="1:19" ht="12.75" customHeight="1">
      <c r="A46" s="113"/>
      <c r="B46" s="11"/>
      <c r="C46" s="25"/>
      <c r="D46" s="35"/>
      <c r="E46" s="11"/>
      <c r="F46" s="25"/>
      <c r="G46" s="35"/>
      <c r="H46" s="11"/>
      <c r="I46" s="25"/>
      <c r="J46" s="35"/>
      <c r="K46" s="11"/>
      <c r="L46" s="25"/>
      <c r="M46" s="35"/>
      <c r="N46" s="11"/>
      <c r="O46" s="25"/>
      <c r="P46" s="35"/>
      <c r="Q46" s="11"/>
      <c r="R46" s="25"/>
      <c r="S46" s="35"/>
    </row>
    <row r="47" spans="1:19" ht="12.75" customHeight="1">
      <c r="A47" s="164" t="s">
        <v>69</v>
      </c>
      <c r="B47" s="11"/>
      <c r="C47" s="25"/>
      <c r="D47" s="35"/>
      <c r="E47" s="11"/>
      <c r="F47" s="25"/>
      <c r="G47" s="35"/>
      <c r="H47" s="11"/>
      <c r="I47" s="25"/>
      <c r="J47" s="35"/>
      <c r="K47" s="11"/>
      <c r="L47" s="25"/>
      <c r="M47" s="35"/>
      <c r="N47" s="11"/>
      <c r="O47" s="25"/>
      <c r="P47" s="35"/>
      <c r="Q47" s="11"/>
      <c r="R47" s="25"/>
      <c r="S47" s="35"/>
    </row>
    <row r="48" spans="1:19" ht="12.75" customHeight="1">
      <c r="A48" s="133" t="s">
        <v>62</v>
      </c>
      <c r="B48" s="11">
        <v>27848.60964648755</v>
      </c>
      <c r="C48" s="25">
        <v>32728.294707674104</v>
      </c>
      <c r="D48" s="36">
        <f>IF(C48&lt;&gt;0,B48/C48,0)</f>
        <v>0.850903167892754</v>
      </c>
      <c r="E48" s="11">
        <v>359.9363281637193</v>
      </c>
      <c r="F48" s="25">
        <v>423.0050395218234</v>
      </c>
      <c r="G48" s="36">
        <f>IF(F48&lt;&gt;0,E48/F48,0)</f>
        <v>0.8509031678927543</v>
      </c>
      <c r="H48" s="11">
        <v>1176.7501288575006</v>
      </c>
      <c r="I48" s="25">
        <v>1382.9424701422847</v>
      </c>
      <c r="J48" s="36">
        <f>IF(I48&lt;&gt;0,H48/I48,0)</f>
        <v>0.8509031678927541</v>
      </c>
      <c r="K48" s="11">
        <v>0</v>
      </c>
      <c r="L48" s="25">
        <v>0</v>
      </c>
      <c r="M48" s="36">
        <f>IF(L48&lt;&gt;0,K48/L48,0)</f>
        <v>0</v>
      </c>
      <c r="N48" s="11">
        <v>598.0823441724235</v>
      </c>
      <c r="O48" s="25">
        <v>702.8794423853931</v>
      </c>
      <c r="P48" s="36">
        <f>IF(O48&lt;&gt;0,N48/O48,0)</f>
        <v>0.8509031678927541</v>
      </c>
      <c r="Q48" s="11">
        <f>SUM(B48,E48,H48,K48,N48)</f>
        <v>29983.378447681196</v>
      </c>
      <c r="R48" s="25">
        <f>SUM(C48,F48,I48,L48,O48)</f>
        <v>35237.1216597236</v>
      </c>
      <c r="S48" s="36">
        <f>IF(R48&lt;&gt;0,Q48/R48,0)</f>
        <v>0.8509031678927542</v>
      </c>
    </row>
    <row r="49" spans="1:19" ht="12.75" customHeight="1">
      <c r="A49" s="133" t="s">
        <v>70</v>
      </c>
      <c r="B49" s="11">
        <v>0</v>
      </c>
      <c r="C49" s="25">
        <v>0</v>
      </c>
      <c r="D49" s="36">
        <f>IF(C49&lt;&gt;0,B49/C49,0)</f>
        <v>0</v>
      </c>
      <c r="E49" s="11">
        <v>0</v>
      </c>
      <c r="F49" s="25">
        <v>0</v>
      </c>
      <c r="G49" s="36">
        <f>IF(F49&lt;&gt;0,E49/F49,0)</f>
        <v>0</v>
      </c>
      <c r="H49" s="11">
        <v>1073.1852199201417</v>
      </c>
      <c r="I49" s="25">
        <v>571.8416804136215</v>
      </c>
      <c r="J49" s="36">
        <f>IF(I49&lt;&gt;0,H49/I49,0)</f>
        <v>1.8767173794395173</v>
      </c>
      <c r="K49" s="11">
        <v>0</v>
      </c>
      <c r="L49" s="25">
        <v>0</v>
      </c>
      <c r="M49" s="36">
        <f>IF(L49&lt;&gt;0,K49/L49,0)</f>
        <v>0</v>
      </c>
      <c r="N49" s="11">
        <v>0</v>
      </c>
      <c r="O49" s="25">
        <v>0</v>
      </c>
      <c r="P49" s="36">
        <f>IF(O49&lt;&gt;0,N49/O49,0)</f>
        <v>0</v>
      </c>
      <c r="Q49" s="11">
        <f>SUM(B49,E49,H49,K49,N49)</f>
        <v>1073.1852199201417</v>
      </c>
      <c r="R49" s="25">
        <f>SUM(C49,F49,I49,L49,O49)</f>
        <v>571.8416804136215</v>
      </c>
      <c r="S49" s="36">
        <f>IF(R49&lt;&gt;0,Q49/R49,0)</f>
        <v>1.8767173794395173</v>
      </c>
    </row>
    <row r="50" spans="1:19" ht="12.75" customHeight="1">
      <c r="A50" s="113" t="s">
        <v>55</v>
      </c>
      <c r="B50" s="11">
        <f>SUM(B48:B49)</f>
        <v>27848.60964648755</v>
      </c>
      <c r="C50" s="25">
        <f>C48</f>
        <v>32728.294707674104</v>
      </c>
      <c r="D50" s="36">
        <f>IF(C50&lt;&gt;0,B50/C50,0)</f>
        <v>0.850903167892754</v>
      </c>
      <c r="E50" s="11">
        <f>SUM(E48:E49)</f>
        <v>359.9363281637193</v>
      </c>
      <c r="F50" s="25">
        <f>F48</f>
        <v>423.0050395218234</v>
      </c>
      <c r="G50" s="36">
        <f>IF(F50&lt;&gt;0,E50/F50,0)</f>
        <v>0.8509031678927543</v>
      </c>
      <c r="H50" s="11">
        <f>SUM(H48:H49)</f>
        <v>2249.9353487776425</v>
      </c>
      <c r="I50" s="25">
        <f>I48</f>
        <v>1382.9424701422847</v>
      </c>
      <c r="J50" s="36">
        <f>IF(I50&lt;&gt;0,H50/I50,0)</f>
        <v>1.6269189770028227</v>
      </c>
      <c r="K50" s="11">
        <f>SUM(K48:K49)</f>
        <v>0</v>
      </c>
      <c r="L50" s="25">
        <f>L48</f>
        <v>0</v>
      </c>
      <c r="M50" s="36">
        <f>IF(L50&lt;&gt;0,K50/L50,0)</f>
        <v>0</v>
      </c>
      <c r="N50" s="11">
        <f>SUM(N48:N49)</f>
        <v>598.0823441724235</v>
      </c>
      <c r="O50" s="25">
        <f>O48</f>
        <v>702.8794423853931</v>
      </c>
      <c r="P50" s="36">
        <f>IF(O50&lt;&gt;0,N50/O50,0)</f>
        <v>0.8509031678927541</v>
      </c>
      <c r="Q50" s="11">
        <f>SUM(Q48:Q49)</f>
        <v>31056.56366760134</v>
      </c>
      <c r="R50" s="25">
        <f>R48</f>
        <v>35237.1216597236</v>
      </c>
      <c r="S50" s="36">
        <f>IF(R50&lt;&gt;0,Q50/R50,0)</f>
        <v>0.8813592655923232</v>
      </c>
    </row>
    <row r="51" spans="1:19" ht="12.75" customHeight="1">
      <c r="A51" s="113"/>
      <c r="B51" s="11"/>
      <c r="C51" s="31"/>
      <c r="D51" s="35"/>
      <c r="E51" s="11"/>
      <c r="F51" s="31"/>
      <c r="G51" s="35"/>
      <c r="H51" s="11"/>
      <c r="I51" s="31"/>
      <c r="J51" s="35"/>
      <c r="K51" s="11"/>
      <c r="L51" s="12"/>
      <c r="M51" s="35"/>
      <c r="N51" s="11"/>
      <c r="O51" s="25"/>
      <c r="P51" s="35"/>
      <c r="Q51" s="11"/>
      <c r="R51" s="31"/>
      <c r="S51" s="35"/>
    </row>
    <row r="52" spans="1:19" ht="12.75" customHeight="1">
      <c r="A52" s="133" t="s">
        <v>72</v>
      </c>
      <c r="B52" s="11">
        <f>SUM(B39,B45,B50)</f>
        <v>33765.66391514384</v>
      </c>
      <c r="C52" s="25">
        <f>C48</f>
        <v>32728.294707674104</v>
      </c>
      <c r="D52" s="36">
        <f>IF(C52&lt;&gt;0,B52/C52,0)</f>
        <v>1.031696402661227</v>
      </c>
      <c r="E52" s="11">
        <f>SUM(E39,E45,E50)</f>
        <v>427.6474213890551</v>
      </c>
      <c r="F52" s="25">
        <f>F48</f>
        <v>423.0050395218234</v>
      </c>
      <c r="G52" s="36">
        <f>IF(F52&lt;&gt;0,E52/F52,0)</f>
        <v>1.0109747672805025</v>
      </c>
      <c r="H52" s="11">
        <f>SUM(H39,H45,H50)</f>
        <v>2592.8046860200197</v>
      </c>
      <c r="I52" s="25">
        <f>I48</f>
        <v>1382.9424701422847</v>
      </c>
      <c r="J52" s="36">
        <f>IF(I52&lt;&gt;0,H52/I52,0)</f>
        <v>1.8748463815369396</v>
      </c>
      <c r="K52" s="11">
        <f>SUM(K39,K45,K50)</f>
        <v>0</v>
      </c>
      <c r="L52" s="25">
        <f>L48</f>
        <v>0</v>
      </c>
      <c r="M52" s="36">
        <f>IF(L52&lt;&gt;0,K52/L52,0)</f>
        <v>0</v>
      </c>
      <c r="N52" s="11">
        <f>SUM(N39,N45,N50)</f>
        <v>727.023575662774</v>
      </c>
      <c r="O52" s="25">
        <f>O48</f>
        <v>702.8794423853931</v>
      </c>
      <c r="P52" s="36">
        <f>IF(O52&lt;&gt;0,N52/O52,0)</f>
        <v>1.0343503193028976</v>
      </c>
      <c r="Q52" s="11">
        <f>SUM(Q39,Q45,Q50)</f>
        <v>37513.1395982157</v>
      </c>
      <c r="R52" s="25">
        <f>R48</f>
        <v>35237.1216597236</v>
      </c>
      <c r="S52" s="36">
        <f>IF(R52&lt;&gt;0,Q52/R52,0)</f>
        <v>1.0645914828251597</v>
      </c>
    </row>
    <row r="53" spans="1:19" ht="12.75" customHeight="1">
      <c r="A53" s="160"/>
      <c r="B53" s="38"/>
      <c r="C53" s="39"/>
      <c r="D53" s="47"/>
      <c r="E53" s="38"/>
      <c r="F53" s="39"/>
      <c r="G53" s="47"/>
      <c r="H53" s="38"/>
      <c r="I53" s="39"/>
      <c r="J53" s="47"/>
      <c r="K53" s="38"/>
      <c r="L53" s="39"/>
      <c r="M53" s="150"/>
      <c r="N53" s="38"/>
      <c r="O53" s="39"/>
      <c r="P53" s="156"/>
      <c r="Q53" s="157"/>
      <c r="R53" s="15"/>
      <c r="S53" s="47"/>
    </row>
    <row r="54" spans="1:19" ht="12.75" customHeight="1">
      <c r="A54" s="166" t="s">
        <v>51</v>
      </c>
      <c r="B54" s="12">
        <f>SUM(B32,B52)</f>
        <v>514086.08863917284</v>
      </c>
      <c r="C54" s="25">
        <f>SUM(C32,C52)</f>
        <v>1409200.616825371</v>
      </c>
      <c r="D54" s="13">
        <f>IF(C54&lt;&gt;0,B54/C54,0)</f>
        <v>0.36480688590479</v>
      </c>
      <c r="E54" s="12">
        <f>SUM(E32,E52)</f>
        <v>734.6913452979585</v>
      </c>
      <c r="F54" s="25">
        <f>SUM(F32,F52)</f>
        <v>1157.5599645396646</v>
      </c>
      <c r="G54" s="13">
        <f>IF(F54&lt;&gt;0,E54/F54,0)</f>
        <v>0.6346896642975456</v>
      </c>
      <c r="H54" s="12">
        <f>SUM(H32,H52)</f>
        <v>51019.34988779607</v>
      </c>
      <c r="I54" s="25">
        <f>SUM(I32,I52)</f>
        <v>32134.112814102187</v>
      </c>
      <c r="J54" s="13">
        <f>IF(I54&lt;&gt;0,H54/I54,0)</f>
        <v>1.587700590426944</v>
      </c>
      <c r="K54" s="12">
        <f>SUM(K32,K52)</f>
        <v>0</v>
      </c>
      <c r="L54" s="25">
        <f>SUM(L32,L52)</f>
        <v>0</v>
      </c>
      <c r="M54" s="13">
        <f>IF(L54&lt;&gt;0,K54/L54,0)</f>
        <v>0</v>
      </c>
      <c r="N54" s="12">
        <f>SUM(N32,N52)</f>
        <v>7244.853393540763</v>
      </c>
      <c r="O54" s="25">
        <f>SUM(O32,O52)</f>
        <v>19996.292399670438</v>
      </c>
      <c r="P54" s="13">
        <f>IF(O54&lt;&gt;0,N54/O54,0)</f>
        <v>0.36230983468016137</v>
      </c>
      <c r="Q54" s="12">
        <f>SUM(Q32,Q52)</f>
        <v>573084.9832658076</v>
      </c>
      <c r="R54" s="25">
        <f>SUM(R32,R52)</f>
        <v>1462488.5820036833</v>
      </c>
      <c r="S54" s="13">
        <f>IF(R54&lt;&gt;0,Q54/R54,0)</f>
        <v>0.3918560393002537</v>
      </c>
    </row>
    <row r="55" spans="1:17" ht="12.75" customHeight="1">
      <c r="A55" s="75"/>
      <c r="B55" s="25"/>
      <c r="C55" s="57"/>
      <c r="D55" s="58"/>
      <c r="E55" s="57"/>
      <c r="G55" s="31"/>
      <c r="H55" s="57"/>
      <c r="J55" s="58"/>
      <c r="K55" s="57"/>
      <c r="L55" s="57"/>
      <c r="N55" s="57"/>
      <c r="O55" s="7"/>
      <c r="P55" s="7"/>
      <c r="Q55" s="7"/>
    </row>
    <row r="56" spans="1:19" ht="12.75" customHeight="1">
      <c r="A56" s="75"/>
      <c r="B56" s="25"/>
      <c r="C56" s="57"/>
      <c r="D56" s="58"/>
      <c r="E56" s="57"/>
      <c r="G56" s="31"/>
      <c r="H56" s="57"/>
      <c r="J56" s="58"/>
      <c r="K56" s="57"/>
      <c r="L56" s="57"/>
      <c r="N56" s="57"/>
      <c r="O56" s="7"/>
      <c r="P56" s="69" t="s">
        <v>77</v>
      </c>
      <c r="Q56" s="172">
        <f>Q54-SUM(Q29,Q38,Q44,Q49)</f>
        <v>534658.0645848244</v>
      </c>
      <c r="R56" s="169">
        <f>R54</f>
        <v>1462488.5820036833</v>
      </c>
      <c r="S56" s="170">
        <f>IF(R56&lt;&gt;0,Q56/R56,0)</f>
        <v>0.365581017974387</v>
      </c>
    </row>
    <row r="57" spans="1:17" ht="12.75" customHeight="1" hidden="1">
      <c r="A57" s="75"/>
      <c r="B57" s="25"/>
      <c r="C57" s="57"/>
      <c r="D57" s="58"/>
      <c r="E57" s="57"/>
      <c r="G57" s="31"/>
      <c r="H57" s="57"/>
      <c r="J57" s="58"/>
      <c r="K57" s="57"/>
      <c r="L57" s="57"/>
      <c r="N57" s="57"/>
      <c r="O57" s="7"/>
      <c r="P57" s="7"/>
      <c r="Q57" s="7"/>
    </row>
    <row r="58" spans="1:19" ht="12.75" customHeight="1" hidden="1">
      <c r="A58" s="83" t="s">
        <v>26</v>
      </c>
      <c r="B58" s="9">
        <v>0</v>
      </c>
      <c r="C58" s="9">
        <v>0</v>
      </c>
      <c r="D58" s="73"/>
      <c r="E58" s="9">
        <v>0</v>
      </c>
      <c r="F58" s="9">
        <v>0</v>
      </c>
      <c r="G58" s="73"/>
      <c r="H58" s="9">
        <v>0</v>
      </c>
      <c r="I58" s="9">
        <v>0</v>
      </c>
      <c r="J58" s="74"/>
      <c r="K58" s="9">
        <v>0</v>
      </c>
      <c r="L58" s="9">
        <v>0</v>
      </c>
      <c r="N58" s="9">
        <v>0</v>
      </c>
      <c r="O58" s="9">
        <v>0</v>
      </c>
      <c r="Q58" s="9">
        <v>0</v>
      </c>
      <c r="R58" s="9">
        <v>0</v>
      </c>
      <c r="S58" s="84"/>
    </row>
    <row r="59" spans="1:19" ht="12.75" customHeight="1" hidden="1">
      <c r="A59" s="63"/>
      <c r="B59" s="9">
        <v>0</v>
      </c>
      <c r="C59" s="9">
        <v>0</v>
      </c>
      <c r="E59" s="9">
        <v>0</v>
      </c>
      <c r="F59" s="9">
        <v>0</v>
      </c>
      <c r="H59" s="9">
        <v>0</v>
      </c>
      <c r="I59" s="9">
        <v>0</v>
      </c>
      <c r="K59" s="9">
        <v>0</v>
      </c>
      <c r="L59" s="9">
        <v>0</v>
      </c>
      <c r="N59" s="9">
        <v>0</v>
      </c>
      <c r="O59" s="9">
        <v>0</v>
      </c>
      <c r="Q59" s="9">
        <v>0</v>
      </c>
      <c r="R59" s="9">
        <v>0</v>
      </c>
      <c r="S59" s="85"/>
    </row>
    <row r="60" spans="1:18" ht="12.75" hidden="1">
      <c r="A60" s="63"/>
      <c r="B60" s="9">
        <v>0</v>
      </c>
      <c r="C60" s="9">
        <v>0</v>
      </c>
      <c r="D60" s="5"/>
      <c r="E60" s="9">
        <v>0</v>
      </c>
      <c r="F60" s="9">
        <v>0</v>
      </c>
      <c r="G60" s="5"/>
      <c r="H60" s="9">
        <v>0</v>
      </c>
      <c r="I60" s="9">
        <v>0</v>
      </c>
      <c r="J60" s="5"/>
      <c r="K60" s="9">
        <v>0</v>
      </c>
      <c r="L60" s="9">
        <v>0</v>
      </c>
      <c r="M60" s="5"/>
      <c r="N60" s="9">
        <v>0</v>
      </c>
      <c r="O60" s="9">
        <v>0</v>
      </c>
      <c r="P60" s="5"/>
      <c r="Q60" s="9">
        <v>0</v>
      </c>
      <c r="R60" s="9">
        <v>0</v>
      </c>
    </row>
    <row r="61" spans="1:18" ht="12.75" hidden="1">
      <c r="A61" s="63"/>
      <c r="B61" s="9"/>
      <c r="C61" s="9">
        <v>0</v>
      </c>
      <c r="D61" s="5"/>
      <c r="E61" s="9"/>
      <c r="F61" s="9">
        <v>0</v>
      </c>
      <c r="G61" s="5"/>
      <c r="H61" s="9"/>
      <c r="I61" s="9">
        <v>0</v>
      </c>
      <c r="J61" s="64"/>
      <c r="K61" s="9"/>
      <c r="L61" s="9">
        <v>0</v>
      </c>
      <c r="M61" s="5"/>
      <c r="N61" s="9"/>
      <c r="O61" s="9">
        <v>0</v>
      </c>
      <c r="P61" s="5"/>
      <c r="Q61" s="9"/>
      <c r="R61" s="9">
        <v>0</v>
      </c>
    </row>
    <row r="62" spans="1:18" ht="12.75" hidden="1">
      <c r="A62" s="69"/>
      <c r="B62" s="6"/>
      <c r="C62" s="9">
        <v>0</v>
      </c>
      <c r="D62" s="6"/>
      <c r="E62" s="6"/>
      <c r="F62" s="9">
        <v>0</v>
      </c>
      <c r="G62" s="6"/>
      <c r="H62" s="6"/>
      <c r="I62" s="9">
        <v>0</v>
      </c>
      <c r="J62" s="6"/>
      <c r="K62" s="6"/>
      <c r="L62" s="9">
        <v>0</v>
      </c>
      <c r="M62" s="5"/>
      <c r="N62" s="5"/>
      <c r="O62" s="9">
        <v>0</v>
      </c>
      <c r="P62" s="5"/>
      <c r="Q62" s="49"/>
      <c r="R62" s="9">
        <v>0</v>
      </c>
    </row>
    <row r="63" spans="1:18" ht="12.75" hidden="1">
      <c r="A63" s="71"/>
      <c r="B63" s="86"/>
      <c r="C63" s="9">
        <f>C16+C25-C30</f>
        <v>0</v>
      </c>
      <c r="D63" s="86"/>
      <c r="E63" s="86"/>
      <c r="F63" s="9">
        <f>F16+F25-F30</f>
        <v>0</v>
      </c>
      <c r="G63" s="6"/>
      <c r="H63" s="6"/>
      <c r="I63" s="9">
        <f>I16+I25-I30</f>
        <v>0</v>
      </c>
      <c r="J63" s="6"/>
      <c r="K63" s="6"/>
      <c r="L63" s="9">
        <f>L16+L25-L30</f>
        <v>0</v>
      </c>
      <c r="M63" s="5"/>
      <c r="N63" s="5"/>
      <c r="O63" s="9">
        <f>O16+O25-O30</f>
        <v>0</v>
      </c>
      <c r="P63" s="5"/>
      <c r="Q63" s="49"/>
      <c r="R63" s="9">
        <f>R16+R25-R30</f>
        <v>0</v>
      </c>
    </row>
    <row r="64" spans="1:18" ht="12.75" hidden="1">
      <c r="A64" s="71"/>
      <c r="B64" s="86"/>
      <c r="C64" s="9">
        <f>C39+C45-C50</f>
        <v>0</v>
      </c>
      <c r="D64" s="86"/>
      <c r="E64" s="86"/>
      <c r="F64" s="9">
        <f>F39+F45-F50</f>
        <v>0</v>
      </c>
      <c r="G64" s="6"/>
      <c r="H64" s="6"/>
      <c r="I64" s="9">
        <f>I39+I45-I50</f>
        <v>0</v>
      </c>
      <c r="J64" s="6"/>
      <c r="K64" s="6"/>
      <c r="L64" s="9">
        <f>L39+L45-L50</f>
        <v>0</v>
      </c>
      <c r="M64" s="5"/>
      <c r="N64" s="5"/>
      <c r="O64" s="9">
        <f>O39+O45-O50</f>
        <v>0</v>
      </c>
      <c r="P64" s="5"/>
      <c r="Q64" s="49"/>
      <c r="R64" s="9">
        <f>R39+R45-R50</f>
        <v>0</v>
      </c>
    </row>
    <row r="65" ht="12.75" hidden="1"/>
    <row r="66" spans="17:18" ht="12.75" hidden="1">
      <c r="Q66" s="9">
        <v>0</v>
      </c>
      <c r="R66" s="9">
        <v>0</v>
      </c>
    </row>
    <row r="67" spans="17:18" ht="12.75" hidden="1">
      <c r="Q67" s="9">
        <v>0</v>
      </c>
      <c r="R67" s="9">
        <v>0</v>
      </c>
    </row>
    <row r="68" spans="1:18" ht="12.75" hidden="1">
      <c r="A68" s="71"/>
      <c r="B68" s="86"/>
      <c r="C68" s="86"/>
      <c r="D68" s="86"/>
      <c r="E68" s="86"/>
      <c r="F68" s="87"/>
      <c r="G68" s="6"/>
      <c r="H68" s="6"/>
      <c r="I68" s="6"/>
      <c r="J68" s="6"/>
      <c r="K68" s="6"/>
      <c r="L68" s="6"/>
      <c r="M68" s="5"/>
      <c r="N68" s="5"/>
      <c r="O68" s="5"/>
      <c r="P68" s="5"/>
      <c r="Q68" s="9">
        <v>0</v>
      </c>
      <c r="R68" s="9">
        <v>0</v>
      </c>
    </row>
    <row r="69" spans="1:18" ht="12.75" hidden="1">
      <c r="A69" s="31"/>
      <c r="B69" s="25"/>
      <c r="C69" s="25"/>
      <c r="D69" s="25"/>
      <c r="E69" s="25"/>
      <c r="F69" s="25"/>
      <c r="G69" s="5"/>
      <c r="H69" s="6"/>
      <c r="I69" s="5"/>
      <c r="J69" s="5"/>
      <c r="K69" s="5"/>
      <c r="L69" s="5"/>
      <c r="M69" s="5"/>
      <c r="N69" s="5"/>
      <c r="O69" s="5"/>
      <c r="P69" s="5"/>
      <c r="Q69" s="9">
        <v>0</v>
      </c>
      <c r="R69" s="9">
        <v>0</v>
      </c>
    </row>
    <row r="70" spans="1:18" ht="12.75" hidden="1">
      <c r="A70" s="80"/>
      <c r="B70" s="25"/>
      <c r="C70" s="25"/>
      <c r="D70" s="25"/>
      <c r="E70" s="25"/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9">
        <v>0</v>
      </c>
      <c r="R70" s="9">
        <v>0</v>
      </c>
    </row>
    <row r="71" spans="1:18" ht="12.75" hidden="1">
      <c r="A71" s="81"/>
      <c r="B71" s="25"/>
      <c r="C71" s="25"/>
      <c r="D71" s="88"/>
      <c r="E71" s="25"/>
      <c r="F71" s="25"/>
      <c r="G71" s="5"/>
      <c r="H71" s="5"/>
      <c r="I71" s="5"/>
      <c r="J71" s="5"/>
      <c r="K71" s="5"/>
      <c r="L71" s="5"/>
      <c r="M71" s="5"/>
      <c r="N71" s="5"/>
      <c r="O71" s="5"/>
      <c r="P71" s="5"/>
      <c r="Q71" s="9">
        <v>0</v>
      </c>
      <c r="R71" s="9">
        <v>0</v>
      </c>
    </row>
    <row r="72" spans="1:18" ht="12.75" hidden="1">
      <c r="A72" s="81"/>
      <c r="B72" s="25"/>
      <c r="C72" s="25"/>
      <c r="D72" s="88"/>
      <c r="E72" s="25"/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9">
        <v>0</v>
      </c>
      <c r="R72" s="9">
        <v>0</v>
      </c>
    </row>
    <row r="73" spans="1:18" ht="12.75" hidden="1">
      <c r="A73" s="80"/>
      <c r="B73" s="25"/>
      <c r="C73" s="25"/>
      <c r="D73" s="88"/>
      <c r="E73" s="25"/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9">
        <v>0</v>
      </c>
      <c r="R73" s="9">
        <v>0</v>
      </c>
    </row>
    <row r="74" spans="1:18" ht="12.75" hidden="1">
      <c r="A74" s="81"/>
      <c r="B74" s="25"/>
      <c r="C74" s="25"/>
      <c r="D74" s="25"/>
      <c r="E74" s="25"/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9">
        <v>0</v>
      </c>
      <c r="R74" s="9">
        <v>0</v>
      </c>
    </row>
    <row r="75" spans="1:18" ht="12.75" hidden="1">
      <c r="A75" s="81"/>
      <c r="B75" s="25"/>
      <c r="C75" s="25"/>
      <c r="D75" s="25"/>
      <c r="E75" s="25"/>
      <c r="F75" s="25"/>
      <c r="G75" s="5"/>
      <c r="H75" s="5"/>
      <c r="I75" s="5"/>
      <c r="J75" s="5"/>
      <c r="K75" s="5"/>
      <c r="L75" s="5"/>
      <c r="M75" s="5"/>
      <c r="N75" s="5"/>
      <c r="O75" s="5"/>
      <c r="P75" s="5"/>
      <c r="Q75" s="9">
        <v>0</v>
      </c>
      <c r="R75" s="9">
        <v>0</v>
      </c>
    </row>
    <row r="76" spans="1:18" ht="12.75" hidden="1">
      <c r="A76" s="31"/>
      <c r="B76" s="25"/>
      <c r="C76" s="25"/>
      <c r="D76" s="25"/>
      <c r="E76" s="25"/>
      <c r="F76" s="25"/>
      <c r="G76" s="5"/>
      <c r="H76" s="5"/>
      <c r="I76" s="5"/>
      <c r="J76" s="5"/>
      <c r="K76" s="5"/>
      <c r="L76" s="5"/>
      <c r="M76" s="5"/>
      <c r="N76" s="5"/>
      <c r="O76" s="5"/>
      <c r="P76" s="5"/>
      <c r="Q76" s="9">
        <v>0</v>
      </c>
      <c r="R76" s="9">
        <v>0</v>
      </c>
    </row>
    <row r="77" spans="2:18" ht="12.75" hidden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9">
        <v>0</v>
      </c>
      <c r="R77" s="9">
        <v>0</v>
      </c>
    </row>
    <row r="78" spans="2:18" ht="12.75" hidden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9">
        <v>0</v>
      </c>
      <c r="R78" s="9">
        <v>0</v>
      </c>
    </row>
    <row r="79" spans="2:18" ht="12.75" hidden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9">
        <v>0</v>
      </c>
      <c r="R79" s="9">
        <v>0</v>
      </c>
    </row>
    <row r="80" spans="2:18" ht="12.75" hidden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9">
        <v>0</v>
      </c>
      <c r="R80" s="9">
        <v>0</v>
      </c>
    </row>
    <row r="81" spans="1:16" ht="12.75">
      <c r="A81" s="15"/>
      <c r="B81" s="15"/>
      <c r="C81" s="15"/>
      <c r="D81" s="15"/>
      <c r="E81" s="1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28" ht="12.75">
      <c r="A82" s="30" t="s">
        <v>27</v>
      </c>
      <c r="C82" s="2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0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16" ht="12.75">
      <c r="A83" s="82" t="s">
        <v>76</v>
      </c>
      <c r="C83" s="2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82" t="s">
        <v>97</v>
      </c>
      <c r="B84" s="7"/>
      <c r="C84" s="7"/>
      <c r="D84" s="7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</sheetData>
  <printOptions horizontalCentered="1"/>
  <pageMargins left="0.75" right="0.75" top="1" bottom="1" header="0.5" footer="0.5"/>
  <pageSetup fitToHeight="1" fitToWidth="1" horizontalDpi="600" verticalDpi="600" orientation="landscape" scale="62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7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.75">
      <c r="A1" s="56" t="s">
        <v>88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29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63" t="s">
        <v>60</v>
      </c>
      <c r="B8" s="11"/>
      <c r="C8" s="25"/>
      <c r="D8" s="35"/>
      <c r="E8" s="11"/>
      <c r="F8" s="25"/>
      <c r="G8" s="35"/>
      <c r="H8" s="11"/>
      <c r="I8" s="25"/>
      <c r="J8" s="35"/>
      <c r="K8" s="11"/>
      <c r="L8" s="25"/>
      <c r="M8" s="171"/>
      <c r="N8" s="11"/>
      <c r="O8" s="25"/>
      <c r="P8" s="36"/>
      <c r="Q8" s="11"/>
      <c r="R8" s="25"/>
      <c r="S8" s="36"/>
    </row>
    <row r="9" spans="1:19" ht="12.75" customHeight="1">
      <c r="A9" s="113" t="s">
        <v>2</v>
      </c>
      <c r="B9" s="11">
        <v>4355.620737512578</v>
      </c>
      <c r="C9" s="25">
        <v>37191.209673159916</v>
      </c>
      <c r="D9" s="36">
        <f>IF(C9&lt;&gt;0,B9/C9,0)</f>
        <v>0.11711425295897095</v>
      </c>
      <c r="E9" s="11">
        <v>1019.7742452392508</v>
      </c>
      <c r="F9" s="25">
        <v>11693.106649256137</v>
      </c>
      <c r="G9" s="36">
        <f>IF(F9&lt;&gt;0,E9/F9,0)</f>
        <v>0.08721157480455584</v>
      </c>
      <c r="H9" s="11">
        <v>1180.5467934558376</v>
      </c>
      <c r="I9" s="25">
        <v>9787.732570495895</v>
      </c>
      <c r="J9" s="36">
        <f>IF(I9&lt;&gt;0,H9/I9,0)</f>
        <v>0.12061494170922421</v>
      </c>
      <c r="K9" s="11">
        <v>60.240718205604246</v>
      </c>
      <c r="L9" s="25">
        <v>477.61539552295915</v>
      </c>
      <c r="M9" s="36">
        <f>IF(L9&lt;&gt;0,K9/L9,0)</f>
        <v>0.1261280912849227</v>
      </c>
      <c r="N9" s="11">
        <v>191.6333910033647</v>
      </c>
      <c r="O9" s="25">
        <v>2172.0075466689814</v>
      </c>
      <c r="P9" s="36">
        <f>IF(O9&lt;&gt;0,N9/O9,0)</f>
        <v>0.08822869482993101</v>
      </c>
      <c r="Q9" s="11">
        <f aca="true" t="shared" si="0" ref="Q9:R11">SUM(B9,E9,H9,K9,N9)</f>
        <v>6807.815885416634</v>
      </c>
      <c r="R9" s="25">
        <f t="shared" si="0"/>
        <v>61321.67183510389</v>
      </c>
      <c r="S9" s="36">
        <f>IF(R9&lt;&gt;0,Q9/R9,0)</f>
        <v>0.11101810635109702</v>
      </c>
    </row>
    <row r="10" spans="1:19" ht="12.75" customHeight="1">
      <c r="A10" s="113" t="s">
        <v>64</v>
      </c>
      <c r="B10" s="11">
        <v>13468.270236202417</v>
      </c>
      <c r="C10" s="25">
        <v>37191.209673159916</v>
      </c>
      <c r="D10" s="36">
        <f>IF(C10&lt;&gt;0,B10/C10,0)</f>
        <v>0.3621358475447002</v>
      </c>
      <c r="E10" s="11">
        <v>4518.670989727938</v>
      </c>
      <c r="F10" s="25">
        <v>11693.106649256137</v>
      </c>
      <c r="G10" s="36">
        <f>IF(F10&lt;&gt;0,E10/F10,0)</f>
        <v>0.38643887593511306</v>
      </c>
      <c r="H10" s="11">
        <v>3552.087972517933</v>
      </c>
      <c r="I10" s="25">
        <v>9787.732570495895</v>
      </c>
      <c r="J10" s="36">
        <f>IF(I10&lt;&gt;0,H10/I10,0)</f>
        <v>0.36291224212902323</v>
      </c>
      <c r="K10" s="11">
        <v>166.935328153223</v>
      </c>
      <c r="L10" s="25">
        <v>477.6153955229591</v>
      </c>
      <c r="M10" s="36">
        <f>IF(L10&lt;&gt;0,K10/L10,0)</f>
        <v>0.3495183147738343</v>
      </c>
      <c r="N10" s="11">
        <v>832.4977061839301</v>
      </c>
      <c r="O10" s="25">
        <v>2172.0075466689814</v>
      </c>
      <c r="P10" s="36">
        <f>IF(O10&lt;&gt;0,N10/O10,0)</f>
        <v>0.38328490499982804</v>
      </c>
      <c r="Q10" s="11">
        <f t="shared" si="0"/>
        <v>22538.462232785445</v>
      </c>
      <c r="R10" s="25">
        <f t="shared" si="0"/>
        <v>61321.67183510389</v>
      </c>
      <c r="S10" s="36">
        <f>IF(R10&lt;&gt;0,Q10/R10,0)</f>
        <v>0.36754481015116736</v>
      </c>
    </row>
    <row r="11" spans="1:19" ht="12.75" customHeight="1">
      <c r="A11" s="113" t="s">
        <v>65</v>
      </c>
      <c r="B11" s="11">
        <v>0</v>
      </c>
      <c r="C11" s="25">
        <v>0</v>
      </c>
      <c r="D11" s="36">
        <f>IF(C11&lt;&gt;0,B11/C11,0)</f>
        <v>0</v>
      </c>
      <c r="E11" s="11">
        <v>1.8535317451443498</v>
      </c>
      <c r="F11" s="25">
        <v>5.321832957053148</v>
      </c>
      <c r="G11" s="36">
        <f>IF(F11&lt;&gt;0,E11/F11,0)</f>
        <v>0.3482882232686055</v>
      </c>
      <c r="H11" s="11">
        <v>1025.9949933190883</v>
      </c>
      <c r="I11" s="25">
        <v>2945.8216637081764</v>
      </c>
      <c r="J11" s="36">
        <f>IF(I11&lt;&gt;0,H11/I11,0)</f>
        <v>0.34828822326860553</v>
      </c>
      <c r="K11" s="11">
        <v>154.85303518464852</v>
      </c>
      <c r="L11" s="25">
        <v>444.61174636164304</v>
      </c>
      <c r="M11" s="36">
        <f>IF(L11&lt;&gt;0,K11/L11,0)</f>
        <v>0.3482882232686055</v>
      </c>
      <c r="N11" s="11">
        <v>0</v>
      </c>
      <c r="O11" s="25">
        <v>0</v>
      </c>
      <c r="P11" s="36">
        <f>IF(O11&lt;&gt;0,N11/O11,0)</f>
        <v>0</v>
      </c>
      <c r="Q11" s="11">
        <f t="shared" si="0"/>
        <v>1182.7015602488812</v>
      </c>
      <c r="R11" s="25">
        <f t="shared" si="0"/>
        <v>3395.7552430268724</v>
      </c>
      <c r="S11" s="36">
        <f>IF(R11&lt;&gt;0,Q11/R11,0)</f>
        <v>0.34828822326860553</v>
      </c>
    </row>
    <row r="12" spans="1:19" ht="12.75" customHeight="1">
      <c r="A12" s="113" t="s">
        <v>55</v>
      </c>
      <c r="B12" s="11">
        <f>SUM(B9:B11)</f>
        <v>17823.890973714995</v>
      </c>
      <c r="C12" s="25">
        <f>C9</f>
        <v>37191.209673159916</v>
      </c>
      <c r="D12" s="36">
        <f>IF(C12&lt;&gt;0,B12/C12,0)</f>
        <v>0.4792501005036711</v>
      </c>
      <c r="E12" s="11">
        <f>SUM(E9:E11)</f>
        <v>5540.2987667123325</v>
      </c>
      <c r="F12" s="25">
        <f>F9</f>
        <v>11693.106649256137</v>
      </c>
      <c r="G12" s="36">
        <f>IF(F12&lt;&gt;0,E12/F12,0)</f>
        <v>0.47380896564941377</v>
      </c>
      <c r="H12" s="11">
        <f>SUM(H9:H11)</f>
        <v>5758.629759292859</v>
      </c>
      <c r="I12" s="25">
        <f>I9</f>
        <v>9787.732570495895</v>
      </c>
      <c r="J12" s="36">
        <f>IF(I12&lt;&gt;0,H12/I12,0)</f>
        <v>0.5883517676659507</v>
      </c>
      <c r="K12" s="11">
        <f>SUM(K9:K11)</f>
        <v>382.02908154347574</v>
      </c>
      <c r="L12" s="25">
        <f>L9</f>
        <v>477.61539552295915</v>
      </c>
      <c r="M12" s="36">
        <f>IF(L12&lt;&gt;0,K12/L12,0)</f>
        <v>0.7998676029385059</v>
      </c>
      <c r="N12" s="11">
        <f>SUM(N9:N11)</f>
        <v>1024.1310971872947</v>
      </c>
      <c r="O12" s="25">
        <f>O9</f>
        <v>2172.0075466689814</v>
      </c>
      <c r="P12" s="36">
        <f>IF(O12&lt;&gt;0,N12/O12,0)</f>
        <v>0.471513599829759</v>
      </c>
      <c r="Q12" s="11">
        <f>SUM(Q9:Q11)</f>
        <v>30528.97967845096</v>
      </c>
      <c r="R12" s="25">
        <f>R9</f>
        <v>61321.67183510389</v>
      </c>
      <c r="S12" s="36">
        <f>IF(R12&lt;&gt;0,Q12/R12,0)</f>
        <v>0.49784976118303575</v>
      </c>
    </row>
    <row r="13" spans="1:19" ht="12.75" customHeight="1">
      <c r="A13" s="113"/>
      <c r="B13" s="11"/>
      <c r="C13" s="31"/>
      <c r="D13" s="35"/>
      <c r="E13" s="11"/>
      <c r="F13" s="31"/>
      <c r="G13" s="35"/>
      <c r="H13" s="11"/>
      <c r="I13" s="31"/>
      <c r="J13" s="35"/>
      <c r="K13" s="11"/>
      <c r="L13" s="31"/>
      <c r="M13" s="35"/>
      <c r="N13" s="11"/>
      <c r="O13" s="31"/>
      <c r="P13" s="35"/>
      <c r="Q13" s="11"/>
      <c r="R13" s="25"/>
      <c r="S13" s="36"/>
    </row>
    <row r="14" spans="1:19" ht="12.75" customHeight="1">
      <c r="A14" s="163" t="s">
        <v>61</v>
      </c>
      <c r="B14" s="11"/>
      <c r="C14" s="31"/>
      <c r="D14" s="35"/>
      <c r="E14" s="11"/>
      <c r="F14" s="31"/>
      <c r="G14" s="35"/>
      <c r="H14" s="11"/>
      <c r="I14" s="31"/>
      <c r="J14" s="35"/>
      <c r="K14" s="11"/>
      <c r="L14" s="31"/>
      <c r="M14" s="35"/>
      <c r="N14" s="11"/>
      <c r="O14" s="31"/>
      <c r="P14" s="35"/>
      <c r="Q14" s="11"/>
      <c r="R14" s="25"/>
      <c r="S14" s="36"/>
    </row>
    <row r="15" spans="1:19" ht="12.75" customHeight="1">
      <c r="A15" s="113" t="s">
        <v>2</v>
      </c>
      <c r="B15" s="11">
        <v>1179.1896805706056</v>
      </c>
      <c r="C15" s="25">
        <v>18389.36138979462</v>
      </c>
      <c r="D15" s="36">
        <f>IF(C15&lt;&gt;0,B15/C15,0)</f>
        <v>0.06412347093385255</v>
      </c>
      <c r="E15" s="11">
        <v>20.407277145770383</v>
      </c>
      <c r="F15" s="25">
        <v>314.4208473424769</v>
      </c>
      <c r="G15" s="36">
        <f>IF(F15&lt;&gt;0,E15/F15,0)</f>
        <v>0.06490433862212115</v>
      </c>
      <c r="H15" s="11">
        <v>197.77027032968647</v>
      </c>
      <c r="I15" s="25">
        <v>3027.1771769493944</v>
      </c>
      <c r="J15" s="36">
        <f>IF(I15&lt;&gt;0,H15/I15,0)</f>
        <v>0.06533158079930669</v>
      </c>
      <c r="K15" s="11">
        <v>19.768884167820815</v>
      </c>
      <c r="L15" s="25">
        <v>300.3758003090261</v>
      </c>
      <c r="M15" s="36">
        <f>IF(L15&lt;&gt;0,K15/L15,0)</f>
        <v>0.0658138376909279</v>
      </c>
      <c r="N15" s="11">
        <v>45.55848778194397</v>
      </c>
      <c r="O15" s="25">
        <v>679.0987095977978</v>
      </c>
      <c r="P15" s="36">
        <f>IF(O15&lt;&gt;0,N15/O15,0)</f>
        <v>0.06708669467053822</v>
      </c>
      <c r="Q15" s="11">
        <f aca="true" t="shared" si="1" ref="Q15:R17">SUM(B15,E15,H15,K15,N15)</f>
        <v>1462.694599995827</v>
      </c>
      <c r="R15" s="25">
        <f t="shared" si="1"/>
        <v>22710.433923993314</v>
      </c>
      <c r="S15" s="36">
        <f>IF(R15&lt;&gt;0,Q15/R15,0)</f>
        <v>0.06440628148678863</v>
      </c>
    </row>
    <row r="16" spans="1:19" ht="12.75" customHeight="1">
      <c r="A16" s="113" t="s">
        <v>3</v>
      </c>
      <c r="B16" s="11">
        <v>4238.944856967877</v>
      </c>
      <c r="C16" s="25">
        <v>18389.36138979462</v>
      </c>
      <c r="D16" s="36">
        <f>IF(C16&lt;&gt;0,B16/C16,0)</f>
        <v>0.2305107157946402</v>
      </c>
      <c r="E16" s="11">
        <v>71.54923703137668</v>
      </c>
      <c r="F16" s="25">
        <v>314.42084734247686</v>
      </c>
      <c r="G16" s="36">
        <f>IF(F16&lt;&gt;0,E16/F16,0)</f>
        <v>0.22755882008498962</v>
      </c>
      <c r="H16" s="11">
        <v>688.860866574814</v>
      </c>
      <c r="I16" s="25">
        <v>3027.177176949395</v>
      </c>
      <c r="J16" s="36">
        <f>IF(I16&lt;&gt;0,H16/I16,0)</f>
        <v>0.2275588200849896</v>
      </c>
      <c r="K16" s="11">
        <v>68.35316270040643</v>
      </c>
      <c r="L16" s="25">
        <v>300.37580030902603</v>
      </c>
      <c r="M16" s="36">
        <f>IF(L16&lt;&gt;0,K16/L16,0)</f>
        <v>0.22755882008498962</v>
      </c>
      <c r="N16" s="11">
        <v>156.53952964460487</v>
      </c>
      <c r="O16" s="25">
        <v>679.0987095977977</v>
      </c>
      <c r="P16" s="36">
        <f>IF(O16&lt;&gt;0,N16/O16,0)</f>
        <v>0.23051071579464025</v>
      </c>
      <c r="Q16" s="11">
        <f t="shared" si="1"/>
        <v>5224.24765291908</v>
      </c>
      <c r="R16" s="25">
        <f t="shared" si="1"/>
        <v>22710.433923993314</v>
      </c>
      <c r="S16" s="36">
        <f>IF(R16&lt;&gt;0,Q16/R16,0)</f>
        <v>0.23003733307797883</v>
      </c>
    </row>
    <row r="17" spans="1:19" ht="12.75" customHeight="1">
      <c r="A17" s="113" t="s">
        <v>66</v>
      </c>
      <c r="B17" s="11">
        <v>0</v>
      </c>
      <c r="C17" s="25">
        <v>0</v>
      </c>
      <c r="D17" s="36">
        <f>IF(C17&lt;&gt;0,B17/C17,0)</f>
        <v>0</v>
      </c>
      <c r="E17" s="11">
        <v>94.65524459162495</v>
      </c>
      <c r="F17" s="25">
        <v>314.42084734247686</v>
      </c>
      <c r="G17" s="36">
        <f>IF(F17&lt;&gt;0,E17/F17,0)</f>
        <v>0.3010463377084012</v>
      </c>
      <c r="H17" s="11">
        <v>911.320602715072</v>
      </c>
      <c r="I17" s="25">
        <v>3027.177176949395</v>
      </c>
      <c r="J17" s="36">
        <f>IF(I17&lt;&gt;0,H17/I17,0)</f>
        <v>0.30104633770840117</v>
      </c>
      <c r="K17" s="11">
        <v>90.42703461926233</v>
      </c>
      <c r="L17" s="25">
        <v>300.37580030902603</v>
      </c>
      <c r="M17" s="36">
        <f>IF(L17&lt;&gt;0,K17/L17,0)</f>
        <v>0.30104633770840117</v>
      </c>
      <c r="N17" s="11">
        <v>0</v>
      </c>
      <c r="O17" s="25">
        <v>0</v>
      </c>
      <c r="P17" s="36">
        <f>IF(O17&lt;&gt;0,N17/O17,0)</f>
        <v>0</v>
      </c>
      <c r="Q17" s="11">
        <f t="shared" si="1"/>
        <v>1096.4028819259593</v>
      </c>
      <c r="R17" s="25">
        <f t="shared" si="1"/>
        <v>3641.973824600898</v>
      </c>
      <c r="S17" s="36">
        <f>IF(R17&lt;&gt;0,Q17/R17,0)</f>
        <v>0.30104633770840117</v>
      </c>
    </row>
    <row r="18" spans="1:19" ht="12.75" customHeight="1">
      <c r="A18" s="113" t="s">
        <v>55</v>
      </c>
      <c r="B18" s="11">
        <f>SUM(B15:B17)</f>
        <v>5418.134537538483</v>
      </c>
      <c r="C18" s="25">
        <f>C15</f>
        <v>18389.36138979462</v>
      </c>
      <c r="D18" s="36">
        <f>IF(C18&lt;&gt;0,B18/C18,0)</f>
        <v>0.29463418672849273</v>
      </c>
      <c r="E18" s="11">
        <f>SUM(E15:E17)</f>
        <v>186.611758768772</v>
      </c>
      <c r="F18" s="25">
        <f>F15</f>
        <v>314.4208473424769</v>
      </c>
      <c r="G18" s="36">
        <f>IF(F18&lt;&gt;0,E18/F18,0)</f>
        <v>0.5935094964155119</v>
      </c>
      <c r="H18" s="11">
        <f>SUM(H15:H17)</f>
        <v>1797.9517396195724</v>
      </c>
      <c r="I18" s="25">
        <f>I15</f>
        <v>3027.1771769493944</v>
      </c>
      <c r="J18" s="36">
        <f>IF(I18&lt;&gt;0,H18/I18,0)</f>
        <v>0.5939367385926975</v>
      </c>
      <c r="K18" s="11">
        <f>SUM(K15:K17)</f>
        <v>178.54908148748956</v>
      </c>
      <c r="L18" s="25">
        <f>L15</f>
        <v>300.3758003090261</v>
      </c>
      <c r="M18" s="36">
        <f>IF(L18&lt;&gt;0,K18/L18,0)</f>
        <v>0.5944189954843185</v>
      </c>
      <c r="N18" s="11">
        <f>SUM(N15:N17)</f>
        <v>202.09801742654884</v>
      </c>
      <c r="O18" s="25">
        <f>O15</f>
        <v>679.0987095977978</v>
      </c>
      <c r="P18" s="36">
        <f>IF(O18&lt;&gt;0,N18/O18,0)</f>
        <v>0.29759741046517846</v>
      </c>
      <c r="Q18" s="11">
        <f>SUM(Q15:Q17)</f>
        <v>7783.345134840866</v>
      </c>
      <c r="R18" s="25">
        <f>R15</f>
        <v>22710.433923993314</v>
      </c>
      <c r="S18" s="36">
        <f>IF(R18&lt;&gt;0,Q18/R18,0)</f>
        <v>0.34272111052082765</v>
      </c>
    </row>
    <row r="19" spans="1:19" ht="12.75" customHeight="1">
      <c r="A19" s="113"/>
      <c r="B19" s="11"/>
      <c r="C19" s="25"/>
      <c r="D19" s="35"/>
      <c r="E19" s="11"/>
      <c r="F19" s="25"/>
      <c r="G19" s="35"/>
      <c r="H19" s="11"/>
      <c r="I19" s="25"/>
      <c r="J19" s="35"/>
      <c r="K19" s="11"/>
      <c r="L19" s="25"/>
      <c r="M19" s="35"/>
      <c r="N19" s="11"/>
      <c r="O19" s="25"/>
      <c r="P19" s="35"/>
      <c r="Q19" s="11"/>
      <c r="R19" s="25"/>
      <c r="S19" s="35"/>
    </row>
    <row r="20" spans="1:19" ht="12.75" customHeight="1">
      <c r="A20" s="164" t="s">
        <v>69</v>
      </c>
      <c r="B20" s="11"/>
      <c r="C20" s="25"/>
      <c r="D20" s="35"/>
      <c r="E20" s="11"/>
      <c r="F20" s="25"/>
      <c r="G20" s="35"/>
      <c r="H20" s="11"/>
      <c r="I20" s="25"/>
      <c r="J20" s="35"/>
      <c r="K20" s="11"/>
      <c r="L20" s="25"/>
      <c r="M20" s="35"/>
      <c r="N20" s="11"/>
      <c r="O20" s="25"/>
      <c r="P20" s="35"/>
      <c r="Q20" s="11"/>
      <c r="R20" s="25"/>
      <c r="S20" s="35"/>
    </row>
    <row r="21" spans="1:19" ht="12.75" customHeight="1">
      <c r="A21" s="133" t="s">
        <v>62</v>
      </c>
      <c r="B21" s="11">
        <v>48622.681867315754</v>
      </c>
      <c r="C21" s="25">
        <v>55580.571062954536</v>
      </c>
      <c r="D21" s="36">
        <f>IF(C21&lt;&gt;0,B21/C21,0)</f>
        <v>0.8748143629586357</v>
      </c>
      <c r="E21" s="11">
        <v>10504.35751764522</v>
      </c>
      <c r="F21" s="25">
        <v>12007.527496598614</v>
      </c>
      <c r="G21" s="36">
        <f>IF(F21&lt;&gt;0,E21/F21,0)</f>
        <v>0.8748143629586358</v>
      </c>
      <c r="H21" s="11">
        <v>11210.667107083764</v>
      </c>
      <c r="I21" s="25">
        <v>12814.90974744529</v>
      </c>
      <c r="J21" s="36">
        <f>IF(I21&lt;&gt;0,H21/I21,0)</f>
        <v>0.8748143629586358</v>
      </c>
      <c r="K21" s="11">
        <v>680.5978723691852</v>
      </c>
      <c r="L21" s="25">
        <v>777.991195831985</v>
      </c>
      <c r="M21" s="36">
        <f>IF(L21&lt;&gt;0,K21/L21,0)</f>
        <v>0.8748143629586358</v>
      </c>
      <c r="N21" s="11">
        <v>2494.188703303403</v>
      </c>
      <c r="O21" s="25">
        <v>2851.1062562667794</v>
      </c>
      <c r="P21" s="36">
        <f>IF(O21&lt;&gt;0,N21/O21,0)</f>
        <v>0.8748143629586357</v>
      </c>
      <c r="Q21" s="11">
        <f>SUM(B21,E21,H21,K21,N21)</f>
        <v>73512.49306771733</v>
      </c>
      <c r="R21" s="25">
        <f>SUM(C21,F21,I21,L21,O21)</f>
        <v>84032.1057590972</v>
      </c>
      <c r="S21" s="36">
        <f>IF(R21&lt;&gt;0,Q21/R21,0)</f>
        <v>0.8748143629586357</v>
      </c>
    </row>
    <row r="22" spans="1:19" ht="12.75" customHeight="1">
      <c r="A22" s="133" t="s">
        <v>70</v>
      </c>
      <c r="B22" s="11">
        <v>0</v>
      </c>
      <c r="C22" s="25">
        <v>0</v>
      </c>
      <c r="D22" s="36">
        <f>IF(C22&lt;&gt;0,B22/C22,0)</f>
        <v>0</v>
      </c>
      <c r="E22" s="11">
        <v>583.7016470120728</v>
      </c>
      <c r="F22" s="25">
        <v>319.74268029953</v>
      </c>
      <c r="G22" s="36">
        <f>IF(F22&lt;&gt;0,E22/F22,0)</f>
        <v>1.8255356040215531</v>
      </c>
      <c r="H22" s="11">
        <v>11209.630731634234</v>
      </c>
      <c r="I22" s="25">
        <v>5972.998840657569</v>
      </c>
      <c r="J22" s="36">
        <f>IF(I22&lt;&gt;0,H22/I22,0)</f>
        <v>1.8767173794395315</v>
      </c>
      <c r="K22" s="11">
        <v>1220.9244682591548</v>
      </c>
      <c r="L22" s="25">
        <v>744.9875466706692</v>
      </c>
      <c r="M22" s="36">
        <f>IF(L22&lt;&gt;0,K22/L22,0)</f>
        <v>1.6388521844632649</v>
      </c>
      <c r="N22" s="11">
        <v>0</v>
      </c>
      <c r="O22" s="25">
        <v>0</v>
      </c>
      <c r="P22" s="36">
        <f>IF(O22&lt;&gt;0,N22/O22,0)</f>
        <v>0</v>
      </c>
      <c r="Q22" s="11">
        <f>SUM(B22,E22,H22,K22,N22)</f>
        <v>13014.25684690546</v>
      </c>
      <c r="R22" s="25">
        <f>SUM(C22,F22,I22,L22,O22)</f>
        <v>7037.729067627768</v>
      </c>
      <c r="S22" s="36">
        <f>IF(R22&lt;&gt;0,Q22/R22,0)</f>
        <v>1.8492125402736228</v>
      </c>
    </row>
    <row r="23" spans="1:19" ht="12.75" customHeight="1">
      <c r="A23" s="113" t="s">
        <v>55</v>
      </c>
      <c r="B23" s="11">
        <f>SUM(B21:B22)</f>
        <v>48622.681867315754</v>
      </c>
      <c r="C23" s="25">
        <f>C21</f>
        <v>55580.571062954536</v>
      </c>
      <c r="D23" s="36">
        <f>IF(C23&lt;&gt;0,B23/C23,0)</f>
        <v>0.8748143629586357</v>
      </c>
      <c r="E23" s="11">
        <f>SUM(E21:E22)</f>
        <v>11088.059164657292</v>
      </c>
      <c r="F23" s="25">
        <f>F21</f>
        <v>12007.527496598614</v>
      </c>
      <c r="G23" s="36">
        <f>IF(F23&lt;&gt;0,E23/F23,0)</f>
        <v>0.9234256734201292</v>
      </c>
      <c r="H23" s="11">
        <f>SUM(H21:H22)</f>
        <v>22420.297838717997</v>
      </c>
      <c r="I23" s="25">
        <f>I21</f>
        <v>12814.90974744529</v>
      </c>
      <c r="J23" s="36">
        <f>IF(I23&lt;&gt;0,H23/I23,0)</f>
        <v>1.7495478532876585</v>
      </c>
      <c r="K23" s="11">
        <f>SUM(K21:K22)</f>
        <v>1901.5223406283399</v>
      </c>
      <c r="L23" s="25">
        <f>L21</f>
        <v>777.991195831985</v>
      </c>
      <c r="M23" s="36">
        <f>IF(L23&lt;&gt;0,K23/L23,0)</f>
        <v>2.444143777995905</v>
      </c>
      <c r="N23" s="11">
        <f>SUM(N21:N22)</f>
        <v>2494.188703303403</v>
      </c>
      <c r="O23" s="25">
        <f>O21</f>
        <v>2851.1062562667794</v>
      </c>
      <c r="P23" s="36">
        <f>IF(O23&lt;&gt;0,N23/O23,0)</f>
        <v>0.8748143629586357</v>
      </c>
      <c r="Q23" s="11">
        <f>SUM(Q21:Q22)</f>
        <v>86526.74991462278</v>
      </c>
      <c r="R23" s="25">
        <f>R21</f>
        <v>84032.1057590972</v>
      </c>
      <c r="S23" s="36">
        <f>IF(R23&lt;&gt;0,Q23/R23,0)</f>
        <v>1.0296867980754547</v>
      </c>
    </row>
    <row r="24" spans="1:19" ht="12.75" customHeight="1">
      <c r="A24" s="160"/>
      <c r="B24" s="38"/>
      <c r="C24" s="39"/>
      <c r="D24" s="47"/>
      <c r="E24" s="38"/>
      <c r="F24" s="39"/>
      <c r="G24" s="47"/>
      <c r="H24" s="38"/>
      <c r="I24" s="39"/>
      <c r="J24" s="47"/>
      <c r="K24" s="38"/>
      <c r="L24" s="39"/>
      <c r="M24" s="150"/>
      <c r="N24" s="38"/>
      <c r="O24" s="39"/>
      <c r="P24" s="156"/>
      <c r="Q24" s="157"/>
      <c r="R24" s="15"/>
      <c r="S24" s="47"/>
    </row>
    <row r="25" spans="1:19" ht="12.75" customHeight="1">
      <c r="A25" s="76" t="s">
        <v>51</v>
      </c>
      <c r="B25" s="12">
        <f>SUM(B12,B18,B23)</f>
        <v>71864.70737856923</v>
      </c>
      <c r="C25" s="25">
        <f>C21</f>
        <v>55580.571062954536</v>
      </c>
      <c r="D25" s="13">
        <f>IF(C25&lt;&gt;0,B25/C25,0)</f>
        <v>1.2929825297615263</v>
      </c>
      <c r="E25" s="12">
        <f>SUM(E12,E18,E23)</f>
        <v>16814.969690138398</v>
      </c>
      <c r="F25" s="25">
        <f>F21</f>
        <v>12007.527496598614</v>
      </c>
      <c r="G25" s="13">
        <f>IF(F25&lt;&gt;0,E25/F25,0)</f>
        <v>1.4003690347493765</v>
      </c>
      <c r="H25" s="12">
        <f>SUM(H12,H18,H23)</f>
        <v>29976.879337630427</v>
      </c>
      <c r="I25" s="25">
        <f>I21</f>
        <v>12814.90974744529</v>
      </c>
      <c r="J25" s="13">
        <f>IF(I25&lt;&gt;0,H25/I25,0)</f>
        <v>2.339218919868433</v>
      </c>
      <c r="K25" s="12">
        <f>SUM(K12,K18,K23)</f>
        <v>2462.100503659305</v>
      </c>
      <c r="L25" s="25">
        <f>L21</f>
        <v>777.991195831985</v>
      </c>
      <c r="M25" s="13">
        <f>IF(L25&lt;&gt;0,K25/L25,0)</f>
        <v>3.1646894166023705</v>
      </c>
      <c r="N25" s="12">
        <f>SUM(N12,N18,N23)</f>
        <v>3720.417817917247</v>
      </c>
      <c r="O25" s="25">
        <f>O21</f>
        <v>2851.1062562667794</v>
      </c>
      <c r="P25" s="13">
        <f>IF(O25&lt;&gt;0,N25/O25,0)</f>
        <v>1.30490324930532</v>
      </c>
      <c r="Q25" s="12">
        <f>SUM(Q12,Q18,Q23)</f>
        <v>124839.0747279146</v>
      </c>
      <c r="R25" s="25">
        <f>R21</f>
        <v>84032.1057590972</v>
      </c>
      <c r="S25" s="13">
        <f>IF(R25&lt;&gt;0,Q25/R25,0)</f>
        <v>1.4856116433140756</v>
      </c>
    </row>
    <row r="26" spans="1:17" ht="12.75" customHeight="1">
      <c r="A26" s="75"/>
      <c r="B26" s="25"/>
      <c r="C26" s="57"/>
      <c r="D26" s="58"/>
      <c r="E26" s="57"/>
      <c r="G26" s="31"/>
      <c r="H26" s="57"/>
      <c r="J26" s="58"/>
      <c r="K26" s="57"/>
      <c r="L26" s="57"/>
      <c r="N26" s="57"/>
      <c r="O26" s="7"/>
      <c r="P26" s="7"/>
      <c r="Q26" s="7"/>
    </row>
    <row r="27" spans="1:19" ht="12.75" customHeight="1">
      <c r="A27" s="75"/>
      <c r="B27" s="25"/>
      <c r="C27" s="57"/>
      <c r="D27" s="58"/>
      <c r="E27" s="57"/>
      <c r="G27" s="31"/>
      <c r="H27" s="57"/>
      <c r="J27" s="58"/>
      <c r="K27" s="57"/>
      <c r="L27" s="57"/>
      <c r="N27" s="57"/>
      <c r="O27" s="7"/>
      <c r="P27" s="69" t="s">
        <v>77</v>
      </c>
      <c r="Q27" s="168">
        <f>Q25-SUM(Q11,Q17,Q22)</f>
        <v>109545.7134388343</v>
      </c>
      <c r="R27" s="169">
        <f>R25</f>
        <v>84032.1057590972</v>
      </c>
      <c r="S27" s="170">
        <f>IF(R27&lt;&gt;0,Q27/R27,0)</f>
        <v>1.3036173787299745</v>
      </c>
    </row>
    <row r="28" spans="1:19" ht="12.75" customHeight="1" hidden="1">
      <c r="A28" s="75"/>
      <c r="B28" s="25"/>
      <c r="C28" s="57"/>
      <c r="D28" s="58"/>
      <c r="E28" s="57"/>
      <c r="G28" s="31"/>
      <c r="H28" s="57"/>
      <c r="J28" s="58"/>
      <c r="K28" s="57"/>
      <c r="L28" s="57"/>
      <c r="N28" s="57"/>
      <c r="O28" s="7"/>
      <c r="P28" s="7"/>
      <c r="Q28" s="77"/>
      <c r="R28" s="5"/>
      <c r="S28" s="13"/>
    </row>
    <row r="29" spans="1:19" ht="12.75" customHeight="1" hidden="1">
      <c r="A29" s="83" t="s">
        <v>26</v>
      </c>
      <c r="B29" s="9">
        <v>0</v>
      </c>
      <c r="C29" s="9">
        <v>0</v>
      </c>
      <c r="D29" s="73"/>
      <c r="E29" s="9">
        <v>0</v>
      </c>
      <c r="F29" s="9">
        <v>0</v>
      </c>
      <c r="G29" s="73"/>
      <c r="H29" s="9">
        <v>0</v>
      </c>
      <c r="I29" s="9">
        <v>0</v>
      </c>
      <c r="J29" s="74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4"/>
    </row>
    <row r="30" spans="1:19" ht="12.75" customHeight="1" hidden="1">
      <c r="A30" s="83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5"/>
    </row>
    <row r="31" spans="1:18" ht="12.75" hidden="1">
      <c r="A31" s="63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49"/>
      <c r="R31" s="9">
        <v>0</v>
      </c>
    </row>
    <row r="32" spans="1:18" ht="12.75" hidden="1">
      <c r="A32" s="63"/>
      <c r="B32" s="49"/>
      <c r="C32" s="9">
        <f>C12+C18-C23</f>
        <v>0</v>
      </c>
      <c r="D32" s="5"/>
      <c r="E32" s="49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49"/>
      <c r="R32" s="9">
        <f>R12+R18-R23</f>
        <v>0</v>
      </c>
    </row>
    <row r="33" spans="1:5" ht="12.75">
      <c r="A33" s="15"/>
      <c r="B33" s="15"/>
      <c r="C33" s="15"/>
      <c r="D33" s="15"/>
      <c r="E33" s="15"/>
    </row>
    <row r="34" spans="1:3" ht="12.75">
      <c r="A34" s="30" t="s">
        <v>27</v>
      </c>
      <c r="C34" s="24"/>
    </row>
    <row r="35" spans="1:3" ht="12.75">
      <c r="A35" s="82" t="s">
        <v>76</v>
      </c>
      <c r="C35" s="24"/>
    </row>
    <row r="36" spans="1:5" ht="12.75">
      <c r="A36" s="82" t="s">
        <v>97</v>
      </c>
      <c r="B36" s="7"/>
      <c r="C36" s="7"/>
      <c r="D36" s="7"/>
      <c r="E36" s="7"/>
    </row>
    <row r="37" spans="1:18" ht="12.75">
      <c r="A37" s="71"/>
      <c r="B37" s="86"/>
      <c r="C37" s="86"/>
      <c r="D37" s="86"/>
      <c r="E37" s="86"/>
      <c r="F37" s="87"/>
      <c r="G37" s="6"/>
      <c r="H37" s="6"/>
      <c r="I37" s="6"/>
      <c r="J37" s="6"/>
      <c r="K37" s="6"/>
      <c r="L37" s="6"/>
      <c r="M37" s="5"/>
      <c r="N37" s="5"/>
      <c r="O37" s="5"/>
      <c r="P37" s="5"/>
      <c r="Q37" s="49"/>
      <c r="R37" s="49"/>
    </row>
    <row r="38" spans="1:18" ht="12.75">
      <c r="A38" s="71"/>
      <c r="B38" s="86"/>
      <c r="C38" s="86"/>
      <c r="D38" s="86"/>
      <c r="E38" s="86"/>
      <c r="F38" s="87"/>
      <c r="G38" s="6"/>
      <c r="H38" s="6"/>
      <c r="I38" s="6"/>
      <c r="J38" s="6"/>
      <c r="K38" s="6"/>
      <c r="L38" s="6"/>
      <c r="M38" s="5"/>
      <c r="N38" s="5"/>
      <c r="O38" s="5"/>
      <c r="P38" s="5"/>
      <c r="Q38" s="49"/>
      <c r="R38" s="49"/>
    </row>
    <row r="39" spans="1:18" ht="12.75">
      <c r="A39" s="31"/>
      <c r="B39" s="25"/>
      <c r="C39" s="25"/>
      <c r="D39" s="25"/>
      <c r="E39" s="25"/>
      <c r="F39" s="25"/>
      <c r="G39" s="5"/>
      <c r="H39" s="6"/>
      <c r="I39" s="5"/>
      <c r="J39" s="5"/>
      <c r="K39" s="5"/>
      <c r="L39" s="5"/>
      <c r="M39" s="5"/>
      <c r="N39" s="5"/>
      <c r="O39" s="5"/>
      <c r="P39" s="5"/>
      <c r="Q39" s="49"/>
      <c r="R39" s="49"/>
    </row>
    <row r="40" spans="1:18" ht="12.75">
      <c r="A40" s="80"/>
      <c r="B40" s="25"/>
      <c r="C40" s="25"/>
      <c r="D40" s="25"/>
      <c r="E40" s="25"/>
      <c r="F40" s="25"/>
      <c r="G40" s="5"/>
      <c r="H40" s="5"/>
      <c r="I40" s="5"/>
      <c r="J40" s="5"/>
      <c r="K40" s="5"/>
      <c r="L40" s="5"/>
      <c r="M40" s="5"/>
      <c r="N40" s="5"/>
      <c r="O40" s="5"/>
      <c r="P40" s="5"/>
      <c r="Q40" s="49"/>
      <c r="R40" s="49"/>
    </row>
    <row r="41" spans="1:18" ht="12.75">
      <c r="A41" s="81"/>
      <c r="B41" s="25"/>
      <c r="C41" s="25"/>
      <c r="D41" s="88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49"/>
      <c r="R41" s="49"/>
    </row>
    <row r="42" spans="1:18" ht="12.75">
      <c r="A42" s="81"/>
      <c r="B42" s="25"/>
      <c r="C42" s="25"/>
      <c r="D42" s="88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49"/>
      <c r="R42" s="49"/>
    </row>
    <row r="43" spans="1:16" ht="12.75">
      <c r="A43" s="80"/>
      <c r="B43" s="25"/>
      <c r="C43" s="25"/>
      <c r="D43" s="88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81"/>
      <c r="B44" s="25"/>
      <c r="C44" s="25"/>
      <c r="D44" s="25"/>
      <c r="E44" s="2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81"/>
      <c r="B45" s="25"/>
      <c r="C45" s="25"/>
      <c r="D45" s="25"/>
      <c r="E45" s="25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1"/>
      <c r="B46" s="25"/>
      <c r="C46" s="25"/>
      <c r="D46" s="25"/>
      <c r="E46" s="25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7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.75">
      <c r="A1" s="56" t="s">
        <v>89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33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63" t="s">
        <v>60</v>
      </c>
      <c r="B8" s="11"/>
      <c r="C8" s="25"/>
      <c r="D8" s="35"/>
      <c r="E8" s="11"/>
      <c r="F8" s="25"/>
      <c r="G8" s="35"/>
      <c r="H8" s="11"/>
      <c r="I8" s="25"/>
      <c r="J8" s="35"/>
      <c r="K8" s="11"/>
      <c r="L8" s="25"/>
      <c r="M8" s="171"/>
      <c r="N8" s="11"/>
      <c r="O8" s="25"/>
      <c r="P8" s="36"/>
      <c r="Q8" s="11"/>
      <c r="R8" s="25"/>
      <c r="S8" s="36"/>
    </row>
    <row r="9" spans="1:19" ht="12.75" customHeight="1">
      <c r="A9" s="113" t="s">
        <v>2</v>
      </c>
      <c r="B9" s="11">
        <v>192.7526755910459</v>
      </c>
      <c r="C9" s="25">
        <v>954.2315041249732</v>
      </c>
      <c r="D9" s="36">
        <f>IF(C9&lt;&gt;0,B9/C9,0)</f>
        <v>0.2019978115979302</v>
      </c>
      <c r="E9" s="11">
        <v>0</v>
      </c>
      <c r="F9" s="25">
        <v>0</v>
      </c>
      <c r="G9" s="36">
        <f>IF(F9&lt;&gt;0,E9/F9,0)</f>
        <v>0</v>
      </c>
      <c r="H9" s="11">
        <v>88.31238405300431</v>
      </c>
      <c r="I9" s="25">
        <v>748.042444627806</v>
      </c>
      <c r="J9" s="36">
        <f>IF(I9&lt;&gt;0,H9/I9,0)</f>
        <v>0.11805798546223507</v>
      </c>
      <c r="K9" s="11">
        <v>458.8471835736831</v>
      </c>
      <c r="L9" s="25">
        <v>2503.365053339722</v>
      </c>
      <c r="M9" s="36">
        <f>IF(L9&lt;&gt;0,K9/L9,0)</f>
        <v>0.18329215827373566</v>
      </c>
      <c r="N9" s="11">
        <v>91.89432820104814</v>
      </c>
      <c r="O9" s="25">
        <v>611.6742766769661</v>
      </c>
      <c r="P9" s="36">
        <f>IF(O9&lt;&gt;0,N9/O9,0)</f>
        <v>0.15023408978432298</v>
      </c>
      <c r="Q9" s="11">
        <f aca="true" t="shared" si="0" ref="Q9:R11">SUM(B9,E9,H9,K9,N9)</f>
        <v>831.8065714187813</v>
      </c>
      <c r="R9" s="25">
        <f t="shared" si="0"/>
        <v>4817.313278769467</v>
      </c>
      <c r="S9" s="36">
        <f>IF(R9&lt;&gt;0,Q9/R9,0)</f>
        <v>0.17267022576353136</v>
      </c>
    </row>
    <row r="10" spans="1:19" ht="12.75" customHeight="1">
      <c r="A10" s="113" t="s">
        <v>64</v>
      </c>
      <c r="B10" s="11">
        <v>653.283107200644</v>
      </c>
      <c r="C10" s="25">
        <v>954.231504124973</v>
      </c>
      <c r="D10" s="36">
        <f>IF(C10&lt;&gt;0,B10/C10,0)</f>
        <v>0.6846169974231803</v>
      </c>
      <c r="E10" s="11">
        <v>0</v>
      </c>
      <c r="F10" s="25">
        <v>0</v>
      </c>
      <c r="G10" s="36">
        <f>IF(F10&lt;&gt;0,E10/F10,0)</f>
        <v>0</v>
      </c>
      <c r="H10" s="11">
        <v>554.0216953450716</v>
      </c>
      <c r="I10" s="25">
        <v>748.0424446278062</v>
      </c>
      <c r="J10" s="36">
        <f>IF(I10&lt;&gt;0,H10/I10,0)</f>
        <v>0.7406286893529539</v>
      </c>
      <c r="K10" s="11">
        <v>1940.504145549577</v>
      </c>
      <c r="L10" s="25">
        <v>2503.365053339723</v>
      </c>
      <c r="M10" s="36">
        <f>IF(L10&lt;&gt;0,K10/L10,0)</f>
        <v>0.7751582786380927</v>
      </c>
      <c r="N10" s="11">
        <v>418.7626066995801</v>
      </c>
      <c r="O10" s="25">
        <v>611.6742766769661</v>
      </c>
      <c r="P10" s="36">
        <f>IF(O10&lt;&gt;0,N10/O10,0)</f>
        <v>0.6846169974231802</v>
      </c>
      <c r="Q10" s="11">
        <f t="shared" si="0"/>
        <v>3566.5715547948726</v>
      </c>
      <c r="R10" s="25">
        <f t="shared" si="0"/>
        <v>4817.3132787694685</v>
      </c>
      <c r="S10" s="36">
        <f>IF(R10&lt;&gt;0,Q10/R10,0)</f>
        <v>0.7403652925196336</v>
      </c>
    </row>
    <row r="11" spans="1:19" ht="12.75" customHeight="1">
      <c r="A11" s="113" t="s">
        <v>65</v>
      </c>
      <c r="B11" s="11">
        <v>0</v>
      </c>
      <c r="C11" s="25">
        <v>0</v>
      </c>
      <c r="D11" s="36">
        <f>IF(C11&lt;&gt;0,B11/C11,0)</f>
        <v>0</v>
      </c>
      <c r="E11" s="11">
        <v>0</v>
      </c>
      <c r="F11" s="25">
        <v>0</v>
      </c>
      <c r="G11" s="36">
        <f>IF(F11&lt;&gt;0,E11/F11,0)</f>
        <v>0</v>
      </c>
      <c r="H11" s="11">
        <v>63.67362746718435</v>
      </c>
      <c r="I11" s="25">
        <v>386.26997726851755</v>
      </c>
      <c r="J11" s="36">
        <f>IF(I11&lt;&gt;0,H11/I11,0)</f>
        <v>0.16484228962718814</v>
      </c>
      <c r="K11" s="11">
        <v>309.09776822258806</v>
      </c>
      <c r="L11" s="25">
        <v>1875.1120778633451</v>
      </c>
      <c r="M11" s="36">
        <f>IF(L11&lt;&gt;0,K11/L11,0)</f>
        <v>0.1648422896271881</v>
      </c>
      <c r="N11" s="11">
        <v>0</v>
      </c>
      <c r="O11" s="25">
        <v>0</v>
      </c>
      <c r="P11" s="36">
        <f>IF(O11&lt;&gt;0,N11/O11,0)</f>
        <v>0</v>
      </c>
      <c r="Q11" s="11">
        <f t="shared" si="0"/>
        <v>372.7713956897724</v>
      </c>
      <c r="R11" s="25">
        <f t="shared" si="0"/>
        <v>2261.3820551318627</v>
      </c>
      <c r="S11" s="36">
        <f>IF(R11&lt;&gt;0,Q11/R11,0)</f>
        <v>0.16484228962718814</v>
      </c>
    </row>
    <row r="12" spans="1:19" ht="12.75" customHeight="1">
      <c r="A12" s="113" t="s">
        <v>55</v>
      </c>
      <c r="B12" s="11">
        <f>SUM(B9:B11)</f>
        <v>846.0357827916899</v>
      </c>
      <c r="C12" s="25">
        <f>C9</f>
        <v>954.2315041249732</v>
      </c>
      <c r="D12" s="36">
        <f>IF(C12&lt;&gt;0,B12/C12,0)</f>
        <v>0.8866148090211103</v>
      </c>
      <c r="E12" s="11">
        <f>SUM(E9:E11)</f>
        <v>0</v>
      </c>
      <c r="F12" s="25">
        <f>F9</f>
        <v>0</v>
      </c>
      <c r="G12" s="36">
        <f>IF(F12&lt;&gt;0,E12/F12,0)</f>
        <v>0</v>
      </c>
      <c r="H12" s="11">
        <f>SUM(H9:H11)</f>
        <v>706.0077068652603</v>
      </c>
      <c r="I12" s="25">
        <f>I9</f>
        <v>748.042444627806</v>
      </c>
      <c r="J12" s="36">
        <f>IF(I12&lt;&gt;0,H12/I12,0)</f>
        <v>0.9438070151440933</v>
      </c>
      <c r="K12" s="11">
        <f>SUM(K9:K11)</f>
        <v>2708.4490973458483</v>
      </c>
      <c r="L12" s="25">
        <f>L9</f>
        <v>2503.365053339722</v>
      </c>
      <c r="M12" s="36">
        <f>IF(L12&lt;&gt;0,K12/L12,0)</f>
        <v>1.0819233470294414</v>
      </c>
      <c r="N12" s="11">
        <f>SUM(N9:N11)</f>
        <v>510.65693490062824</v>
      </c>
      <c r="O12" s="25">
        <f>O9</f>
        <v>611.6742766769661</v>
      </c>
      <c r="P12" s="36">
        <f>IF(O12&lt;&gt;0,N12/O12,0)</f>
        <v>0.8348510872075032</v>
      </c>
      <c r="Q12" s="11">
        <f>SUM(Q9:Q11)</f>
        <v>4771.149521903426</v>
      </c>
      <c r="R12" s="25">
        <f>R9</f>
        <v>4817.313278769467</v>
      </c>
      <c r="S12" s="36">
        <f>IF(R12&lt;&gt;0,Q12/R12,0)</f>
        <v>0.9904171154760704</v>
      </c>
    </row>
    <row r="13" spans="1:19" ht="12.75" customHeight="1">
      <c r="A13" s="113"/>
      <c r="B13" s="11"/>
      <c r="C13" s="31"/>
      <c r="D13" s="35"/>
      <c r="E13" s="11"/>
      <c r="F13" s="31"/>
      <c r="G13" s="35"/>
      <c r="H13" s="11"/>
      <c r="I13" s="31"/>
      <c r="J13" s="35"/>
      <c r="K13" s="11"/>
      <c r="L13" s="31"/>
      <c r="M13" s="35"/>
      <c r="N13" s="11"/>
      <c r="O13" s="31"/>
      <c r="P13" s="35"/>
      <c r="Q13" s="11"/>
      <c r="R13" s="25"/>
      <c r="S13" s="35"/>
    </row>
    <row r="14" spans="1:19" ht="12.75" customHeight="1">
      <c r="A14" s="163" t="s">
        <v>61</v>
      </c>
      <c r="B14" s="11"/>
      <c r="C14" s="31"/>
      <c r="D14" s="35"/>
      <c r="E14" s="11"/>
      <c r="F14" s="31"/>
      <c r="G14" s="35"/>
      <c r="H14" s="11"/>
      <c r="I14" s="31"/>
      <c r="J14" s="35"/>
      <c r="K14" s="11"/>
      <c r="L14" s="31"/>
      <c r="M14" s="35"/>
      <c r="N14" s="11"/>
      <c r="O14" s="31"/>
      <c r="P14" s="35"/>
      <c r="Q14" s="11"/>
      <c r="R14" s="25"/>
      <c r="S14" s="35"/>
    </row>
    <row r="15" spans="1:19" ht="12.75" customHeight="1">
      <c r="A15" s="113" t="s">
        <v>2</v>
      </c>
      <c r="B15" s="11">
        <v>26.934030662389922</v>
      </c>
      <c r="C15" s="25">
        <v>255.338528314499</v>
      </c>
      <c r="D15" s="36">
        <f>IF(C15&lt;&gt;0,B15/C15,0)</f>
        <v>0.10548361361750871</v>
      </c>
      <c r="E15" s="11">
        <v>0</v>
      </c>
      <c r="F15" s="25">
        <v>0</v>
      </c>
      <c r="G15" s="36">
        <f>IF(F15&lt;&gt;0,E15/F15,0)</f>
        <v>0</v>
      </c>
      <c r="H15" s="11">
        <v>200.1299972170625</v>
      </c>
      <c r="I15" s="25">
        <v>841.3134905548591</v>
      </c>
      <c r="J15" s="36">
        <f>IF(I15&lt;&gt;0,H15/I15,0)</f>
        <v>0.23787803174899017</v>
      </c>
      <c r="K15" s="11">
        <v>0</v>
      </c>
      <c r="L15" s="25">
        <v>0</v>
      </c>
      <c r="M15" s="36">
        <f>IF(L15&lt;&gt;0,K15/L15,0)</f>
        <v>0</v>
      </c>
      <c r="N15" s="11">
        <v>23.70272553921672</v>
      </c>
      <c r="O15" s="25">
        <v>275.1116033388445</v>
      </c>
      <c r="P15" s="36">
        <f>IF(O15&lt;&gt;0,N15/O15,0)</f>
        <v>0.08615676420606286</v>
      </c>
      <c r="Q15" s="11">
        <f aca="true" t="shared" si="1" ref="Q15:R17">SUM(B15,E15,H15,K15,N15)</f>
        <v>250.76675341866914</v>
      </c>
      <c r="R15" s="25">
        <f t="shared" si="1"/>
        <v>1371.7636222082024</v>
      </c>
      <c r="S15" s="36">
        <f>IF(R15&lt;&gt;0,Q15/R15,0)</f>
        <v>0.1828060967347977</v>
      </c>
    </row>
    <row r="16" spans="1:19" ht="12.75" customHeight="1">
      <c r="A16" s="113" t="s">
        <v>3</v>
      </c>
      <c r="B16" s="11">
        <v>86.76158669795149</v>
      </c>
      <c r="C16" s="25">
        <v>255.33852831449894</v>
      </c>
      <c r="D16" s="36">
        <f>IF(C16&lt;&gt;0,B16/C16,0)</f>
        <v>0.3397904236022217</v>
      </c>
      <c r="E16" s="11">
        <v>0</v>
      </c>
      <c r="F16" s="25">
        <v>0</v>
      </c>
      <c r="G16" s="36">
        <f>IF(F16&lt;&gt;0,E16/F16,0)</f>
        <v>0</v>
      </c>
      <c r="H16" s="11">
        <v>191.44830523224778</v>
      </c>
      <c r="I16" s="25">
        <v>841.3134905548591</v>
      </c>
      <c r="J16" s="36">
        <f>IF(I16&lt;&gt;0,H16/I16,0)</f>
        <v>0.2275588200849896</v>
      </c>
      <c r="K16" s="11">
        <v>0</v>
      </c>
      <c r="L16" s="25">
        <v>0</v>
      </c>
      <c r="M16" s="36">
        <f>IF(L16&lt;&gt;0,K16/L16,0)</f>
        <v>0</v>
      </c>
      <c r="N16" s="11">
        <v>93.48028823639237</v>
      </c>
      <c r="O16" s="25">
        <v>275.11160333884453</v>
      </c>
      <c r="P16" s="36">
        <f>IF(O16&lt;&gt;0,N16/O16,0)</f>
        <v>0.33979042360222167</v>
      </c>
      <c r="Q16" s="11">
        <f t="shared" si="1"/>
        <v>371.69018016659163</v>
      </c>
      <c r="R16" s="25">
        <f t="shared" si="1"/>
        <v>1371.7636222082026</v>
      </c>
      <c r="S16" s="36">
        <f>IF(R16&lt;&gt;0,Q16/R16,0)</f>
        <v>0.27095789256188446</v>
      </c>
    </row>
    <row r="17" spans="1:19" ht="12.75" customHeight="1">
      <c r="A17" s="113" t="s">
        <v>66</v>
      </c>
      <c r="B17" s="11">
        <v>0</v>
      </c>
      <c r="C17" s="25">
        <v>0</v>
      </c>
      <c r="D17" s="36">
        <f>IF(C17&lt;&gt;0,B17/C17,0)</f>
        <v>0</v>
      </c>
      <c r="E17" s="11">
        <v>0</v>
      </c>
      <c r="F17" s="25">
        <v>0</v>
      </c>
      <c r="G17" s="36">
        <f>IF(F17&lt;&gt;0,E17/F17,0)</f>
        <v>0</v>
      </c>
      <c r="H17" s="11">
        <v>253.27434519621193</v>
      </c>
      <c r="I17" s="25">
        <v>841.3134905548591</v>
      </c>
      <c r="J17" s="36">
        <f>IF(I17&lt;&gt;0,H17/I17,0)</f>
        <v>0.3010463377084012</v>
      </c>
      <c r="K17" s="11">
        <v>0</v>
      </c>
      <c r="L17" s="25">
        <v>0</v>
      </c>
      <c r="M17" s="36">
        <f>IF(L17&lt;&gt;0,K17/L17,0)</f>
        <v>0</v>
      </c>
      <c r="N17" s="11">
        <v>0</v>
      </c>
      <c r="O17" s="25">
        <v>0</v>
      </c>
      <c r="P17" s="36">
        <f>IF(O17&lt;&gt;0,N17/O17,0)</f>
        <v>0</v>
      </c>
      <c r="Q17" s="11">
        <f t="shared" si="1"/>
        <v>253.27434519621193</v>
      </c>
      <c r="R17" s="25">
        <f t="shared" si="1"/>
        <v>841.3134905548591</v>
      </c>
      <c r="S17" s="36">
        <f>IF(R17&lt;&gt;0,Q17/R17,0)</f>
        <v>0.3010463377084012</v>
      </c>
    </row>
    <row r="18" spans="1:19" ht="12.75" customHeight="1">
      <c r="A18" s="113" t="s">
        <v>55</v>
      </c>
      <c r="B18" s="11">
        <f>SUM(B15:B17)</f>
        <v>113.6956173603414</v>
      </c>
      <c r="C18" s="25">
        <f>C15</f>
        <v>255.338528314499</v>
      </c>
      <c r="D18" s="36">
        <f>IF(C18&lt;&gt;0,B18/C18,0)</f>
        <v>0.44527403721973036</v>
      </c>
      <c r="E18" s="11">
        <f>SUM(E15:E17)</f>
        <v>0</v>
      </c>
      <c r="F18" s="25">
        <f>F15</f>
        <v>0</v>
      </c>
      <c r="G18" s="36">
        <f>IF(F18&lt;&gt;0,E18/F18,0)</f>
        <v>0</v>
      </c>
      <c r="H18" s="11">
        <f>SUM(H15:H17)</f>
        <v>644.8526476455222</v>
      </c>
      <c r="I18" s="25">
        <f>I15</f>
        <v>841.3134905548591</v>
      </c>
      <c r="J18" s="36">
        <f>IF(I18&lt;&gt;0,H18/I18,0)</f>
        <v>0.766483189542381</v>
      </c>
      <c r="K18" s="11">
        <f>SUM(K15:K17)</f>
        <v>0</v>
      </c>
      <c r="L18" s="25">
        <f>L15</f>
        <v>0</v>
      </c>
      <c r="M18" s="36">
        <f>IF(L18&lt;&gt;0,K18/L18,0)</f>
        <v>0</v>
      </c>
      <c r="N18" s="11">
        <f>SUM(N15:N17)</f>
        <v>117.18301377560908</v>
      </c>
      <c r="O18" s="25">
        <f>O15</f>
        <v>275.1116033388445</v>
      </c>
      <c r="P18" s="36">
        <f>IF(O18&lt;&gt;0,N18/O18,0)</f>
        <v>0.4259471878082846</v>
      </c>
      <c r="Q18" s="11">
        <f>SUM(Q15:Q17)</f>
        <v>875.7312787814727</v>
      </c>
      <c r="R18" s="25">
        <f>R15</f>
        <v>1371.7636222082024</v>
      </c>
      <c r="S18" s="36">
        <f>IF(R18&lt;&gt;0,Q18/R18,0)</f>
        <v>0.6383980917731005</v>
      </c>
    </row>
    <row r="19" spans="1:19" ht="12.75" customHeight="1">
      <c r="A19" s="113"/>
      <c r="B19" s="11"/>
      <c r="C19" s="25"/>
      <c r="D19" s="35"/>
      <c r="E19" s="11"/>
      <c r="F19" s="25"/>
      <c r="G19" s="35"/>
      <c r="H19" s="11"/>
      <c r="I19" s="25"/>
      <c r="J19" s="35"/>
      <c r="K19" s="11"/>
      <c r="L19" s="25"/>
      <c r="M19" s="35"/>
      <c r="N19" s="11"/>
      <c r="O19" s="25"/>
      <c r="P19" s="35"/>
      <c r="Q19" s="11"/>
      <c r="R19" s="25"/>
      <c r="S19" s="35"/>
    </row>
    <row r="20" spans="1:19" ht="12.75" customHeight="1">
      <c r="A20" s="164" t="s">
        <v>69</v>
      </c>
      <c r="B20" s="11"/>
      <c r="C20" s="25"/>
      <c r="D20" s="35"/>
      <c r="E20" s="11"/>
      <c r="F20" s="25"/>
      <c r="G20" s="35"/>
      <c r="H20" s="11"/>
      <c r="I20" s="25"/>
      <c r="J20" s="35"/>
      <c r="K20" s="11"/>
      <c r="L20" s="25"/>
      <c r="M20" s="35"/>
      <c r="N20" s="11"/>
      <c r="O20" s="25"/>
      <c r="P20" s="35"/>
      <c r="Q20" s="11"/>
      <c r="R20" s="25"/>
      <c r="S20" s="35"/>
    </row>
    <row r="21" spans="1:19" ht="12.75" customHeight="1">
      <c r="A21" s="133" t="s">
        <v>62</v>
      </c>
      <c r="B21" s="11">
        <v>14548.48418698601</v>
      </c>
      <c r="C21" s="25">
        <v>1209.5700324394722</v>
      </c>
      <c r="D21" s="36">
        <f>IF(C21&lt;&gt;0,B21/C21,0)</f>
        <v>12.027814675306141</v>
      </c>
      <c r="E21" s="11">
        <v>0</v>
      </c>
      <c r="F21" s="25">
        <v>0</v>
      </c>
      <c r="G21" s="36">
        <f>IF(F21&lt;&gt;0,E21/F21,0)</f>
        <v>0</v>
      </c>
      <c r="H21" s="11">
        <v>19116.47864147498</v>
      </c>
      <c r="I21" s="25">
        <v>1589.3559351826652</v>
      </c>
      <c r="J21" s="36">
        <f>IF(I21&lt;&gt;0,H21/I21,0)</f>
        <v>12.027814675306143</v>
      </c>
      <c r="K21" s="11">
        <v>30110.01092620806</v>
      </c>
      <c r="L21" s="25">
        <v>2503.365053339722</v>
      </c>
      <c r="M21" s="36">
        <f>IF(L21&lt;&gt;0,K21/L21,0)</f>
        <v>12.027814675306145</v>
      </c>
      <c r="N21" s="11">
        <v>10666.096221508438</v>
      </c>
      <c r="O21" s="25">
        <v>886.7858800158106</v>
      </c>
      <c r="P21" s="36">
        <f>IF(O21&lt;&gt;0,N21/O21,0)</f>
        <v>12.027814675306143</v>
      </c>
      <c r="Q21" s="11">
        <f>SUM(B21,E21,H21,K21,N21)</f>
        <v>74441.06997617749</v>
      </c>
      <c r="R21" s="25">
        <f>SUM(C21,F21,I21,L21,O21)</f>
        <v>6189.07690097767</v>
      </c>
      <c r="S21" s="36">
        <f>IF(R21&lt;&gt;0,Q21/R21,0)</f>
        <v>12.027814675306143</v>
      </c>
    </row>
    <row r="22" spans="1:19" ht="12.75" customHeight="1">
      <c r="A22" s="133" t="s">
        <v>70</v>
      </c>
      <c r="B22" s="11">
        <v>0</v>
      </c>
      <c r="C22" s="25">
        <v>0</v>
      </c>
      <c r="D22" s="36">
        <f>IF(C22&lt;&gt;0,B22/C22,0)</f>
        <v>0</v>
      </c>
      <c r="E22" s="11">
        <v>0</v>
      </c>
      <c r="F22" s="25">
        <v>0</v>
      </c>
      <c r="G22" s="36">
        <f>IF(F22&lt;&gt;0,E22/F22,0)</f>
        <v>0</v>
      </c>
      <c r="H22" s="11">
        <v>2327.0590868006902</v>
      </c>
      <c r="I22" s="25">
        <v>1227.5834678233768</v>
      </c>
      <c r="J22" s="36">
        <f>IF(I22&lt;&gt;0,H22/I22,0)</f>
        <v>1.895642249831524</v>
      </c>
      <c r="K22" s="11">
        <v>3317.0725581087736</v>
      </c>
      <c r="L22" s="25">
        <v>1875.112077863345</v>
      </c>
      <c r="M22" s="36">
        <f>IF(L22&lt;&gt;0,K22/L22,0)</f>
        <v>1.7689996226191</v>
      </c>
      <c r="N22" s="11">
        <v>0</v>
      </c>
      <c r="O22" s="25">
        <v>0</v>
      </c>
      <c r="P22" s="36">
        <f>IF(O22&lt;&gt;0,N22/O22,0)</f>
        <v>0</v>
      </c>
      <c r="Q22" s="11">
        <f>SUM(B22,E22,H22,K22,N22)</f>
        <v>5644.131644909464</v>
      </c>
      <c r="R22" s="25">
        <f>SUM(C22,F22,I22,L22,O22)</f>
        <v>3102.6955456867217</v>
      </c>
      <c r="S22" s="36">
        <f>IF(R22&lt;&gt;0,Q22/R22,0)</f>
        <v>1.8191058586962467</v>
      </c>
    </row>
    <row r="23" spans="1:19" ht="12.75" customHeight="1">
      <c r="A23" s="113" t="s">
        <v>55</v>
      </c>
      <c r="B23" s="11">
        <f>SUM(B21:B22)</f>
        <v>14548.48418698601</v>
      </c>
      <c r="C23" s="25">
        <f>C21</f>
        <v>1209.5700324394722</v>
      </c>
      <c r="D23" s="36">
        <f>IF(C23&lt;&gt;0,B23/C23,0)</f>
        <v>12.027814675306141</v>
      </c>
      <c r="E23" s="11">
        <f>SUM(E21:E22)</f>
        <v>0</v>
      </c>
      <c r="F23" s="25">
        <f>F21</f>
        <v>0</v>
      </c>
      <c r="G23" s="36">
        <f>IF(F23&lt;&gt;0,E23/F23,0)</f>
        <v>0</v>
      </c>
      <c r="H23" s="11">
        <f>SUM(H21:H22)</f>
        <v>21443.53772827567</v>
      </c>
      <c r="I23" s="25">
        <f>I21</f>
        <v>1589.3559351826652</v>
      </c>
      <c r="J23" s="36">
        <f>IF(I23&lt;&gt;0,H23/I23,0)</f>
        <v>13.491966936790126</v>
      </c>
      <c r="K23" s="11">
        <f>SUM(K21:K22)</f>
        <v>33427.083484316834</v>
      </c>
      <c r="L23" s="25">
        <f>L21</f>
        <v>2503.365053339722</v>
      </c>
      <c r="M23" s="36">
        <f>IF(L23&lt;&gt;0,K23/L23,0)</f>
        <v>13.352860159057501</v>
      </c>
      <c r="N23" s="11">
        <f>SUM(N21:N22)</f>
        <v>10666.096221508438</v>
      </c>
      <c r="O23" s="25">
        <f>O21</f>
        <v>886.7858800158106</v>
      </c>
      <c r="P23" s="36">
        <f>IF(O23&lt;&gt;0,N23/O23,0)</f>
        <v>12.027814675306143</v>
      </c>
      <c r="Q23" s="11">
        <f>SUM(Q21:Q22)</f>
        <v>80085.20162108695</v>
      </c>
      <c r="R23" s="25">
        <f>R21</f>
        <v>6189.07690097767</v>
      </c>
      <c r="S23" s="36">
        <f>IF(R23&lt;&gt;0,Q23/R23,0)</f>
        <v>12.939765154386128</v>
      </c>
    </row>
    <row r="24" spans="1:19" ht="12.75" customHeight="1">
      <c r="A24" s="160"/>
      <c r="B24" s="38"/>
      <c r="C24" s="39"/>
      <c r="D24" s="47"/>
      <c r="E24" s="38"/>
      <c r="F24" s="39"/>
      <c r="G24" s="47"/>
      <c r="H24" s="38"/>
      <c r="I24" s="39"/>
      <c r="J24" s="47"/>
      <c r="K24" s="38"/>
      <c r="L24" s="39"/>
      <c r="M24" s="47"/>
      <c r="N24" s="38"/>
      <c r="O24" s="39"/>
      <c r="P24" s="47"/>
      <c r="Q24" s="157"/>
      <c r="R24" s="15"/>
      <c r="S24" s="47"/>
    </row>
    <row r="25" spans="1:19" ht="12.75" customHeight="1">
      <c r="A25" s="76" t="s">
        <v>51</v>
      </c>
      <c r="B25" s="12">
        <f>SUM(B12,B18,B23)</f>
        <v>15508.215587138042</v>
      </c>
      <c r="C25" s="25">
        <f>C21</f>
        <v>1209.5700324394722</v>
      </c>
      <c r="D25" s="13">
        <f>IF(C25&lt;&gt;0,B25/C25,0)</f>
        <v>12.821263069704965</v>
      </c>
      <c r="E25" s="12">
        <f>SUM(E12,E18,E23)</f>
        <v>0</v>
      </c>
      <c r="F25" s="25">
        <f>F21</f>
        <v>0</v>
      </c>
      <c r="G25" s="13">
        <f>IF(F25&lt;&gt;0,E25/F25,0)</f>
        <v>0</v>
      </c>
      <c r="H25" s="12">
        <f>SUM(H12,H18,H23)</f>
        <v>22794.398082786454</v>
      </c>
      <c r="I25" s="25">
        <f>I21</f>
        <v>1589.3559351826652</v>
      </c>
      <c r="J25" s="13">
        <f>IF(I25&lt;&gt;0,H25/I25,0)</f>
        <v>14.341908931913785</v>
      </c>
      <c r="K25" s="12">
        <f>SUM(K12,K18,K23)</f>
        <v>36135.53258166268</v>
      </c>
      <c r="L25" s="25">
        <f>L21</f>
        <v>2503.365053339722</v>
      </c>
      <c r="M25" s="13">
        <f>IF(L25&lt;&gt;0,K25/L25,0)</f>
        <v>14.434783506086942</v>
      </c>
      <c r="N25" s="12">
        <f>SUM(N12,N18,N23)</f>
        <v>11293.936170184676</v>
      </c>
      <c r="O25" s="25">
        <f>O21</f>
        <v>886.7858800158106</v>
      </c>
      <c r="P25" s="13">
        <f>IF(O25&lt;&gt;0,N25/O25,0)</f>
        <v>12.735809652250344</v>
      </c>
      <c r="Q25" s="12">
        <f>SUM(Q12,Q18,Q23)</f>
        <v>85732.08242177185</v>
      </c>
      <c r="R25" s="25">
        <f>R21</f>
        <v>6189.07690097767</v>
      </c>
      <c r="S25" s="13">
        <f>IF(R25&lt;&gt;0,Q25/R25,0)</f>
        <v>13.85215982826599</v>
      </c>
    </row>
    <row r="26" spans="1:17" ht="12.75" customHeight="1">
      <c r="A26" s="75"/>
      <c r="B26" s="25"/>
      <c r="C26" s="57"/>
      <c r="D26" s="58"/>
      <c r="E26" s="57"/>
      <c r="G26" s="31"/>
      <c r="H26" s="57"/>
      <c r="J26" s="58"/>
      <c r="K26" s="57"/>
      <c r="L26" s="57"/>
      <c r="N26" s="57"/>
      <c r="O26" s="7"/>
      <c r="P26" s="7"/>
      <c r="Q26" s="7"/>
    </row>
    <row r="27" spans="1:19" ht="12.75" customHeight="1">
      <c r="A27" s="75"/>
      <c r="B27" s="25"/>
      <c r="C27" s="57"/>
      <c r="D27" s="58"/>
      <c r="E27" s="57"/>
      <c r="G27" s="31"/>
      <c r="H27" s="57"/>
      <c r="J27" s="58"/>
      <c r="K27" s="57"/>
      <c r="L27" s="57"/>
      <c r="N27" s="57"/>
      <c r="O27" s="7"/>
      <c r="P27" s="69" t="s">
        <v>77</v>
      </c>
      <c r="Q27" s="168">
        <f>Q25-SUM(Q11,Q17,Q22)</f>
        <v>79461.9050359764</v>
      </c>
      <c r="R27" s="169">
        <f>R25</f>
        <v>6189.07690097767</v>
      </c>
      <c r="S27" s="170">
        <f>IF(R27&lt;&gt;0,Q27/R27,0)</f>
        <v>12.839056018745547</v>
      </c>
    </row>
    <row r="28" spans="1:17" ht="12.75" customHeight="1" hidden="1">
      <c r="A28" s="75"/>
      <c r="B28" s="25"/>
      <c r="C28" s="57"/>
      <c r="D28" s="58"/>
      <c r="E28" s="57"/>
      <c r="G28" s="31"/>
      <c r="H28" s="57"/>
      <c r="J28" s="58"/>
      <c r="K28" s="57"/>
      <c r="L28" s="57"/>
      <c r="N28" s="57"/>
      <c r="O28" s="7"/>
      <c r="P28" s="7"/>
      <c r="Q28" s="7"/>
    </row>
    <row r="29" spans="1:19" ht="12.75" customHeight="1" hidden="1">
      <c r="A29" s="83" t="s">
        <v>26</v>
      </c>
      <c r="B29" s="9">
        <v>0</v>
      </c>
      <c r="C29" s="9">
        <v>0</v>
      </c>
      <c r="D29" s="73"/>
      <c r="E29" s="9">
        <v>0</v>
      </c>
      <c r="F29" s="9">
        <v>0</v>
      </c>
      <c r="G29" s="73"/>
      <c r="H29" s="9">
        <v>0</v>
      </c>
      <c r="I29" s="9">
        <v>0</v>
      </c>
      <c r="J29" s="74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4"/>
    </row>
    <row r="30" spans="1:19" ht="12.75" customHeight="1" hidden="1">
      <c r="A30" s="83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5"/>
    </row>
    <row r="31" spans="1:18" ht="12.75" hidden="1">
      <c r="A31" s="63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49"/>
      <c r="R31" s="9">
        <v>0</v>
      </c>
    </row>
    <row r="32" spans="1:18" ht="12.75" hidden="1">
      <c r="A32" s="63"/>
      <c r="B32" s="49"/>
      <c r="C32" s="9">
        <f>C12+C18-C23</f>
        <v>0</v>
      </c>
      <c r="D32" s="5"/>
      <c r="E32" s="49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49"/>
      <c r="R32" s="9">
        <f>R12+R18-R23</f>
        <v>0</v>
      </c>
    </row>
    <row r="33" ht="12.75" hidden="1"/>
    <row r="34" spans="17:18" ht="12.75" hidden="1">
      <c r="Q34" s="9">
        <v>0</v>
      </c>
      <c r="R34" s="9">
        <v>0</v>
      </c>
    </row>
    <row r="35" spans="17:18" ht="12.75" hidden="1">
      <c r="Q35" s="9">
        <v>0</v>
      </c>
      <c r="R35" s="9">
        <v>0</v>
      </c>
    </row>
    <row r="36" spans="1:18" ht="12.75" hidden="1">
      <c r="A36" s="69"/>
      <c r="B36" s="6"/>
      <c r="D36" s="6"/>
      <c r="E36" s="6"/>
      <c r="Q36" s="9">
        <v>0</v>
      </c>
      <c r="R36" s="9">
        <v>0</v>
      </c>
    </row>
    <row r="37" spans="1:18" ht="12.75" hidden="1">
      <c r="A37" s="71"/>
      <c r="B37" s="86"/>
      <c r="D37" s="86"/>
      <c r="E37" s="86"/>
      <c r="Q37" s="9">
        <v>0</v>
      </c>
      <c r="R37" s="9">
        <v>0</v>
      </c>
    </row>
    <row r="38" spans="1:18" ht="12.75" hidden="1">
      <c r="A38" s="71"/>
      <c r="B38" s="86"/>
      <c r="C38" s="86"/>
      <c r="D38" s="86"/>
      <c r="E38" s="86"/>
      <c r="F38" s="87"/>
      <c r="G38" s="6"/>
      <c r="H38" s="6"/>
      <c r="I38" s="6"/>
      <c r="J38" s="6"/>
      <c r="K38" s="6"/>
      <c r="L38" s="6"/>
      <c r="M38" s="5"/>
      <c r="N38" s="5"/>
      <c r="O38" s="5"/>
      <c r="P38" s="5"/>
      <c r="Q38" s="9">
        <v>0</v>
      </c>
      <c r="R38" s="9">
        <v>0</v>
      </c>
    </row>
    <row r="39" spans="1:18" ht="12.75" hidden="1">
      <c r="A39" s="71"/>
      <c r="B39" s="86"/>
      <c r="C39" s="86"/>
      <c r="D39" s="86"/>
      <c r="E39" s="86"/>
      <c r="F39" s="87"/>
      <c r="G39" s="6"/>
      <c r="H39" s="6"/>
      <c r="I39" s="6"/>
      <c r="J39" s="6"/>
      <c r="K39" s="6"/>
      <c r="L39" s="6"/>
      <c r="M39" s="5"/>
      <c r="N39" s="5"/>
      <c r="O39" s="5"/>
      <c r="P39" s="5"/>
      <c r="Q39" s="9">
        <v>0</v>
      </c>
      <c r="R39" s="9">
        <v>0</v>
      </c>
    </row>
    <row r="40" spans="1:18" ht="12.75" hidden="1">
      <c r="A40" s="31"/>
      <c r="B40" s="25"/>
      <c r="C40" s="25"/>
      <c r="D40" s="25"/>
      <c r="E40" s="25"/>
      <c r="F40" s="25"/>
      <c r="G40" s="5"/>
      <c r="H40" s="6"/>
      <c r="I40" s="5"/>
      <c r="J40" s="5"/>
      <c r="K40" s="5"/>
      <c r="L40" s="5"/>
      <c r="M40" s="5"/>
      <c r="N40" s="5"/>
      <c r="O40" s="5"/>
      <c r="P40" s="5"/>
      <c r="Q40" s="9">
        <v>0</v>
      </c>
      <c r="R40" s="9">
        <v>0</v>
      </c>
    </row>
    <row r="41" spans="1:18" ht="12.75" hidden="1">
      <c r="A41" s="80"/>
      <c r="B41" s="25"/>
      <c r="C41" s="25"/>
      <c r="D41" s="25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9">
        <v>0</v>
      </c>
      <c r="R41" s="9">
        <v>0</v>
      </c>
    </row>
    <row r="42" spans="1:18" ht="12.75" hidden="1">
      <c r="A42" s="81"/>
      <c r="B42" s="25"/>
      <c r="C42" s="25"/>
      <c r="D42" s="88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9">
        <v>0</v>
      </c>
      <c r="R42" s="9">
        <v>0</v>
      </c>
    </row>
    <row r="43" spans="1:18" ht="12.75" hidden="1">
      <c r="A43" s="81"/>
      <c r="B43" s="25"/>
      <c r="C43" s="25"/>
      <c r="D43" s="88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  <c r="Q43" s="9">
        <v>0</v>
      </c>
      <c r="R43" s="9">
        <v>0</v>
      </c>
    </row>
    <row r="44" spans="1:16" ht="12.75">
      <c r="A44" s="15"/>
      <c r="B44" s="15"/>
      <c r="C44" s="15"/>
      <c r="D44" s="15"/>
      <c r="E44" s="1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0" t="s">
        <v>27</v>
      </c>
      <c r="C45" s="24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82" t="s">
        <v>76</v>
      </c>
      <c r="C46" s="24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82" t="s">
        <v>97</v>
      </c>
      <c r="B47" s="86"/>
      <c r="C47" s="86"/>
      <c r="D47" s="86"/>
      <c r="E47" s="86"/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12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3" width="8.7109375" style="0" customWidth="1"/>
    <col min="4" max="4" width="7.7109375" style="0" customWidth="1"/>
    <col min="5" max="6" width="8.7109375" style="0" customWidth="1"/>
    <col min="7" max="7" width="7.7109375" style="0" customWidth="1"/>
    <col min="8" max="9" width="8.7109375" style="0" customWidth="1"/>
    <col min="10" max="10" width="7.7109375" style="0" customWidth="1"/>
    <col min="11" max="12" width="8.7109375" style="0" customWidth="1"/>
    <col min="13" max="13" width="7.7109375" style="0" customWidth="1"/>
    <col min="14" max="15" width="8.710937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.75">
      <c r="A1" s="56" t="s">
        <v>90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41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63" t="s">
        <v>60</v>
      </c>
      <c r="B8" s="11"/>
      <c r="C8" s="25"/>
      <c r="D8" s="35"/>
      <c r="E8" s="11"/>
      <c r="F8" s="25"/>
      <c r="G8" s="35"/>
      <c r="H8" s="11"/>
      <c r="I8" s="25"/>
      <c r="J8" s="35"/>
      <c r="K8" s="11"/>
      <c r="L8" s="25"/>
      <c r="M8" s="35"/>
      <c r="N8" s="11"/>
      <c r="O8" s="25"/>
      <c r="P8" s="35"/>
      <c r="Q8" s="34"/>
      <c r="R8" s="31"/>
      <c r="S8" s="35"/>
    </row>
    <row r="9" spans="1:19" ht="12.75" customHeight="1">
      <c r="A9" s="113" t="s">
        <v>28</v>
      </c>
      <c r="B9" s="11">
        <f>SUM('Table 5.9'!B16,'Table 5.9'!B39)</f>
        <v>54916.23907866439</v>
      </c>
      <c r="C9" s="25">
        <f>SUM('Table 5.9'!C16,'Table 5.9'!C39)</f>
        <v>1150030.3742898065</v>
      </c>
      <c r="D9" s="36">
        <f>IF(C9&lt;&gt;0,B9/C9,0)</f>
        <v>0.04775199012684995</v>
      </c>
      <c r="E9" s="11">
        <f>SUM('Table 5.9'!E16,'Table 5.9'!E39)</f>
        <v>95.4938676596463</v>
      </c>
      <c r="F9" s="25">
        <f>SUM('Table 5.9'!F16,'Table 5.9'!F39)</f>
        <v>1122.9461051231474</v>
      </c>
      <c r="G9" s="36">
        <f>IF(F9&lt;&gt;0,E9/F9,0)</f>
        <v>0.08503869172703886</v>
      </c>
      <c r="H9" s="11">
        <f>SUM('Table 5.9'!H16,'Table 5.9'!H39)</f>
        <v>1266.7857605692116</v>
      </c>
      <c r="I9" s="25">
        <f>SUM('Table 5.9'!I16,'Table 5.9'!I39)</f>
        <v>21379.903831631582</v>
      </c>
      <c r="J9" s="36">
        <f>IF(I9&lt;&gt;0,H9/I9,0)</f>
        <v>0.0592512375427527</v>
      </c>
      <c r="K9" s="11">
        <f>SUM('Table 5.9'!K16,'Table 5.9'!K39)</f>
        <v>0</v>
      </c>
      <c r="L9" s="25">
        <f>SUM('Table 5.9'!L16,'Table 5.9'!L39)</f>
        <v>0</v>
      </c>
      <c r="M9" s="36">
        <f>IF(L9&lt;&gt;0,K9/L9,0)</f>
        <v>0</v>
      </c>
      <c r="N9" s="11">
        <f>SUM('Table 5.9'!N16,'Table 5.9'!N39)</f>
        <v>974.9313979399077</v>
      </c>
      <c r="O9" s="25">
        <f>SUM('Table 5.9'!O16,'Table 5.9'!O39)</f>
        <v>19194.706132221116</v>
      </c>
      <c r="P9" s="36">
        <f>IF(O9&lt;&gt;0,N9/O9,0)</f>
        <v>0.05079168137423803</v>
      </c>
      <c r="Q9" s="11">
        <f aca="true" t="shared" si="0" ref="Q9:R12">SUM(B9,E9,H9,K9,N9)</f>
        <v>57253.45010483315</v>
      </c>
      <c r="R9" s="25">
        <f t="shared" si="0"/>
        <v>1191727.9303587822</v>
      </c>
      <c r="S9" s="36">
        <f>IF(R9&lt;&gt;0,Q9/R9,0)</f>
        <v>0.04804238337151031</v>
      </c>
    </row>
    <row r="10" spans="1:19" ht="12.75" customHeight="1">
      <c r="A10" s="113" t="s">
        <v>29</v>
      </c>
      <c r="B10" s="11">
        <f>'Table 5.10'!B12</f>
        <v>17823.890973714995</v>
      </c>
      <c r="C10" s="25">
        <f>'Table 5.10'!C12</f>
        <v>37191.209673159916</v>
      </c>
      <c r="D10" s="36">
        <f>IF(C10&lt;&gt;0,B10/C10,0)</f>
        <v>0.4792501005036711</v>
      </c>
      <c r="E10" s="11">
        <f>'Table 5.10'!E12</f>
        <v>5540.2987667123325</v>
      </c>
      <c r="F10" s="25">
        <f>'Table 5.10'!F12</f>
        <v>11693.106649256137</v>
      </c>
      <c r="G10" s="36">
        <f>IF(F10&lt;&gt;0,E10/F10,0)</f>
        <v>0.47380896564941377</v>
      </c>
      <c r="H10" s="11">
        <f>'Table 5.10'!H12</f>
        <v>5758.629759292859</v>
      </c>
      <c r="I10" s="25">
        <f>'Table 5.10'!I12</f>
        <v>9787.732570495895</v>
      </c>
      <c r="J10" s="36">
        <f>IF(I10&lt;&gt;0,H10/I10,0)</f>
        <v>0.5883517676659507</v>
      </c>
      <c r="K10" s="11">
        <f>'Table 5.10'!K12</f>
        <v>382.02908154347574</v>
      </c>
      <c r="L10" s="25">
        <f>'Table 5.10'!L12</f>
        <v>477.61539552295915</v>
      </c>
      <c r="M10" s="36">
        <f>IF(L10&lt;&gt;0,K10/L10,0)</f>
        <v>0.7998676029385059</v>
      </c>
      <c r="N10" s="11">
        <f>'Table 5.10'!N12</f>
        <v>1024.1310971872947</v>
      </c>
      <c r="O10" s="25">
        <f>'Table 5.10'!O12</f>
        <v>2172.0075466689814</v>
      </c>
      <c r="P10" s="36">
        <f>IF(O10&lt;&gt;0,N10/O10,0)</f>
        <v>0.471513599829759</v>
      </c>
      <c r="Q10" s="11">
        <f t="shared" si="0"/>
        <v>30528.979678450956</v>
      </c>
      <c r="R10" s="25">
        <f t="shared" si="0"/>
        <v>61321.67183510389</v>
      </c>
      <c r="S10" s="36">
        <f>IF(R10&lt;&gt;0,Q10/R10,0)</f>
        <v>0.4978497611830357</v>
      </c>
    </row>
    <row r="11" spans="1:19" ht="12.75" customHeight="1">
      <c r="A11" s="113" t="s">
        <v>33</v>
      </c>
      <c r="B11" s="11">
        <f>'Table 5.11'!B12</f>
        <v>846.0357827916899</v>
      </c>
      <c r="C11" s="25">
        <f>'Table 5.11'!C12</f>
        <v>954.2315041249732</v>
      </c>
      <c r="D11" s="36">
        <f>IF(C11&lt;&gt;0,B11/C11,0)</f>
        <v>0.8866148090211103</v>
      </c>
      <c r="E11" s="11">
        <f>'Table 5.11'!E12</f>
        <v>0</v>
      </c>
      <c r="F11" s="25">
        <f>'Table 5.11'!F12</f>
        <v>0</v>
      </c>
      <c r="G11" s="36">
        <f>IF(F11&lt;&gt;0,E11/F11,0)</f>
        <v>0</v>
      </c>
      <c r="H11" s="11">
        <f>'Table 5.11'!H12</f>
        <v>706.0077068652603</v>
      </c>
      <c r="I11" s="25">
        <f>'Table 5.11'!I12</f>
        <v>748.042444627806</v>
      </c>
      <c r="J11" s="36">
        <f>IF(I11&lt;&gt;0,H11/I11,0)</f>
        <v>0.9438070151440933</v>
      </c>
      <c r="K11" s="11">
        <f>'Table 5.11'!K12</f>
        <v>2708.4490973458483</v>
      </c>
      <c r="L11" s="25">
        <f>'Table 5.11'!L12</f>
        <v>2503.365053339722</v>
      </c>
      <c r="M11" s="36">
        <f>IF(L11&lt;&gt;0,K11/L11,0)</f>
        <v>1.0819233470294414</v>
      </c>
      <c r="N11" s="11">
        <f>'Table 5.11'!N12</f>
        <v>510.65693490062824</v>
      </c>
      <c r="O11" s="25">
        <f>'Table 5.11'!O12</f>
        <v>611.6742766769661</v>
      </c>
      <c r="P11" s="36">
        <f>IF(O11&lt;&gt;0,N11/O11,0)</f>
        <v>0.8348510872075032</v>
      </c>
      <c r="Q11" s="11">
        <f t="shared" si="0"/>
        <v>4771.149521903427</v>
      </c>
      <c r="R11" s="25">
        <f t="shared" si="0"/>
        <v>4817.313278769467</v>
      </c>
      <c r="S11" s="36">
        <f>IF(R11&lt;&gt;0,Q11/R11,0)</f>
        <v>0.9904171154760705</v>
      </c>
    </row>
    <row r="12" spans="1:19" ht="12.75" customHeight="1">
      <c r="A12" s="113" t="s">
        <v>55</v>
      </c>
      <c r="B12" s="11">
        <f>SUM(B9:B11)</f>
        <v>73586.16583517108</v>
      </c>
      <c r="C12" s="25">
        <f>SUM(C9:C11)</f>
        <v>1188175.8154670915</v>
      </c>
      <c r="D12" s="36">
        <f>IF(C12&lt;&gt;0,B12/C12,0)</f>
        <v>0.06193205153417732</v>
      </c>
      <c r="E12" s="11">
        <f>SUM(E9:E11)</f>
        <v>5635.792634371979</v>
      </c>
      <c r="F12" s="25">
        <f>SUM(F9:F11)</f>
        <v>12816.052754379285</v>
      </c>
      <c r="G12" s="36">
        <f>IF(F12&lt;&gt;0,E12/F12,0)</f>
        <v>0.4397448061725722</v>
      </c>
      <c r="H12" s="11">
        <f>SUM(H9:H11)</f>
        <v>7731.42322672733</v>
      </c>
      <c r="I12" s="25">
        <f>SUM(I9:I11)</f>
        <v>31915.678846755283</v>
      </c>
      <c r="J12" s="36">
        <f>IF(I12&lt;&gt;0,H12/I12,0)</f>
        <v>0.24224530093344224</v>
      </c>
      <c r="K12" s="11">
        <f>SUM(K9:K11)</f>
        <v>3090.478178889324</v>
      </c>
      <c r="L12" s="25">
        <f>SUM(L9:L11)</f>
        <v>2980.9804488626814</v>
      </c>
      <c r="M12" s="36">
        <f>IF(L12&lt;&gt;0,K12/L12,0)</f>
        <v>1.0367321194838492</v>
      </c>
      <c r="N12" s="11">
        <f>SUM(N9:N11)</f>
        <v>2509.7194300278306</v>
      </c>
      <c r="O12" s="25">
        <f>SUM(O9:O11)</f>
        <v>21978.387955567065</v>
      </c>
      <c r="P12" s="36">
        <f>IF(O12&lt;&gt;0,N12/O12,0)</f>
        <v>0.11419033257132608</v>
      </c>
      <c r="Q12" s="11">
        <f t="shared" si="0"/>
        <v>92553.57930518755</v>
      </c>
      <c r="R12" s="25">
        <f t="shared" si="0"/>
        <v>1257866.915472656</v>
      </c>
      <c r="S12" s="36">
        <f>IF(R12&lt;&gt;0,Q12/R12,0)</f>
        <v>0.07357978667433956</v>
      </c>
    </row>
    <row r="13" spans="1:19" ht="12.75" customHeight="1">
      <c r="A13" s="159"/>
      <c r="B13" s="11"/>
      <c r="C13" s="25"/>
      <c r="D13" s="35"/>
      <c r="E13" s="11"/>
      <c r="F13" s="25"/>
      <c r="G13" s="35"/>
      <c r="H13" s="11"/>
      <c r="I13" s="25"/>
      <c r="J13" s="35"/>
      <c r="K13" s="11"/>
      <c r="L13" s="25"/>
      <c r="M13" s="35"/>
      <c r="N13" s="11"/>
      <c r="O13" s="25"/>
      <c r="P13" s="35"/>
      <c r="Q13" s="11"/>
      <c r="R13" s="25"/>
      <c r="S13" s="35"/>
    </row>
    <row r="14" spans="1:19" ht="12.75" customHeight="1">
      <c r="A14" s="164" t="s">
        <v>82</v>
      </c>
      <c r="B14" s="11"/>
      <c r="C14" s="25"/>
      <c r="D14" s="35"/>
      <c r="E14" s="11"/>
      <c r="F14" s="25"/>
      <c r="G14" s="35"/>
      <c r="H14" s="11"/>
      <c r="I14" s="25"/>
      <c r="J14" s="35"/>
      <c r="K14" s="11"/>
      <c r="L14" s="25"/>
      <c r="M14" s="35"/>
      <c r="N14" s="11"/>
      <c r="O14" s="25"/>
      <c r="P14" s="35"/>
      <c r="Q14" s="11"/>
      <c r="R14" s="25"/>
      <c r="S14" s="35"/>
    </row>
    <row r="15" spans="1:19" ht="12.75" customHeight="1">
      <c r="A15" s="113" t="s">
        <v>28</v>
      </c>
      <c r="B15" s="11">
        <f>SUM('Table 5.9'!B25,'Table 5.9'!B45)</f>
        <v>34680.29075444228</v>
      </c>
      <c r="C15" s="25">
        <f>SUM('Table 5.9'!C25,'Table 5.9'!C45)</f>
        <v>259170.24253556476</v>
      </c>
      <c r="D15" s="36">
        <f>IF(C15&lt;&gt;0,B15/C15,0)</f>
        <v>0.13381278041472397</v>
      </c>
      <c r="E15" s="11">
        <f>SUM('Table 5.9'!E25,'Table 5.9'!E45)</f>
        <v>4.404738671933971</v>
      </c>
      <c r="F15" s="25">
        <f>SUM('Table 5.9'!F25,'Table 5.9'!F45)</f>
        <v>34.61385941651703</v>
      </c>
      <c r="G15" s="36">
        <f>IF(F15&lt;&gt;0,E15/F15,0)</f>
        <v>0.12725361303779142</v>
      </c>
      <c r="H15" s="11">
        <f>SUM('Table 5.9'!H25,'Table 5.9'!H45)</f>
        <v>1449.3291093790829</v>
      </c>
      <c r="I15" s="25">
        <f>SUM('Table 5.9'!I25,'Table 5.9'!I45)</f>
        <v>10754.208982470604</v>
      </c>
      <c r="J15" s="36">
        <f>IF(I15&lt;&gt;0,H15/I15,0)</f>
        <v>0.13476854613309952</v>
      </c>
      <c r="K15" s="11">
        <f>SUM('Table 5.9'!K25,'Table 5.9'!K45)</f>
        <v>0</v>
      </c>
      <c r="L15" s="25">
        <f>SUM('Table 5.9'!L25,'Table 5.9'!L45)</f>
        <v>0</v>
      </c>
      <c r="M15" s="36">
        <f>IF(L15&lt;&gt;0,K15/L15,0)</f>
        <v>0</v>
      </c>
      <c r="N15" s="11">
        <f>SUM('Table 5.9'!N25,'Table 5.9'!N45)</f>
        <v>112.2962411171935</v>
      </c>
      <c r="O15" s="25">
        <f>SUM('Table 5.9'!O25,'Table 5.9'!O45)</f>
        <v>801.5862674493233</v>
      </c>
      <c r="P15" s="36">
        <f>IF(O15&lt;&gt;0,N15/O15,0)</f>
        <v>0.1400925211387718</v>
      </c>
      <c r="Q15" s="11">
        <f aca="true" t="shared" si="1" ref="Q15:R18">SUM(B15,E15,H15,K15,N15)</f>
        <v>36246.32084361048</v>
      </c>
      <c r="R15" s="25">
        <f t="shared" si="1"/>
        <v>270760.6516449012</v>
      </c>
      <c r="S15" s="36">
        <f>IF(R15&lt;&gt;0,Q15/R15,0)</f>
        <v>0.13386849464059875</v>
      </c>
    </row>
    <row r="16" spans="1:19" ht="12.75" customHeight="1">
      <c r="A16" s="113" t="s">
        <v>29</v>
      </c>
      <c r="B16" s="11">
        <f>'Table 5.10'!B18</f>
        <v>5418.134537538483</v>
      </c>
      <c r="C16" s="25">
        <f>'Table 5.10'!C18</f>
        <v>18389.36138979462</v>
      </c>
      <c r="D16" s="36">
        <f>IF(C16&lt;&gt;0,B16/C16,0)</f>
        <v>0.29463418672849273</v>
      </c>
      <c r="E16" s="11">
        <f>'Table 5.10'!E18</f>
        <v>186.611758768772</v>
      </c>
      <c r="F16" s="25">
        <f>'Table 5.10'!F18</f>
        <v>314.4208473424769</v>
      </c>
      <c r="G16" s="36">
        <f>IF(F16&lt;&gt;0,E16/F16,0)</f>
        <v>0.5935094964155119</v>
      </c>
      <c r="H16" s="11">
        <f>'Table 5.10'!H18</f>
        <v>1797.9517396195724</v>
      </c>
      <c r="I16" s="25">
        <f>'Table 5.10'!I18</f>
        <v>3027.1771769493944</v>
      </c>
      <c r="J16" s="36">
        <f>IF(I16&lt;&gt;0,H16/I16,0)</f>
        <v>0.5939367385926975</v>
      </c>
      <c r="K16" s="11">
        <f>'Table 5.10'!K18</f>
        <v>178.54908148748956</v>
      </c>
      <c r="L16" s="25">
        <f>'Table 5.10'!L18</f>
        <v>300.3758003090261</v>
      </c>
      <c r="M16" s="36">
        <f>IF(L16&lt;&gt;0,K16/L16,0)</f>
        <v>0.5944189954843185</v>
      </c>
      <c r="N16" s="11">
        <f>'Table 5.10'!N18</f>
        <v>202.09801742654884</v>
      </c>
      <c r="O16" s="25">
        <f>'Table 5.10'!O18</f>
        <v>679.0987095977978</v>
      </c>
      <c r="P16" s="36">
        <f>IF(O16&lt;&gt;0,N16/O16,0)</f>
        <v>0.29759741046517846</v>
      </c>
      <c r="Q16" s="11">
        <f t="shared" si="1"/>
        <v>7783.345134840865</v>
      </c>
      <c r="R16" s="25">
        <f t="shared" si="1"/>
        <v>22710.433923993314</v>
      </c>
      <c r="S16" s="36">
        <f>IF(R16&lt;&gt;0,Q16/R16,0)</f>
        <v>0.3427211105208276</v>
      </c>
    </row>
    <row r="17" spans="1:19" ht="12.75" customHeight="1">
      <c r="A17" s="113" t="s">
        <v>33</v>
      </c>
      <c r="B17" s="11">
        <f>'Table 5.11'!B18</f>
        <v>113.6956173603414</v>
      </c>
      <c r="C17" s="25">
        <f>'Table 5.11'!C18</f>
        <v>255.338528314499</v>
      </c>
      <c r="D17" s="36">
        <f>IF(C17&lt;&gt;0,B17/C17,0)</f>
        <v>0.44527403721973036</v>
      </c>
      <c r="E17" s="11">
        <f>'Table 5.11'!E18</f>
        <v>0</v>
      </c>
      <c r="F17" s="25">
        <f>'Table 5.11'!F18</f>
        <v>0</v>
      </c>
      <c r="G17" s="36">
        <f>IF(F17&lt;&gt;0,E17/F17,0)</f>
        <v>0</v>
      </c>
      <c r="H17" s="11">
        <f>'Table 5.11'!H18</f>
        <v>644.8526476455222</v>
      </c>
      <c r="I17" s="25">
        <f>'Table 5.11'!I18</f>
        <v>841.3134905548591</v>
      </c>
      <c r="J17" s="36">
        <f>IF(I17&lt;&gt;0,H17/I17,0)</f>
        <v>0.766483189542381</v>
      </c>
      <c r="K17" s="11">
        <f>'Table 5.11'!K18</f>
        <v>0</v>
      </c>
      <c r="L17" s="25">
        <f>'Table 5.11'!L18</f>
        <v>0</v>
      </c>
      <c r="M17" s="36">
        <f>IF(L17&lt;&gt;0,K17/L17,0)</f>
        <v>0</v>
      </c>
      <c r="N17" s="11">
        <f>'Table 5.11'!N18</f>
        <v>117.18301377560908</v>
      </c>
      <c r="O17" s="25">
        <f>'Table 5.11'!O18</f>
        <v>275.1116033388445</v>
      </c>
      <c r="P17" s="36">
        <f>IF(O17&lt;&gt;0,N17/O17,0)</f>
        <v>0.4259471878082846</v>
      </c>
      <c r="Q17" s="11">
        <f t="shared" si="1"/>
        <v>875.7312787814727</v>
      </c>
      <c r="R17" s="25">
        <f t="shared" si="1"/>
        <v>1371.7636222082024</v>
      </c>
      <c r="S17" s="36">
        <f>IF(R17&lt;&gt;0,Q17/R17,0)</f>
        <v>0.6383980917731005</v>
      </c>
    </row>
    <row r="18" spans="1:19" ht="12.75" customHeight="1">
      <c r="A18" s="113" t="s">
        <v>55</v>
      </c>
      <c r="B18" s="11">
        <f>SUM(B15:B17)</f>
        <v>40212.1209093411</v>
      </c>
      <c r="C18" s="25">
        <f>SUM(C15:C17)</f>
        <v>277814.94245367387</v>
      </c>
      <c r="D18" s="36">
        <f>IF(C18&lt;&gt;0,B18/C18,0)</f>
        <v>0.14474426952771463</v>
      </c>
      <c r="E18" s="11">
        <f>SUM(E15:E17)</f>
        <v>191.016497440706</v>
      </c>
      <c r="F18" s="25">
        <f>SUM(F15:F17)</f>
        <v>349.03470675899393</v>
      </c>
      <c r="G18" s="36">
        <f>IF(F18&lt;&gt;0,E18/F18,0)</f>
        <v>0.5472707835115136</v>
      </c>
      <c r="H18" s="11">
        <f>SUM(H15:H17)</f>
        <v>3892.1334966441777</v>
      </c>
      <c r="I18" s="25">
        <f>SUM(I15:I17)</f>
        <v>14622.699649974858</v>
      </c>
      <c r="J18" s="36">
        <f>IF(I18&lt;&gt;0,H18/I18,0)</f>
        <v>0.26617065178185956</v>
      </c>
      <c r="K18" s="11">
        <f>SUM(K15:K17)</f>
        <v>178.54908148748956</v>
      </c>
      <c r="L18" s="25">
        <f>SUM(L15:L17)</f>
        <v>300.3758003090261</v>
      </c>
      <c r="M18" s="36">
        <f>IF(L18&lt;&gt;0,K18/L18,0)</f>
        <v>0.5944189954843185</v>
      </c>
      <c r="N18" s="11">
        <f>SUM(N15:N17)</f>
        <v>431.57727231935144</v>
      </c>
      <c r="O18" s="25">
        <f>SUM(O15:O17)</f>
        <v>1755.7965803859656</v>
      </c>
      <c r="P18" s="36">
        <f>IF(O18&lt;&gt;0,N18/O18,0)</f>
        <v>0.24580140839805062</v>
      </c>
      <c r="Q18" s="11">
        <f t="shared" si="1"/>
        <v>44905.39725723283</v>
      </c>
      <c r="R18" s="25">
        <f t="shared" si="1"/>
        <v>294842.84919110266</v>
      </c>
      <c r="S18" s="36">
        <f>IF(R18&lt;&gt;0,Q18/R18,0)</f>
        <v>0.1523028195543157</v>
      </c>
    </row>
    <row r="19" spans="1:19" ht="12.75" customHeight="1">
      <c r="A19" s="113"/>
      <c r="B19" s="11"/>
      <c r="C19" s="25"/>
      <c r="D19" s="36"/>
      <c r="E19" s="11"/>
      <c r="F19" s="25"/>
      <c r="G19" s="36"/>
      <c r="H19" s="11"/>
      <c r="I19" s="25"/>
      <c r="J19" s="36"/>
      <c r="K19" s="11"/>
      <c r="L19" s="25"/>
      <c r="M19" s="36"/>
      <c r="N19" s="11"/>
      <c r="O19" s="25"/>
      <c r="P19" s="36"/>
      <c r="Q19" s="11"/>
      <c r="R19" s="25"/>
      <c r="S19" s="36"/>
    </row>
    <row r="20" spans="1:19" ht="12.75" customHeight="1">
      <c r="A20" s="163" t="s">
        <v>62</v>
      </c>
      <c r="B20" s="11"/>
      <c r="C20" s="25"/>
      <c r="D20" s="36"/>
      <c r="E20" s="11"/>
      <c r="F20" s="25"/>
      <c r="G20" s="36"/>
      <c r="H20" s="11"/>
      <c r="I20" s="25"/>
      <c r="J20" s="36"/>
      <c r="K20" s="11"/>
      <c r="L20" s="25"/>
      <c r="M20" s="36"/>
      <c r="N20" s="11"/>
      <c r="O20" s="25"/>
      <c r="P20" s="36"/>
      <c r="Q20" s="11"/>
      <c r="R20" s="25"/>
      <c r="S20" s="36"/>
    </row>
    <row r="21" spans="1:19" ht="12.75" customHeight="1">
      <c r="A21" s="113" t="s">
        <v>28</v>
      </c>
      <c r="B21" s="11">
        <f>SUM('Table 5.9'!B28,'Table 5.9'!B48)</f>
        <v>424489.5588060662</v>
      </c>
      <c r="C21" s="25">
        <f>SUM('Table 5.9'!C28,'Table 5.9'!C48)</f>
        <v>1409200.616825371</v>
      </c>
      <c r="D21" s="36">
        <f>IF(C21&lt;&gt;0,B21/C21,0)</f>
        <v>0.3012272019596123</v>
      </c>
      <c r="E21" s="11">
        <f>SUM('Table 5.9'!E28,'Table 5.9'!E48)</f>
        <v>571.6039062089296</v>
      </c>
      <c r="F21" s="25">
        <f>SUM('Table 5.9'!F28,'Table 5.9'!F48)</f>
        <v>1157.5599645396646</v>
      </c>
      <c r="G21" s="36">
        <f>IF(F21&lt;&gt;0,E21/F21,0)</f>
        <v>0.49380068741081895</v>
      </c>
      <c r="H21" s="11">
        <f>SUM('Table 5.9'!H28,'Table 5.9'!H48)</f>
        <v>10037.933312134912</v>
      </c>
      <c r="I21" s="25">
        <f>SUM('Table 5.9'!I28,'Table 5.9'!I48)</f>
        <v>32134.112814102187</v>
      </c>
      <c r="J21" s="36">
        <f>IF(I21&lt;&gt;0,H21/I21,0)</f>
        <v>0.31237623923849933</v>
      </c>
      <c r="K21" s="11">
        <f>SUM('Table 5.9'!K28,'Table 5.9'!K48)</f>
        <v>0</v>
      </c>
      <c r="L21" s="25">
        <f>SUM('Table 5.9'!L28,'Table 5.9'!L48)</f>
        <v>0</v>
      </c>
      <c r="M21" s="36">
        <f>IF(L21&lt;&gt;0,K21/L21,0)</f>
        <v>0</v>
      </c>
      <c r="N21" s="11">
        <f>SUM('Table 5.9'!N28,'Table 5.9'!N48)</f>
        <v>6157.625754483663</v>
      </c>
      <c r="O21" s="25">
        <f>SUM('Table 5.9'!O28,'Table 5.9'!O48)</f>
        <v>19996.292399670438</v>
      </c>
      <c r="P21" s="36">
        <f>IF(O21&lt;&gt;0,N21/O21,0)</f>
        <v>0.30793837334490803</v>
      </c>
      <c r="Q21" s="11">
        <f aca="true" t="shared" si="2" ref="Q21:R24">SUM(B21,E21,H21,K21,N21)</f>
        <v>441256.7217788938</v>
      </c>
      <c r="R21" s="25">
        <f t="shared" si="2"/>
        <v>1462488.5820036833</v>
      </c>
      <c r="S21" s="36">
        <f>IF(R21&lt;&gt;0,Q21/R21,0)</f>
        <v>0.3017163533504992</v>
      </c>
    </row>
    <row r="22" spans="1:19" ht="12.75" customHeight="1">
      <c r="A22" s="113" t="s">
        <v>29</v>
      </c>
      <c r="B22" s="11">
        <f>'Table 5.10'!B21</f>
        <v>48622.681867315754</v>
      </c>
      <c r="C22" s="25">
        <f>'Table 5.10'!C21</f>
        <v>55580.571062954536</v>
      </c>
      <c r="D22" s="36">
        <f>IF(C22&lt;&gt;0,B22/C22,0)</f>
        <v>0.8748143629586357</v>
      </c>
      <c r="E22" s="11">
        <f>'Table 5.10'!E21</f>
        <v>10504.35751764522</v>
      </c>
      <c r="F22" s="25">
        <f>'Table 5.10'!F21</f>
        <v>12007.527496598614</v>
      </c>
      <c r="G22" s="36">
        <f>IF(F22&lt;&gt;0,E22/F22,0)</f>
        <v>0.8748143629586358</v>
      </c>
      <c r="H22" s="11">
        <f>'Table 5.10'!H21</f>
        <v>11210.667107083764</v>
      </c>
      <c r="I22" s="25">
        <f>'Table 5.10'!I21</f>
        <v>12814.90974744529</v>
      </c>
      <c r="J22" s="36">
        <f>IF(I22&lt;&gt;0,H22/I22,0)</f>
        <v>0.8748143629586358</v>
      </c>
      <c r="K22" s="11">
        <f>'Table 5.10'!K21</f>
        <v>680.5978723691852</v>
      </c>
      <c r="L22" s="25">
        <f>'Table 5.10'!L21</f>
        <v>777.991195831985</v>
      </c>
      <c r="M22" s="36">
        <f>IF(L22&lt;&gt;0,K22/L22,0)</f>
        <v>0.8748143629586358</v>
      </c>
      <c r="N22" s="11">
        <f>'Table 5.10'!N21</f>
        <v>2494.188703303403</v>
      </c>
      <c r="O22" s="25">
        <f>'Table 5.10'!O21</f>
        <v>2851.1062562667794</v>
      </c>
      <c r="P22" s="36">
        <f>IF(O22&lt;&gt;0,N22/O22,0)</f>
        <v>0.8748143629586357</v>
      </c>
      <c r="Q22" s="11">
        <f t="shared" si="2"/>
        <v>73512.49306771733</v>
      </c>
      <c r="R22" s="25">
        <f t="shared" si="2"/>
        <v>84032.1057590972</v>
      </c>
      <c r="S22" s="36">
        <f>IF(R22&lt;&gt;0,Q22/R22,0)</f>
        <v>0.8748143629586357</v>
      </c>
    </row>
    <row r="23" spans="1:19" ht="12.75" customHeight="1">
      <c r="A23" s="113" t="s">
        <v>33</v>
      </c>
      <c r="B23" s="11">
        <f>'Table 5.11'!B21</f>
        <v>14548.48418698601</v>
      </c>
      <c r="C23" s="25">
        <f>'Table 5.11'!C21</f>
        <v>1209.5700324394722</v>
      </c>
      <c r="D23" s="36">
        <f>IF(C23&lt;&gt;0,B23/C23,0)</f>
        <v>12.027814675306141</v>
      </c>
      <c r="E23" s="11">
        <f>'Table 5.11'!E21</f>
        <v>0</v>
      </c>
      <c r="F23" s="25">
        <f>'Table 5.11'!F21</f>
        <v>0</v>
      </c>
      <c r="G23" s="36">
        <f>IF(F23&lt;&gt;0,E23/F23,0)</f>
        <v>0</v>
      </c>
      <c r="H23" s="11">
        <f>'Table 5.11'!H21</f>
        <v>19116.47864147498</v>
      </c>
      <c r="I23" s="25">
        <f>'Table 5.11'!I21</f>
        <v>1589.3559351826652</v>
      </c>
      <c r="J23" s="36">
        <f>IF(I23&lt;&gt;0,H23/I23,0)</f>
        <v>12.027814675306143</v>
      </c>
      <c r="K23" s="11">
        <f>'Table 5.11'!K21</f>
        <v>30110.01092620806</v>
      </c>
      <c r="L23" s="25">
        <f>'Table 5.11'!L21</f>
        <v>2503.365053339722</v>
      </c>
      <c r="M23" s="36">
        <f>IF(L23&lt;&gt;0,K23/L23,0)</f>
        <v>12.027814675306145</v>
      </c>
      <c r="N23" s="11">
        <f>'Table 5.11'!N21</f>
        <v>10666.096221508438</v>
      </c>
      <c r="O23" s="25">
        <f>'Table 5.11'!O21</f>
        <v>886.7858800158106</v>
      </c>
      <c r="P23" s="36">
        <f>IF(O23&lt;&gt;0,N23/O23,0)</f>
        <v>12.027814675306143</v>
      </c>
      <c r="Q23" s="11">
        <f t="shared" si="2"/>
        <v>74441.06997617749</v>
      </c>
      <c r="R23" s="25">
        <f t="shared" si="2"/>
        <v>6189.07690097767</v>
      </c>
      <c r="S23" s="36">
        <f>IF(R23&lt;&gt;0,Q23/R23,0)</f>
        <v>12.027814675306143</v>
      </c>
    </row>
    <row r="24" spans="1:19" ht="12.75" customHeight="1">
      <c r="A24" s="113" t="s">
        <v>55</v>
      </c>
      <c r="B24" s="11">
        <f>SUM(B21:B23)</f>
        <v>487660.72486036795</v>
      </c>
      <c r="C24" s="25">
        <f>SUM(C21:C23)</f>
        <v>1465990.757920765</v>
      </c>
      <c r="D24" s="36">
        <f>IF(C24&lt;&gt;0,B24/C24,0)</f>
        <v>0.33264924913443783</v>
      </c>
      <c r="E24" s="11">
        <f>SUM(E21:E23)</f>
        <v>11075.961423854149</v>
      </c>
      <c r="F24" s="25">
        <f>SUM(F21:F23)</f>
        <v>13165.087461138279</v>
      </c>
      <c r="G24" s="36">
        <f>IF(F24&lt;&gt;0,E24/F24,0)</f>
        <v>0.8413131668550647</v>
      </c>
      <c r="H24" s="11">
        <f>SUM(H21:H23)</f>
        <v>40365.07906069365</v>
      </c>
      <c r="I24" s="25">
        <f>SUM(I21:I23)</f>
        <v>46538.37849673014</v>
      </c>
      <c r="J24" s="36">
        <f>IF(I24&lt;&gt;0,H24/I24,0)</f>
        <v>0.8673503539348661</v>
      </c>
      <c r="K24" s="11">
        <f>SUM(K21:K23)</f>
        <v>30790.608798577243</v>
      </c>
      <c r="L24" s="25">
        <f>SUM(L21:L23)</f>
        <v>3281.356249171707</v>
      </c>
      <c r="M24" s="36">
        <f>IF(L24&lt;&gt;0,K24/L24,0)</f>
        <v>9.383500741911071</v>
      </c>
      <c r="N24" s="11">
        <f>SUM(N21:N23)</f>
        <v>19317.910679295506</v>
      </c>
      <c r="O24" s="25">
        <f>SUM(O21:O23)</f>
        <v>23734.184535953027</v>
      </c>
      <c r="P24" s="36">
        <f>IF(O24&lt;&gt;0,N24/O24,0)</f>
        <v>0.8139277188998147</v>
      </c>
      <c r="Q24" s="11">
        <f t="shared" si="2"/>
        <v>589210.2848227886</v>
      </c>
      <c r="R24" s="25">
        <f t="shared" si="2"/>
        <v>1552709.7646637585</v>
      </c>
      <c r="S24" s="36">
        <f>IF(R24&lt;&gt;0,Q24/R24,0)</f>
        <v>0.37947226083838204</v>
      </c>
    </row>
    <row r="25" spans="1:19" ht="12.75" customHeight="1">
      <c r="A25" s="113"/>
      <c r="B25" s="11"/>
      <c r="C25" s="25"/>
      <c r="D25" s="36"/>
      <c r="E25" s="11"/>
      <c r="F25" s="25"/>
      <c r="G25" s="36"/>
      <c r="H25" s="11"/>
      <c r="I25" s="25"/>
      <c r="J25" s="36"/>
      <c r="K25" s="11"/>
      <c r="L25" s="25"/>
      <c r="M25" s="36"/>
      <c r="N25" s="11"/>
      <c r="O25" s="25"/>
      <c r="P25" s="36"/>
      <c r="Q25" s="11"/>
      <c r="R25" s="25"/>
      <c r="S25" s="36"/>
    </row>
    <row r="26" spans="1:19" ht="12.75" customHeight="1">
      <c r="A26" s="163" t="s">
        <v>70</v>
      </c>
      <c r="B26" s="11"/>
      <c r="C26" s="25"/>
      <c r="D26" s="36"/>
      <c r="E26" s="11"/>
      <c r="F26" s="25"/>
      <c r="G26" s="36"/>
      <c r="H26" s="11"/>
      <c r="I26" s="25"/>
      <c r="J26" s="36"/>
      <c r="K26" s="11"/>
      <c r="L26" s="25"/>
      <c r="M26" s="36"/>
      <c r="N26" s="11"/>
      <c r="O26" s="25"/>
      <c r="P26" s="36"/>
      <c r="Q26" s="11"/>
      <c r="R26" s="25"/>
      <c r="S26" s="36"/>
    </row>
    <row r="27" spans="1:19" ht="12.75" customHeight="1">
      <c r="A27" s="113" t="s">
        <v>28</v>
      </c>
      <c r="B27" s="11">
        <f>SUM('Table 5.9'!B29,'Table 5.9'!B49)</f>
        <v>0</v>
      </c>
      <c r="C27" s="25">
        <f>SUM('Table 5.9'!C29,'Table 5.9'!C49)</f>
        <v>0</v>
      </c>
      <c r="D27" s="36">
        <f>IF(C27&lt;&gt;0,B27/C27,0)</f>
        <v>0</v>
      </c>
      <c r="E27" s="11">
        <f>SUM('Table 5.9'!E29,'Table 5.9'!E49)</f>
        <v>63.188832757448566</v>
      </c>
      <c r="F27" s="25">
        <f>SUM('Table 5.9'!F29,'Table 5.9'!F49)</f>
        <v>34.61385941651704</v>
      </c>
      <c r="G27" s="36">
        <f>IF(F27&lt;&gt;0,E27/F27,0)</f>
        <v>1.8255356040215533</v>
      </c>
      <c r="H27" s="11">
        <f>SUM('Table 5.9'!H29,'Table 5.9'!H49)</f>
        <v>38265.30170571286</v>
      </c>
      <c r="I27" s="25">
        <f>SUM('Table 5.9'!I29,'Table 5.9'!I49)</f>
        <v>20389.48545206126</v>
      </c>
      <c r="J27" s="36">
        <f>IF(I27&lt;&gt;0,H27/I27,0)</f>
        <v>1.8767173794395315</v>
      </c>
      <c r="K27" s="11">
        <f>SUM('Table 5.9'!K29,'Table 5.9'!K49)</f>
        <v>0</v>
      </c>
      <c r="L27" s="25">
        <f>SUM('Table 5.9'!L29,'Table 5.9'!L49)</f>
        <v>0</v>
      </c>
      <c r="M27" s="36">
        <f>IF(L27&lt;&gt;0,K27/L27,0)</f>
        <v>0</v>
      </c>
      <c r="N27" s="11">
        <f>SUM('Table 5.9'!N29,'Table 5.9'!N49)</f>
        <v>0</v>
      </c>
      <c r="O27" s="25">
        <f>SUM('Table 5.9'!O29,'Table 5.9'!O49)</f>
        <v>0</v>
      </c>
      <c r="P27" s="36">
        <f>IF(O27&lt;&gt;0,N27/O27,0)</f>
        <v>0</v>
      </c>
      <c r="Q27" s="11">
        <f aca="true" t="shared" si="3" ref="Q27:R30">SUM(B27,E27,H27,K27,N27)</f>
        <v>38328.49053847031</v>
      </c>
      <c r="R27" s="25">
        <f t="shared" si="3"/>
        <v>20424.099311477778</v>
      </c>
      <c r="S27" s="36">
        <f>IF(R27&lt;&gt;0,Q27/R27,0)</f>
        <v>1.876630638832174</v>
      </c>
    </row>
    <row r="28" spans="1:19" ht="12.75" customHeight="1">
      <c r="A28" s="113" t="s">
        <v>29</v>
      </c>
      <c r="B28" s="11">
        <f>'Table 5.10'!B22</f>
        <v>0</v>
      </c>
      <c r="C28" s="25">
        <f>'Table 5.10'!C22</f>
        <v>0</v>
      </c>
      <c r="D28" s="36">
        <f>IF(C28&lt;&gt;0,B28/C28,0)</f>
        <v>0</v>
      </c>
      <c r="E28" s="11">
        <f>'Table 5.10'!E22</f>
        <v>583.7016470120728</v>
      </c>
      <c r="F28" s="25">
        <f>'Table 5.10'!F22</f>
        <v>319.74268029953</v>
      </c>
      <c r="G28" s="36">
        <f>IF(F28&lt;&gt;0,E28/F28,0)</f>
        <v>1.8255356040215531</v>
      </c>
      <c r="H28" s="11">
        <f>'Table 5.10'!H22</f>
        <v>11209.630731634234</v>
      </c>
      <c r="I28" s="25">
        <f>'Table 5.10'!I22</f>
        <v>5972.998840657569</v>
      </c>
      <c r="J28" s="36">
        <f>IF(I28&lt;&gt;0,H28/I28,0)</f>
        <v>1.8767173794395315</v>
      </c>
      <c r="K28" s="11">
        <f>'Table 5.10'!K22</f>
        <v>1220.9244682591548</v>
      </c>
      <c r="L28" s="25">
        <f>'Table 5.10'!L22</f>
        <v>744.9875466706692</v>
      </c>
      <c r="M28" s="36">
        <f>IF(L28&lt;&gt;0,K28/L28,0)</f>
        <v>1.6388521844632649</v>
      </c>
      <c r="N28" s="11">
        <f>'Table 5.10'!N22</f>
        <v>0</v>
      </c>
      <c r="O28" s="25">
        <f>'Table 5.10'!O22</f>
        <v>0</v>
      </c>
      <c r="P28" s="36">
        <f>IF(O28&lt;&gt;0,N28/O28,0)</f>
        <v>0</v>
      </c>
      <c r="Q28" s="11">
        <f t="shared" si="3"/>
        <v>13014.25684690546</v>
      </c>
      <c r="R28" s="25">
        <f t="shared" si="3"/>
        <v>7037.729067627768</v>
      </c>
      <c r="S28" s="36">
        <f>IF(R28&lt;&gt;0,Q28/R28,0)</f>
        <v>1.8492125402736228</v>
      </c>
    </row>
    <row r="29" spans="1:19" ht="12.75" customHeight="1">
      <c r="A29" s="113" t="s">
        <v>33</v>
      </c>
      <c r="B29" s="11">
        <f>'Table 5.11'!B22</f>
        <v>0</v>
      </c>
      <c r="C29" s="25">
        <f>'Table 5.11'!C22</f>
        <v>0</v>
      </c>
      <c r="D29" s="36">
        <f>IF(C29&lt;&gt;0,B29/C29,0)</f>
        <v>0</v>
      </c>
      <c r="E29" s="11">
        <f>'Table 5.11'!E22</f>
        <v>0</v>
      </c>
      <c r="F29" s="25">
        <f>'Table 5.11'!F22</f>
        <v>0</v>
      </c>
      <c r="G29" s="36">
        <f>IF(F29&lt;&gt;0,E29/F29,0)</f>
        <v>0</v>
      </c>
      <c r="H29" s="11">
        <f>'Table 5.11'!H22</f>
        <v>2327.0590868006902</v>
      </c>
      <c r="I29" s="25">
        <f>'Table 5.11'!I22</f>
        <v>1227.5834678233768</v>
      </c>
      <c r="J29" s="36">
        <f>IF(I29&lt;&gt;0,H29/I29,0)</f>
        <v>1.895642249831524</v>
      </c>
      <c r="K29" s="11">
        <f>'Table 5.11'!K22</f>
        <v>3317.0725581087736</v>
      </c>
      <c r="L29" s="25">
        <f>'Table 5.11'!L22</f>
        <v>1875.112077863345</v>
      </c>
      <c r="M29" s="36">
        <f>IF(L29&lt;&gt;0,K29/L29,0)</f>
        <v>1.7689996226191</v>
      </c>
      <c r="N29" s="11">
        <f>'Table 5.11'!N22</f>
        <v>0</v>
      </c>
      <c r="O29" s="25">
        <f>'Table 5.11'!O22</f>
        <v>0</v>
      </c>
      <c r="P29" s="36">
        <f>IF(O29&lt;&gt;0,N29/O29,0)</f>
        <v>0</v>
      </c>
      <c r="Q29" s="11">
        <f t="shared" si="3"/>
        <v>5644.131644909464</v>
      </c>
      <c r="R29" s="25">
        <f t="shared" si="3"/>
        <v>3102.6955456867217</v>
      </c>
      <c r="S29" s="36">
        <f>IF(R29&lt;&gt;0,Q29/R29,0)</f>
        <v>1.8191058586962467</v>
      </c>
    </row>
    <row r="30" spans="1:19" ht="12.75" customHeight="1">
      <c r="A30" s="113" t="s">
        <v>55</v>
      </c>
      <c r="B30" s="11">
        <f>SUM(B27:B29)</f>
        <v>0</v>
      </c>
      <c r="C30" s="25">
        <f>SUM(C27:C29)</f>
        <v>0</v>
      </c>
      <c r="D30" s="36">
        <f>IF(C30&lt;&gt;0,B30/C30,0)</f>
        <v>0</v>
      </c>
      <c r="E30" s="11">
        <f>SUM(E27:E29)</f>
        <v>646.8904797695214</v>
      </c>
      <c r="F30" s="25">
        <f>SUM(F27:F29)</f>
        <v>354.356539716047</v>
      </c>
      <c r="G30" s="36">
        <f>IF(F30&lt;&gt;0,E30/F30,0)</f>
        <v>1.8255356040215533</v>
      </c>
      <c r="H30" s="11">
        <f>SUM(H27:H29)</f>
        <v>51801.99152414779</v>
      </c>
      <c r="I30" s="25">
        <f>SUM(I27:I29)</f>
        <v>27590.067760542206</v>
      </c>
      <c r="J30" s="36">
        <f>IF(I30&lt;&gt;0,H30/I30,0)</f>
        <v>1.8775594164444982</v>
      </c>
      <c r="K30" s="11">
        <f>SUM(K27:K29)</f>
        <v>4537.997026367928</v>
      </c>
      <c r="L30" s="25">
        <f>SUM(L27:L29)</f>
        <v>2620.099624534014</v>
      </c>
      <c r="M30" s="36">
        <f>IF(L30&lt;&gt;0,K30/L30,0)</f>
        <v>1.7319940752920848</v>
      </c>
      <c r="N30" s="11">
        <f>SUM(N27:N29)</f>
        <v>0</v>
      </c>
      <c r="O30" s="25">
        <f>SUM(O27:O29)</f>
        <v>0</v>
      </c>
      <c r="P30" s="36">
        <f>IF(O30&lt;&gt;0,N30/O30,0)</f>
        <v>0</v>
      </c>
      <c r="Q30" s="11">
        <f t="shared" si="3"/>
        <v>56986.879030285236</v>
      </c>
      <c r="R30" s="25">
        <f t="shared" si="3"/>
        <v>30564.523924792265</v>
      </c>
      <c r="S30" s="36">
        <f>IF(R30&lt;&gt;0,Q30/R30,0)</f>
        <v>1.8644778884993725</v>
      </c>
    </row>
    <row r="31" spans="1:19" ht="12.75" customHeight="1">
      <c r="A31" s="160"/>
      <c r="B31" s="38"/>
      <c r="C31" s="39"/>
      <c r="D31" s="41"/>
      <c r="E31" s="38"/>
      <c r="F31" s="39"/>
      <c r="G31" s="41"/>
      <c r="H31" s="38"/>
      <c r="I31" s="39"/>
      <c r="J31" s="41"/>
      <c r="K31" s="38"/>
      <c r="L31" s="39"/>
      <c r="M31" s="41"/>
      <c r="N31" s="38"/>
      <c r="O31" s="39"/>
      <c r="P31" s="41"/>
      <c r="Q31" s="38"/>
      <c r="R31" s="39"/>
      <c r="S31" s="41"/>
    </row>
    <row r="32" spans="1:19" ht="12.75" customHeight="1">
      <c r="A32" s="161" t="s">
        <v>73</v>
      </c>
      <c r="B32" s="127"/>
      <c r="C32" s="128"/>
      <c r="D32" s="130"/>
      <c r="E32" s="127"/>
      <c r="F32" s="128"/>
      <c r="G32" s="130"/>
      <c r="H32" s="127"/>
      <c r="I32" s="128"/>
      <c r="J32" s="130"/>
      <c r="K32" s="127"/>
      <c r="L32" s="128"/>
      <c r="M32" s="130"/>
      <c r="N32" s="127"/>
      <c r="O32" s="128"/>
      <c r="P32" s="130"/>
      <c r="Q32" s="127"/>
      <c r="R32" s="128"/>
      <c r="S32" s="130"/>
    </row>
    <row r="33" spans="1:20" ht="12.75" customHeight="1">
      <c r="A33" s="113" t="s">
        <v>28</v>
      </c>
      <c r="B33" s="11">
        <f>SUM(B9,B15,B21,B27)</f>
        <v>514086.0886391729</v>
      </c>
      <c r="C33" s="25">
        <f>C21</f>
        <v>1409200.616825371</v>
      </c>
      <c r="D33" s="36">
        <f>IF(C33&lt;&gt;0,B33/C33,0)</f>
        <v>0.36480688590479005</v>
      </c>
      <c r="E33" s="11">
        <f>SUM(E9,E15,E21,E27)</f>
        <v>734.6913452979585</v>
      </c>
      <c r="F33" s="25">
        <f>F21</f>
        <v>1157.5599645396646</v>
      </c>
      <c r="G33" s="36">
        <f>IF(F33&lt;&gt;0,E33/F33,0)</f>
        <v>0.6346896642975456</v>
      </c>
      <c r="H33" s="11">
        <f>SUM(H9,H15,H21,H27)</f>
        <v>51019.34988779607</v>
      </c>
      <c r="I33" s="25">
        <f>I21</f>
        <v>32134.112814102187</v>
      </c>
      <c r="J33" s="36">
        <f>IF(I33&lt;&gt;0,H33/I33,0)</f>
        <v>1.587700590426944</v>
      </c>
      <c r="K33" s="11">
        <f>SUM(K9,K15,K21,K27)</f>
        <v>0</v>
      </c>
      <c r="L33" s="25">
        <f>L21</f>
        <v>0</v>
      </c>
      <c r="M33" s="36">
        <f>IF(L33&lt;&gt;0,K33/L33,0)</f>
        <v>0</v>
      </c>
      <c r="N33" s="11">
        <f>SUM(N9,N15,N21,N27)</f>
        <v>7244.853393540764</v>
      </c>
      <c r="O33" s="25">
        <f>O21</f>
        <v>19996.292399670438</v>
      </c>
      <c r="P33" s="36">
        <f>IF(O33&lt;&gt;0,N33/O33,0)</f>
        <v>0.36230983468016137</v>
      </c>
      <c r="Q33" s="11">
        <f aca="true" t="shared" si="4" ref="Q33:R36">SUM(B33,E33,H33,K33,N33)</f>
        <v>573084.9832658076</v>
      </c>
      <c r="R33" s="25">
        <f t="shared" si="4"/>
        <v>1462488.5820036833</v>
      </c>
      <c r="S33" s="36">
        <f>IF(R33&lt;&gt;0,Q33/R33,0)</f>
        <v>0.3918560393002537</v>
      </c>
      <c r="T33" s="13"/>
    </row>
    <row r="34" spans="1:20" ht="12.75" customHeight="1">
      <c r="A34" s="113" t="s">
        <v>29</v>
      </c>
      <c r="B34" s="11">
        <f>SUM(B10,B16,B22,B28)</f>
        <v>71864.70737856923</v>
      </c>
      <c r="C34" s="25">
        <f>C22</f>
        <v>55580.571062954536</v>
      </c>
      <c r="D34" s="36">
        <f>IF(C34&lt;&gt;0,B34/C34,0)</f>
        <v>1.2929825297615263</v>
      </c>
      <c r="E34" s="11">
        <f>SUM(E10,E16,E22,E28)</f>
        <v>16814.969690138398</v>
      </c>
      <c r="F34" s="25">
        <f>F22</f>
        <v>12007.527496598614</v>
      </c>
      <c r="G34" s="36">
        <f>IF(F34&lt;&gt;0,E34/F34,0)</f>
        <v>1.4003690347493765</v>
      </c>
      <c r="H34" s="11">
        <f>SUM(H10,H16,H22,H28)</f>
        <v>29976.87933763043</v>
      </c>
      <c r="I34" s="25">
        <f>I22</f>
        <v>12814.90974744529</v>
      </c>
      <c r="J34" s="36">
        <f>IF(I34&lt;&gt;0,H34/I34,0)</f>
        <v>2.3392189198684337</v>
      </c>
      <c r="K34" s="11">
        <f>SUM(K10,K16,K22,K28)</f>
        <v>2462.100503659305</v>
      </c>
      <c r="L34" s="25">
        <f>L22</f>
        <v>777.991195831985</v>
      </c>
      <c r="M34" s="36">
        <f>IF(L34&lt;&gt;0,K34/L34,0)</f>
        <v>3.1646894166023705</v>
      </c>
      <c r="N34" s="11">
        <f>SUM(N10,N16,N22,N28)</f>
        <v>3720.417817917247</v>
      </c>
      <c r="O34" s="25">
        <f>O22</f>
        <v>2851.1062562667794</v>
      </c>
      <c r="P34" s="36">
        <f>IF(O34&lt;&gt;0,N34/O34,0)</f>
        <v>1.30490324930532</v>
      </c>
      <c r="Q34" s="11">
        <f t="shared" si="4"/>
        <v>124839.07472791462</v>
      </c>
      <c r="R34" s="25">
        <f t="shared" si="4"/>
        <v>84032.1057590972</v>
      </c>
      <c r="S34" s="36">
        <f>IF(R34&lt;&gt;0,Q34/R34,0)</f>
        <v>1.4856116433140758</v>
      </c>
      <c r="T34" s="13"/>
    </row>
    <row r="35" spans="1:20" ht="12.75" customHeight="1">
      <c r="A35" s="113" t="s">
        <v>33</v>
      </c>
      <c r="B35" s="11">
        <f>SUM(B11,B17,B23,B29)</f>
        <v>15508.215587138042</v>
      </c>
      <c r="C35" s="25">
        <f>C23</f>
        <v>1209.5700324394722</v>
      </c>
      <c r="D35" s="36">
        <f>IF(C35&lt;&gt;0,B35/C35,0)</f>
        <v>12.821263069704965</v>
      </c>
      <c r="E35" s="11">
        <f>SUM(E11,E17,E23,E29)</f>
        <v>0</v>
      </c>
      <c r="F35" s="25">
        <f>F23</f>
        <v>0</v>
      </c>
      <c r="G35" s="36">
        <f>IF(F35&lt;&gt;0,E35/F35,0)</f>
        <v>0</v>
      </c>
      <c r="H35" s="11">
        <f>SUM(H11,H17,H23,H29)</f>
        <v>22794.398082786454</v>
      </c>
      <c r="I35" s="25">
        <f>I23</f>
        <v>1589.3559351826652</v>
      </c>
      <c r="J35" s="36">
        <f>IF(I35&lt;&gt;0,H35/I35,0)</f>
        <v>14.341908931913785</v>
      </c>
      <c r="K35" s="11">
        <f>SUM(K11,K17,K23,K29)</f>
        <v>36135.53258166268</v>
      </c>
      <c r="L35" s="25">
        <f>L23</f>
        <v>2503.365053339722</v>
      </c>
      <c r="M35" s="36">
        <f>IF(L35&lt;&gt;0,K35/L35,0)</f>
        <v>14.434783506086942</v>
      </c>
      <c r="N35" s="11">
        <f>SUM(N11,N17,N23,N29)</f>
        <v>11293.936170184676</v>
      </c>
      <c r="O35" s="25">
        <f>O23</f>
        <v>886.7858800158106</v>
      </c>
      <c r="P35" s="36">
        <f>IF(O35&lt;&gt;0,N35/O35,0)</f>
        <v>12.735809652250344</v>
      </c>
      <c r="Q35" s="11">
        <f t="shared" si="4"/>
        <v>85732.08242177185</v>
      </c>
      <c r="R35" s="25">
        <f t="shared" si="4"/>
        <v>6189.07690097767</v>
      </c>
      <c r="S35" s="36">
        <f>IF(R35&lt;&gt;0,Q35/R35,0)</f>
        <v>13.85215982826599</v>
      </c>
      <c r="T35" s="13"/>
    </row>
    <row r="36" spans="1:20" ht="12.75" customHeight="1">
      <c r="A36" s="160" t="s">
        <v>74</v>
      </c>
      <c r="B36" s="38">
        <f>SUM(B33:B35)</f>
        <v>601459.0116048802</v>
      </c>
      <c r="C36" s="39">
        <f>SUM(C33:C35)</f>
        <v>1465990.757920765</v>
      </c>
      <c r="D36" s="41">
        <f>IF(C36&lt;&gt;0,B36/C36,0)</f>
        <v>0.41027476357213727</v>
      </c>
      <c r="E36" s="38">
        <f>SUM(E33:E35)</f>
        <v>17549.661035436355</v>
      </c>
      <c r="F36" s="39">
        <f>SUM(F33:F35)</f>
        <v>13165.087461138279</v>
      </c>
      <c r="G36" s="41">
        <f>IF(F36&lt;&gt;0,E36/F36,0)</f>
        <v>1.333045533289528</v>
      </c>
      <c r="H36" s="38">
        <f>SUM(H33:H35)</f>
        <v>103790.62730821296</v>
      </c>
      <c r="I36" s="39">
        <f>SUM(I33:I35)</f>
        <v>46538.37849673014</v>
      </c>
      <c r="J36" s="41">
        <f>IF(I36&lt;&gt;0,H36/I36,0)</f>
        <v>2.2302158059827</v>
      </c>
      <c r="K36" s="38">
        <f>SUM(K33:K35)</f>
        <v>38597.633085321984</v>
      </c>
      <c r="L36" s="39">
        <f>SUM(L33:L35)</f>
        <v>3281.356249171707</v>
      </c>
      <c r="M36" s="41">
        <f>IF(L36&lt;&gt;0,K36/L36,0)</f>
        <v>11.76270729368838</v>
      </c>
      <c r="N36" s="38">
        <f>SUM(N33:N35)</f>
        <v>22259.207381642686</v>
      </c>
      <c r="O36" s="39">
        <f>SUM(O33:O35)</f>
        <v>23734.184535953027</v>
      </c>
      <c r="P36" s="41">
        <f>IF(O36&lt;&gt;0,N36/O36,0)</f>
        <v>0.9378543150671127</v>
      </c>
      <c r="Q36" s="38">
        <f t="shared" si="4"/>
        <v>783656.1404154941</v>
      </c>
      <c r="R36" s="39">
        <f t="shared" si="4"/>
        <v>1552709.7646637585</v>
      </c>
      <c r="S36" s="41">
        <f>IF(R36&lt;&gt;0,Q36/R36,0)</f>
        <v>0.5047022684147259</v>
      </c>
      <c r="T36" s="13"/>
    </row>
    <row r="37" spans="1:17" ht="12.75" customHeight="1" hidden="1">
      <c r="A37" s="75"/>
      <c r="B37" s="25"/>
      <c r="C37" s="57"/>
      <c r="D37" s="58"/>
      <c r="E37" s="57"/>
      <c r="F37" s="59"/>
      <c r="G37" s="31"/>
      <c r="H37" s="60"/>
      <c r="I37" s="31"/>
      <c r="J37" s="58"/>
      <c r="M37" s="7"/>
      <c r="N37" s="7"/>
      <c r="O37" s="7"/>
      <c r="P37" s="7"/>
      <c r="Q37" s="7"/>
    </row>
    <row r="38" spans="1:19" ht="12.75" hidden="1">
      <c r="A38" s="90" t="s">
        <v>26</v>
      </c>
      <c r="B38" s="92">
        <f>B33-'Table 5.9'!B54</f>
        <v>0</v>
      </c>
      <c r="C38" s="92">
        <f>C21-'Table 5.9'!C54</f>
        <v>0</v>
      </c>
      <c r="D38" s="92">
        <f>D33-'Table 5.9'!D54</f>
        <v>0</v>
      </c>
      <c r="E38" s="92">
        <f>E33-'Table 5.9'!E54</f>
        <v>0</v>
      </c>
      <c r="F38" s="92">
        <f>F21-'Table 5.9'!F54</f>
        <v>0</v>
      </c>
      <c r="G38" s="92">
        <f>G33-'Table 5.9'!G54</f>
        <v>0</v>
      </c>
      <c r="H38" s="92">
        <f>H33-'Table 5.9'!H54</f>
        <v>0</v>
      </c>
      <c r="I38" s="92">
        <f>I21-'Table 5.9'!I54</f>
        <v>0</v>
      </c>
      <c r="J38" s="92">
        <f>J33-'Table 5.9'!J54</f>
        <v>0</v>
      </c>
      <c r="K38" s="92">
        <f>K33-'Table 5.9'!K54</f>
        <v>0</v>
      </c>
      <c r="L38" s="92">
        <f>L21-'Table 5.9'!L54</f>
        <v>0</v>
      </c>
      <c r="M38" s="92">
        <f>M33-'Table 5.9'!M54</f>
        <v>0</v>
      </c>
      <c r="N38" s="92">
        <f>N33-'Table 5.9'!N54</f>
        <v>0</v>
      </c>
      <c r="O38" s="92">
        <f>O21-'Table 5.9'!O54</f>
        <v>0</v>
      </c>
      <c r="P38" s="92">
        <f>P33-'Table 5.9'!P54</f>
        <v>0</v>
      </c>
      <c r="Q38" s="92">
        <f>Q33-'Table 5.9'!Q54</f>
        <v>0</v>
      </c>
      <c r="R38" s="92">
        <f>R21-'Table 5.9'!R54</f>
        <v>0</v>
      </c>
      <c r="S38" s="92">
        <f>S33-'Table 5.9'!S54</f>
        <v>0</v>
      </c>
    </row>
    <row r="39" spans="1:19" ht="12.75" hidden="1">
      <c r="A39" s="71"/>
      <c r="B39" s="92">
        <f>B34-'Table 5.10'!B25</f>
        <v>0</v>
      </c>
      <c r="C39" s="92">
        <f>C22-'Table 5.10'!C25</f>
        <v>0</v>
      </c>
      <c r="D39" s="92">
        <f>D34-'Table 5.10'!D25</f>
        <v>0</v>
      </c>
      <c r="E39" s="92">
        <f>E34-'Table 5.10'!E25</f>
        <v>0</v>
      </c>
      <c r="F39" s="92">
        <f>F22-'Table 5.10'!F25</f>
        <v>0</v>
      </c>
      <c r="G39" s="92">
        <f>G34-'Table 5.10'!G25</f>
        <v>0</v>
      </c>
      <c r="H39" s="92">
        <f>H34-'Table 5.10'!H25</f>
        <v>0</v>
      </c>
      <c r="I39" s="92">
        <f>I22-'Table 5.10'!I25</f>
        <v>0</v>
      </c>
      <c r="J39" s="92">
        <f>J34-'Table 5.10'!J25</f>
        <v>0</v>
      </c>
      <c r="K39" s="92">
        <f>K34-'Table 5.10'!K25</f>
        <v>0</v>
      </c>
      <c r="L39" s="92">
        <f>L22-'Table 5.10'!L25</f>
        <v>0</v>
      </c>
      <c r="M39" s="92">
        <f>M34-'Table 5.10'!M25</f>
        <v>0</v>
      </c>
      <c r="N39" s="92">
        <f>N34-'Table 5.10'!N25</f>
        <v>0</v>
      </c>
      <c r="O39" s="92">
        <f>O22-'Table 5.10'!O25</f>
        <v>0</v>
      </c>
      <c r="P39" s="92">
        <f>P34-'Table 5.10'!P25</f>
        <v>0</v>
      </c>
      <c r="Q39" s="92">
        <f>Q34-'Table 5.10'!Q25</f>
        <v>0</v>
      </c>
      <c r="R39" s="92">
        <f>R22-'Table 5.10'!R25</f>
        <v>0</v>
      </c>
      <c r="S39" s="92">
        <f>S34-'Table 5.10'!S25</f>
        <v>0</v>
      </c>
    </row>
    <row r="40" spans="1:19" ht="12.75" hidden="1">
      <c r="A40" s="71"/>
      <c r="B40" s="92">
        <f>B35-'Table 5.11'!B25</f>
        <v>0</v>
      </c>
      <c r="C40" s="92">
        <f>C23-'Table 5.11'!C25</f>
        <v>0</v>
      </c>
      <c r="D40" s="92">
        <f>D35-'Table 5.11'!D25</f>
        <v>0</v>
      </c>
      <c r="E40" s="92">
        <f>E35-'Table 5.11'!E25</f>
        <v>0</v>
      </c>
      <c r="F40" s="92">
        <f>F23-'Table 5.11'!F25</f>
        <v>0</v>
      </c>
      <c r="G40" s="92">
        <f>G35-'Table 5.11'!G25</f>
        <v>0</v>
      </c>
      <c r="H40" s="92">
        <f>H35-'Table 5.11'!H25</f>
        <v>0</v>
      </c>
      <c r="I40" s="92">
        <f>I23-'Table 5.11'!I25</f>
        <v>0</v>
      </c>
      <c r="J40" s="92">
        <f>J35-'Table 5.11'!J25</f>
        <v>0</v>
      </c>
      <c r="K40" s="92">
        <f>K35-'Table 5.11'!K25</f>
        <v>0</v>
      </c>
      <c r="L40" s="92">
        <f>L23-'Table 5.11'!L25</f>
        <v>0</v>
      </c>
      <c r="M40" s="92">
        <f>M35-'Table 5.11'!M25</f>
        <v>0</v>
      </c>
      <c r="N40" s="92">
        <f>N35-'Table 5.11'!N25</f>
        <v>0</v>
      </c>
      <c r="O40" s="92">
        <f>O23-'Table 5.11'!O25</f>
        <v>0</v>
      </c>
      <c r="P40" s="92">
        <f>P35-'Table 5.11'!P25</f>
        <v>0</v>
      </c>
      <c r="Q40" s="92">
        <f>Q35-'Table 5.11'!Q25</f>
        <v>0</v>
      </c>
      <c r="R40" s="92">
        <f>R23-'Table 5.11'!R25</f>
        <v>0</v>
      </c>
      <c r="S40" s="92">
        <f>S35-'Table 5.11'!S25</f>
        <v>0</v>
      </c>
    </row>
    <row r="41" spans="1:18" ht="12.75" hidden="1">
      <c r="A41" s="71"/>
      <c r="B41" s="78"/>
      <c r="C41" s="89">
        <f>C21-C9-C15</f>
        <v>0</v>
      </c>
      <c r="D41" s="79"/>
      <c r="E41" s="78"/>
      <c r="F41" s="89">
        <f>F21-F9-F15</f>
        <v>2.1316282072803006E-13</v>
      </c>
      <c r="G41" s="79"/>
      <c r="H41" s="78"/>
      <c r="I41" s="89">
        <f>I21-I9-I15</f>
        <v>0</v>
      </c>
      <c r="J41" s="6"/>
      <c r="K41" s="78"/>
      <c r="L41" s="89">
        <f>L21-L9-L15</f>
        <v>0</v>
      </c>
      <c r="N41" s="78"/>
      <c r="O41" s="89">
        <f>O21-O9-O15</f>
        <v>-1.3642420526593924E-12</v>
      </c>
      <c r="Q41" s="78"/>
      <c r="R41" s="89">
        <f>R21-R9-R15</f>
        <v>0</v>
      </c>
    </row>
    <row r="42" spans="1:18" ht="12.75" hidden="1">
      <c r="A42" s="71"/>
      <c r="B42" s="78"/>
      <c r="C42" s="89">
        <f>C22-C10-C16</f>
        <v>0</v>
      </c>
      <c r="D42" s="79"/>
      <c r="E42" s="78"/>
      <c r="F42" s="89">
        <f>F22-F10-F16</f>
        <v>0</v>
      </c>
      <c r="G42" s="79"/>
      <c r="H42" s="78"/>
      <c r="I42" s="89">
        <f>I22-I10-I16</f>
        <v>0</v>
      </c>
      <c r="J42" s="6"/>
      <c r="K42" s="78"/>
      <c r="L42" s="89">
        <f>L22-L10-L16</f>
        <v>0</v>
      </c>
      <c r="N42" s="78"/>
      <c r="O42" s="89">
        <f>O22-O10-O16</f>
        <v>0</v>
      </c>
      <c r="Q42" s="78"/>
      <c r="R42" s="89">
        <f>R22-R10-R16</f>
        <v>0</v>
      </c>
    </row>
    <row r="43" spans="1:18" ht="12.75" hidden="1">
      <c r="A43" s="71"/>
      <c r="B43" s="78"/>
      <c r="C43" s="89">
        <f>C23-C11-C17</f>
        <v>0</v>
      </c>
      <c r="D43" s="79"/>
      <c r="E43" s="78"/>
      <c r="F43" s="89">
        <f>F23-F11-F17</f>
        <v>0</v>
      </c>
      <c r="G43" s="79"/>
      <c r="H43" s="78"/>
      <c r="I43" s="89">
        <f>I23-I11-I17</f>
        <v>0</v>
      </c>
      <c r="J43" s="6"/>
      <c r="K43" s="78"/>
      <c r="L43" s="89">
        <f>L23-L11-L17</f>
        <v>0</v>
      </c>
      <c r="N43" s="78"/>
      <c r="O43" s="89">
        <f>O23-O11-O17</f>
        <v>0</v>
      </c>
      <c r="Q43" s="78"/>
      <c r="R43" s="89">
        <f>R23-R11-R17</f>
        <v>0</v>
      </c>
    </row>
    <row r="44" spans="1:8" ht="12.75">
      <c r="A44" s="15"/>
      <c r="B44" s="15"/>
      <c r="C44" s="15"/>
      <c r="D44" s="15"/>
      <c r="E44" s="15"/>
      <c r="F44" s="31"/>
      <c r="G44" s="31"/>
      <c r="H44" s="49"/>
    </row>
    <row r="45" spans="1:7" ht="12.75">
      <c r="A45" s="30" t="s">
        <v>27</v>
      </c>
      <c r="C45" s="24"/>
      <c r="F45" s="31"/>
      <c r="G45" s="31"/>
    </row>
    <row r="46" spans="1:7" ht="12.75">
      <c r="A46" s="82" t="s">
        <v>76</v>
      </c>
      <c r="C46" s="24"/>
      <c r="F46" s="31"/>
      <c r="G46" s="31"/>
    </row>
    <row r="47" spans="1:7" ht="12.75">
      <c r="A47" s="82" t="s">
        <v>97</v>
      </c>
      <c r="B47" s="31"/>
      <c r="C47" s="31"/>
      <c r="D47" s="82"/>
      <c r="E47" s="31"/>
      <c r="F47" s="31"/>
      <c r="G47" s="31"/>
    </row>
    <row r="48" spans="1:7" ht="12.75">
      <c r="A48" s="80"/>
      <c r="B48" s="31"/>
      <c r="C48" s="31"/>
      <c r="D48" s="82"/>
      <c r="E48" s="31"/>
      <c r="F48" s="31"/>
      <c r="G48" s="31"/>
    </row>
    <row r="49" spans="1:7" ht="12.75">
      <c r="A49" s="81"/>
      <c r="B49" s="31"/>
      <c r="C49" s="31"/>
      <c r="D49" s="31"/>
      <c r="E49" s="31"/>
      <c r="F49" s="31"/>
      <c r="G49" s="31"/>
    </row>
    <row r="50" spans="1:7" ht="12.75">
      <c r="A50" s="8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  <row r="52" spans="1:7" ht="12.75">
      <c r="A52" s="31"/>
      <c r="B52" s="31"/>
      <c r="C52" s="31"/>
      <c r="D52" s="31"/>
      <c r="E52" s="31"/>
      <c r="F52" s="31"/>
      <c r="G52" s="31"/>
    </row>
    <row r="53" spans="1:7" ht="12.75">
      <c r="A53" s="31"/>
      <c r="B53" s="31"/>
      <c r="C53" s="31"/>
      <c r="D53" s="31"/>
      <c r="E53" s="31"/>
      <c r="F53" s="31"/>
      <c r="G53" s="31"/>
    </row>
    <row r="54" spans="1:7" ht="12.75">
      <c r="A54" s="31"/>
      <c r="B54" s="31"/>
      <c r="C54" s="31"/>
      <c r="D54" s="31"/>
      <c r="E54" s="31"/>
      <c r="F54" s="31"/>
      <c r="G54" s="31"/>
    </row>
    <row r="55" spans="1:7" ht="12.75">
      <c r="A55" s="31"/>
      <c r="B55" s="31"/>
      <c r="C55" s="31"/>
      <c r="D55" s="31"/>
      <c r="E55" s="31"/>
      <c r="F55" s="31"/>
      <c r="G55" s="31"/>
    </row>
    <row r="56" spans="1:7" ht="12.75">
      <c r="A56" s="31"/>
      <c r="B56" s="31"/>
      <c r="C56" s="31"/>
      <c r="D56" s="31"/>
      <c r="E56" s="31"/>
      <c r="F56" s="31"/>
      <c r="G56" s="31"/>
    </row>
    <row r="57" spans="1:7" ht="12.75">
      <c r="A57" s="31"/>
      <c r="B57" s="31"/>
      <c r="C57" s="31"/>
      <c r="D57" s="31"/>
      <c r="E57" s="31"/>
      <c r="F57" s="31"/>
      <c r="G57" s="31"/>
    </row>
    <row r="58" spans="1:7" ht="12.75">
      <c r="A58" s="31"/>
      <c r="B58" s="31"/>
      <c r="C58" s="31"/>
      <c r="D58" s="31"/>
      <c r="E58" s="31"/>
      <c r="F58" s="31"/>
      <c r="G58" s="31"/>
    </row>
    <row r="59" spans="1:7" ht="12.75">
      <c r="A59" s="31"/>
      <c r="B59" s="31"/>
      <c r="C59" s="31"/>
      <c r="D59" s="31"/>
      <c r="E59" s="31"/>
      <c r="F59" s="31"/>
      <c r="G59" s="31"/>
    </row>
    <row r="60" spans="1:7" ht="12.75">
      <c r="A60" s="31"/>
      <c r="B60" s="31"/>
      <c r="C60" s="31"/>
      <c r="D60" s="31"/>
      <c r="E60" s="31"/>
      <c r="F60" s="31"/>
      <c r="G60" s="31"/>
    </row>
    <row r="61" spans="1:7" ht="12.75">
      <c r="A61" s="31"/>
      <c r="B61" s="31"/>
      <c r="C61" s="31"/>
      <c r="D61" s="31"/>
      <c r="E61" s="31"/>
      <c r="F61" s="31"/>
      <c r="G61" s="31"/>
    </row>
    <row r="62" spans="1:7" ht="12.75">
      <c r="A62" s="31"/>
      <c r="B62" s="31"/>
      <c r="C62" s="31"/>
      <c r="D62" s="31"/>
      <c r="E62" s="31"/>
      <c r="F62" s="31"/>
      <c r="G62" s="31"/>
    </row>
    <row r="63" spans="1:7" ht="12.75">
      <c r="A63" s="31"/>
      <c r="B63" s="31"/>
      <c r="C63" s="31"/>
      <c r="D63" s="31"/>
      <c r="E63" s="31"/>
      <c r="F63" s="31"/>
      <c r="G63" s="31"/>
    </row>
    <row r="64" spans="1:7" ht="12.75">
      <c r="A64" s="31"/>
      <c r="B64" s="31"/>
      <c r="C64" s="31"/>
      <c r="D64" s="31"/>
      <c r="E64" s="31"/>
      <c r="F64" s="31"/>
      <c r="G64" s="31"/>
    </row>
    <row r="65" spans="1:7" ht="12.75">
      <c r="A65" s="31"/>
      <c r="B65" s="31"/>
      <c r="C65" s="31"/>
      <c r="D65" s="31"/>
      <c r="E65" s="31"/>
      <c r="F65" s="31"/>
      <c r="G65" s="31"/>
    </row>
    <row r="66" spans="1:7" ht="12.75">
      <c r="A66" s="31"/>
      <c r="B66" s="31"/>
      <c r="C66" s="31"/>
      <c r="D66" s="31"/>
      <c r="E66" s="31"/>
      <c r="F66" s="31"/>
      <c r="G66" s="31"/>
    </row>
    <row r="67" spans="1:7" ht="12.75">
      <c r="A67" s="31"/>
      <c r="B67" s="31"/>
      <c r="C67" s="31"/>
      <c r="D67" s="31"/>
      <c r="E67" s="31"/>
      <c r="F67" s="31"/>
      <c r="G67" s="31"/>
    </row>
    <row r="68" spans="1:7" ht="12.75">
      <c r="A68" s="31"/>
      <c r="B68" s="31"/>
      <c r="C68" s="31"/>
      <c r="D68" s="31"/>
      <c r="E68" s="31"/>
      <c r="F68" s="31"/>
      <c r="G68" s="31"/>
    </row>
    <row r="69" spans="1:7" ht="12.75">
      <c r="A69" s="31"/>
      <c r="B69" s="31"/>
      <c r="C69" s="31"/>
      <c r="D69" s="31"/>
      <c r="E69" s="31"/>
      <c r="F69" s="31"/>
      <c r="G69" s="31"/>
    </row>
    <row r="70" spans="1:7" ht="12.75">
      <c r="A70" s="31"/>
      <c r="B70" s="31"/>
      <c r="C70" s="31"/>
      <c r="D70" s="31"/>
      <c r="E70" s="31"/>
      <c r="F70" s="31"/>
      <c r="G70" s="31"/>
    </row>
    <row r="71" spans="1:7" ht="12.75">
      <c r="A71" s="31"/>
      <c r="B71" s="31"/>
      <c r="C71" s="31"/>
      <c r="D71" s="31"/>
      <c r="E71" s="31"/>
      <c r="F71" s="31"/>
      <c r="G71" s="31"/>
    </row>
    <row r="72" spans="1:7" ht="12.75">
      <c r="A72" s="31"/>
      <c r="B72" s="31"/>
      <c r="C72" s="31"/>
      <c r="D72" s="31"/>
      <c r="E72" s="31"/>
      <c r="F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1"/>
      <c r="C76" s="31"/>
      <c r="D76" s="31"/>
      <c r="E76" s="31"/>
      <c r="F76" s="31"/>
      <c r="G76" s="31"/>
    </row>
    <row r="77" spans="1:7" ht="12.75">
      <c r="A77" s="31"/>
      <c r="B77" s="31"/>
      <c r="C77" s="31"/>
      <c r="D77" s="31"/>
      <c r="E77" s="31"/>
      <c r="F77" s="31"/>
      <c r="G77" s="31"/>
    </row>
    <row r="78" spans="1:7" ht="12.75">
      <c r="A78" s="31"/>
      <c r="B78" s="31"/>
      <c r="C78" s="31"/>
      <c r="D78" s="31"/>
      <c r="E78" s="31"/>
      <c r="F78" s="31"/>
      <c r="G78" s="31"/>
    </row>
    <row r="79" spans="1:7" ht="12.75">
      <c r="A79" s="31"/>
      <c r="B79" s="31"/>
      <c r="C79" s="31"/>
      <c r="D79" s="31"/>
      <c r="E79" s="31"/>
      <c r="F79" s="31"/>
      <c r="G79" s="31"/>
    </row>
    <row r="80" spans="1:7" ht="12.75">
      <c r="A80" s="31"/>
      <c r="B80" s="31"/>
      <c r="C80" s="31"/>
      <c r="D80" s="31"/>
      <c r="E80" s="31"/>
      <c r="F80" s="31"/>
      <c r="G80" s="31"/>
    </row>
    <row r="81" spans="1:7" ht="12.75">
      <c r="A81" s="31"/>
      <c r="B81" s="31"/>
      <c r="C81" s="31"/>
      <c r="D81" s="31"/>
      <c r="E81" s="31"/>
      <c r="F81" s="31"/>
      <c r="G81" s="31"/>
    </row>
    <row r="82" spans="1:7" ht="12.75">
      <c r="A82" s="31"/>
      <c r="B82" s="31"/>
      <c r="C82" s="31"/>
      <c r="D82" s="31"/>
      <c r="E82" s="31"/>
      <c r="F82" s="31"/>
      <c r="G82" s="31"/>
    </row>
    <row r="83" spans="1:7" ht="12.75">
      <c r="A83" s="31"/>
      <c r="B83" s="31"/>
      <c r="C83" s="31"/>
      <c r="D83" s="31"/>
      <c r="E83" s="31"/>
      <c r="F83" s="31"/>
      <c r="G83" s="31"/>
    </row>
    <row r="84" spans="1:7" ht="12.75">
      <c r="A84" s="31"/>
      <c r="B84" s="31"/>
      <c r="C84" s="31"/>
      <c r="D84" s="31"/>
      <c r="E84" s="31"/>
      <c r="F84" s="31"/>
      <c r="G84" s="31"/>
    </row>
    <row r="85" spans="1:7" ht="12.75">
      <c r="A85" s="31"/>
      <c r="B85" s="31"/>
      <c r="C85" s="31"/>
      <c r="D85" s="31"/>
      <c r="E85" s="31"/>
      <c r="F85" s="31"/>
      <c r="G85" s="31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>
      <c r="A87" s="31"/>
      <c r="B87" s="31"/>
      <c r="C87" s="31"/>
      <c r="D87" s="31"/>
      <c r="E87" s="31"/>
      <c r="F87" s="31"/>
      <c r="G87" s="31"/>
    </row>
    <row r="88" spans="1:7" ht="12.75">
      <c r="A88" s="31"/>
      <c r="B88" s="31"/>
      <c r="C88" s="31"/>
      <c r="D88" s="31"/>
      <c r="E88" s="31"/>
      <c r="F88" s="31"/>
      <c r="G88" s="31"/>
    </row>
    <row r="89" spans="1:7" ht="12.75">
      <c r="A89" s="31"/>
      <c r="B89" s="31"/>
      <c r="C89" s="31"/>
      <c r="D89" s="31"/>
      <c r="E89" s="31"/>
      <c r="F89" s="31"/>
      <c r="G89" s="31"/>
    </row>
    <row r="90" spans="1:7" ht="12.75">
      <c r="A90" s="31"/>
      <c r="B90" s="31"/>
      <c r="C90" s="31"/>
      <c r="D90" s="31"/>
      <c r="E90" s="31"/>
      <c r="F90" s="31"/>
      <c r="G90" s="31"/>
    </row>
    <row r="91" spans="1:7" ht="12.75">
      <c r="A91" s="31"/>
      <c r="B91" s="31"/>
      <c r="C91" s="31"/>
      <c r="D91" s="31"/>
      <c r="E91" s="31"/>
      <c r="F91" s="31"/>
      <c r="G91" s="31"/>
    </row>
    <row r="92" spans="1:7" ht="12.75">
      <c r="A92" s="31"/>
      <c r="B92" s="31"/>
      <c r="C92" s="31"/>
      <c r="D92" s="31"/>
      <c r="E92" s="31"/>
      <c r="F92" s="31"/>
      <c r="G92" s="31"/>
    </row>
    <row r="93" spans="1:7" ht="12.75">
      <c r="A93" s="31"/>
      <c r="B93" s="31"/>
      <c r="C93" s="31"/>
      <c r="D93" s="31"/>
      <c r="E93" s="31"/>
      <c r="F93" s="31"/>
      <c r="G93" s="31"/>
    </row>
    <row r="94" spans="1:7" ht="12.75">
      <c r="A94" s="31"/>
      <c r="B94" s="31"/>
      <c r="C94" s="31"/>
      <c r="D94" s="31"/>
      <c r="E94" s="31"/>
      <c r="F94" s="31"/>
      <c r="G94" s="31"/>
    </row>
    <row r="95" spans="1:7" ht="12.75">
      <c r="A95" s="31"/>
      <c r="B95" s="31"/>
      <c r="C95" s="31"/>
      <c r="D95" s="31"/>
      <c r="E95" s="31"/>
      <c r="F95" s="31"/>
      <c r="G95" s="31"/>
    </row>
    <row r="96" spans="1:7" ht="12.75">
      <c r="A96" s="31"/>
      <c r="B96" s="31"/>
      <c r="C96" s="31"/>
      <c r="D96" s="31"/>
      <c r="E96" s="31"/>
      <c r="F96" s="31"/>
      <c r="G96" s="31"/>
    </row>
    <row r="97" spans="1:7" ht="12.75">
      <c r="A97" s="31"/>
      <c r="B97" s="31"/>
      <c r="C97" s="31"/>
      <c r="D97" s="31"/>
      <c r="E97" s="31"/>
      <c r="F97" s="31"/>
      <c r="G97" s="31"/>
    </row>
    <row r="98" spans="1:7" ht="12.75">
      <c r="A98" s="31"/>
      <c r="B98" s="31"/>
      <c r="C98" s="31"/>
      <c r="D98" s="31"/>
      <c r="E98" s="31"/>
      <c r="F98" s="31"/>
      <c r="G98" s="31"/>
    </row>
    <row r="99" spans="1:7" ht="12.75">
      <c r="A99" s="31"/>
      <c r="B99" s="31"/>
      <c r="C99" s="31"/>
      <c r="D99" s="31"/>
      <c r="E99" s="31"/>
      <c r="F99" s="3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  <row r="108" spans="1:7" ht="12.75">
      <c r="A108" s="31"/>
      <c r="B108" s="31"/>
      <c r="C108" s="31"/>
      <c r="D108" s="31"/>
      <c r="E108" s="31"/>
      <c r="F108" s="31"/>
      <c r="G108" s="31"/>
    </row>
    <row r="109" spans="1:7" ht="12.75">
      <c r="A109" s="31"/>
      <c r="B109" s="31"/>
      <c r="C109" s="31"/>
      <c r="D109" s="31"/>
      <c r="E109" s="31"/>
      <c r="F109" s="31"/>
      <c r="G109" s="31"/>
    </row>
    <row r="110" spans="1:7" ht="12.75">
      <c r="A110" s="31"/>
      <c r="B110" s="31"/>
      <c r="C110" s="31"/>
      <c r="D110" s="31"/>
      <c r="E110" s="31"/>
      <c r="F110" s="31"/>
      <c r="G110" s="31"/>
    </row>
    <row r="111" spans="1:7" ht="12.75">
      <c r="A111" s="31"/>
      <c r="B111" s="31"/>
      <c r="C111" s="31"/>
      <c r="D111" s="31"/>
      <c r="E111" s="31"/>
      <c r="F111" s="31"/>
      <c r="G111" s="31"/>
    </row>
    <row r="112" spans="1:7" ht="12.75">
      <c r="A112" s="31"/>
      <c r="B112" s="31"/>
      <c r="C112" s="31"/>
      <c r="D112" s="31"/>
      <c r="E112" s="31"/>
      <c r="F112" s="31"/>
      <c r="G112" s="31"/>
    </row>
    <row r="113" spans="1:7" ht="12.75">
      <c r="A113" s="31"/>
      <c r="B113" s="31"/>
      <c r="C113" s="31"/>
      <c r="D113" s="31"/>
      <c r="E113" s="31"/>
      <c r="F113" s="31"/>
      <c r="G113" s="31"/>
    </row>
    <row r="114" spans="1:7" ht="12.75">
      <c r="A114" s="31"/>
      <c r="B114" s="31"/>
      <c r="C114" s="31"/>
      <c r="D114" s="31"/>
      <c r="E114" s="31"/>
      <c r="F114" s="31"/>
      <c r="G114" s="31"/>
    </row>
    <row r="115" spans="1:7" ht="12.75">
      <c r="A115" s="31"/>
      <c r="B115" s="31"/>
      <c r="C115" s="31"/>
      <c r="D115" s="31"/>
      <c r="E115" s="31"/>
      <c r="F115" s="31"/>
      <c r="G115" s="31"/>
    </row>
    <row r="116" spans="1:7" ht="12.75">
      <c r="A116" s="31"/>
      <c r="B116" s="31"/>
      <c r="C116" s="31"/>
      <c r="D116" s="31"/>
      <c r="E116" s="31"/>
      <c r="F116" s="31"/>
      <c r="G116" s="31"/>
    </row>
    <row r="117" spans="1:7" ht="12.75">
      <c r="A117" s="31"/>
      <c r="B117" s="31"/>
      <c r="C117" s="31"/>
      <c r="D117" s="31"/>
      <c r="E117" s="31"/>
      <c r="F117" s="31"/>
      <c r="G117" s="31"/>
    </row>
    <row r="118" spans="1:7" ht="12.75">
      <c r="A118" s="31"/>
      <c r="B118" s="31"/>
      <c r="C118" s="31"/>
      <c r="D118" s="31"/>
      <c r="E118" s="31"/>
      <c r="F118" s="31"/>
      <c r="G118" s="31"/>
    </row>
    <row r="119" spans="1:7" ht="12.75">
      <c r="A119" s="31"/>
      <c r="B119" s="31"/>
      <c r="C119" s="31"/>
      <c r="D119" s="31"/>
      <c r="E119" s="31"/>
      <c r="F119" s="31"/>
      <c r="G119" s="31"/>
    </row>
    <row r="120" spans="1:7" ht="12.75">
      <c r="A120" s="31"/>
      <c r="B120" s="31"/>
      <c r="C120" s="31"/>
      <c r="D120" s="31"/>
      <c r="E120" s="31"/>
      <c r="F120" s="31"/>
      <c r="G120" s="31"/>
    </row>
    <row r="121" spans="1:7" ht="12.75">
      <c r="A121" s="31"/>
      <c r="B121" s="31"/>
      <c r="C121" s="31"/>
      <c r="D121" s="31"/>
      <c r="E121" s="31"/>
      <c r="F121" s="31"/>
      <c r="G121" s="31"/>
    </row>
    <row r="122" spans="1:7" ht="12.75">
      <c r="A122" s="31"/>
      <c r="B122" s="31"/>
      <c r="C122" s="31"/>
      <c r="D122" s="31"/>
      <c r="E122" s="31"/>
      <c r="F122" s="31"/>
      <c r="G122" s="31"/>
    </row>
    <row r="123" spans="1:7" ht="12.75">
      <c r="A123" s="31"/>
      <c r="B123" s="31"/>
      <c r="C123" s="31"/>
      <c r="D123" s="31"/>
      <c r="E123" s="31"/>
      <c r="F123" s="31"/>
      <c r="G123" s="31"/>
    </row>
    <row r="124" spans="1:7" ht="12.75">
      <c r="A124" s="31"/>
      <c r="B124" s="31"/>
      <c r="C124" s="31"/>
      <c r="D124" s="31"/>
      <c r="E124" s="31"/>
      <c r="F124" s="31"/>
      <c r="G124" s="31"/>
    </row>
    <row r="125" spans="1:7" ht="12.75">
      <c r="A125" s="31"/>
      <c r="B125" s="31"/>
      <c r="C125" s="31"/>
      <c r="D125" s="31"/>
      <c r="E125" s="31"/>
      <c r="F125" s="31"/>
      <c r="G125" s="31"/>
    </row>
    <row r="126" spans="1:7" ht="12.75">
      <c r="A126" s="31"/>
      <c r="B126" s="31"/>
      <c r="C126" s="31"/>
      <c r="D126" s="31"/>
      <c r="E126" s="31"/>
      <c r="F126" s="31"/>
      <c r="G126" s="31"/>
    </row>
    <row r="127" spans="1:7" ht="12.75">
      <c r="A127" s="31"/>
      <c r="B127" s="31"/>
      <c r="C127" s="31"/>
      <c r="D127" s="31"/>
      <c r="E127" s="31"/>
      <c r="F127" s="31"/>
      <c r="G127" s="31"/>
    </row>
    <row r="128" spans="1:7" ht="12.75">
      <c r="A128" s="31"/>
      <c r="B128" s="31"/>
      <c r="C128" s="31"/>
      <c r="D128" s="31"/>
      <c r="E128" s="31"/>
      <c r="F128" s="31"/>
      <c r="G128" s="31"/>
    </row>
    <row r="129" spans="1:7" ht="12.75">
      <c r="A129" s="31"/>
      <c r="B129" s="31"/>
      <c r="C129" s="31"/>
      <c r="D129" s="31"/>
      <c r="E129" s="31"/>
      <c r="F129" s="31"/>
      <c r="G129" s="31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C3:I1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3" spans="3:4" ht="12.75">
      <c r="C3" s="55" t="s">
        <v>45</v>
      </c>
      <c r="D3" s="4" t="s">
        <v>46</v>
      </c>
    </row>
    <row r="4" spans="3:4" ht="12.75">
      <c r="C4" s="54">
        <v>1</v>
      </c>
      <c r="D4" s="9">
        <f>SUM('Table 5.1'!B32:S34)</f>
        <v>0</v>
      </c>
    </row>
    <row r="5" spans="3:9" ht="12.75">
      <c r="C5" s="54">
        <v>2</v>
      </c>
      <c r="D5" s="9">
        <f>SUM('Table 5.2'!B58:S63)</f>
        <v>4.742872761198669E-13</v>
      </c>
      <c r="G5" s="7"/>
      <c r="H5" s="101"/>
      <c r="I5" s="7"/>
    </row>
    <row r="6" spans="3:9" ht="12.75">
      <c r="C6" s="54">
        <v>3</v>
      </c>
      <c r="D6" s="9">
        <f>SUM('Table 5.3'!B32:S35)</f>
        <v>-2.220446049250313E-13</v>
      </c>
      <c r="G6" s="7"/>
      <c r="H6" s="101"/>
      <c r="I6" s="7"/>
    </row>
    <row r="7" spans="3:9" ht="12.75">
      <c r="C7" s="54">
        <v>4</v>
      </c>
      <c r="D7" s="9">
        <f>SUM('Table 5.4'!B32:S34)</f>
        <v>0</v>
      </c>
      <c r="G7" s="7"/>
      <c r="H7" s="101"/>
      <c r="I7" s="7"/>
    </row>
    <row r="8" spans="3:9" ht="12.75">
      <c r="C8" s="54">
        <v>5</v>
      </c>
      <c r="D8" s="9">
        <f>SUM('Table 5.5'!B35:R47)</f>
        <v>2.9721225480727753E-12</v>
      </c>
      <c r="G8" s="7"/>
      <c r="H8" s="101"/>
      <c r="I8" s="7"/>
    </row>
    <row r="9" spans="3:9" ht="12.75">
      <c r="C9" s="54">
        <v>6</v>
      </c>
      <c r="D9" s="9">
        <f>SUM('Table 5.6'!B26:R26)</f>
        <v>0</v>
      </c>
      <c r="G9" s="7"/>
      <c r="H9" s="7"/>
      <c r="I9" s="7"/>
    </row>
    <row r="10" spans="3:4" ht="12.75">
      <c r="C10" s="54">
        <v>7</v>
      </c>
      <c r="D10" s="9">
        <f>SUM('Table 5.7'!B26:R31)</f>
        <v>1.1368683772161603E-12</v>
      </c>
    </row>
    <row r="11" spans="3:4" ht="12.75">
      <c r="C11" s="54">
        <v>8</v>
      </c>
      <c r="D11" s="9">
        <f>SUM('Table 5.8'!B35:S37)</f>
        <v>0</v>
      </c>
    </row>
    <row r="12" spans="3:4" ht="12.75">
      <c r="C12" s="54">
        <v>9</v>
      </c>
      <c r="D12" s="9">
        <f>SUM('Table 5.9'!B58:R80)</f>
        <v>0</v>
      </c>
    </row>
    <row r="13" spans="3:4" ht="12.75">
      <c r="C13" s="54">
        <v>10</v>
      </c>
      <c r="D13" s="9">
        <f>SUM('Table 5.10'!B29:R32)</f>
        <v>0</v>
      </c>
    </row>
    <row r="14" spans="3:4" ht="12.75">
      <c r="C14" s="54">
        <v>11</v>
      </c>
      <c r="D14" s="9">
        <f>SUM('Table 5.11'!B29:R43)</f>
        <v>0</v>
      </c>
    </row>
    <row r="15" spans="3:4" ht="12.75">
      <c r="C15" s="54">
        <v>12</v>
      </c>
      <c r="D15" s="9">
        <f>SUM('Table 5.12'!B38:S43)</f>
        <v>-1.1510792319313623E-12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0"/>
  <sheetViews>
    <sheetView zoomScale="70" zoomScaleNormal="70" workbookViewId="0" topLeftCell="A1">
      <selection activeCell="S30" sqref="S30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0" t="s">
        <v>94</v>
      </c>
    </row>
    <row r="2" ht="15.75">
      <c r="A2" s="18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11" t="s">
        <v>28</v>
      </c>
      <c r="B7" s="44"/>
      <c r="C7" s="45"/>
      <c r="D7" s="46"/>
      <c r="E7" s="44"/>
      <c r="F7" s="45"/>
      <c r="G7" s="46"/>
      <c r="H7" s="44"/>
      <c r="I7" s="45"/>
      <c r="J7" s="46"/>
      <c r="K7" s="44"/>
      <c r="L7" s="45"/>
      <c r="M7" s="46"/>
      <c r="N7" s="44"/>
      <c r="O7" s="45"/>
      <c r="P7" s="46"/>
      <c r="Q7" s="44"/>
      <c r="R7" s="45"/>
      <c r="S7" s="46"/>
    </row>
    <row r="8" spans="1:19" ht="12.75">
      <c r="A8" s="112" t="s">
        <v>10</v>
      </c>
      <c r="B8" s="34"/>
      <c r="C8" s="31"/>
      <c r="D8" s="35"/>
      <c r="E8" s="34"/>
      <c r="F8" s="31"/>
      <c r="G8" s="35"/>
      <c r="H8" s="34"/>
      <c r="I8" s="31"/>
      <c r="J8" s="35"/>
      <c r="K8" s="34"/>
      <c r="L8" s="31"/>
      <c r="M8" s="35"/>
      <c r="N8" s="34"/>
      <c r="O8" s="31"/>
      <c r="P8" s="35"/>
      <c r="Q8" s="34"/>
      <c r="R8" s="31"/>
      <c r="S8" s="35"/>
    </row>
    <row r="9" spans="1:19" ht="12.75">
      <c r="A9" s="113" t="s">
        <v>8</v>
      </c>
      <c r="B9" s="34"/>
      <c r="C9" s="31"/>
      <c r="D9" s="35"/>
      <c r="E9" s="34"/>
      <c r="F9" s="31"/>
      <c r="G9" s="35"/>
      <c r="H9" s="34"/>
      <c r="I9" s="31"/>
      <c r="J9" s="35"/>
      <c r="K9" s="34"/>
      <c r="L9" s="31"/>
      <c r="M9" s="35"/>
      <c r="N9" s="34"/>
      <c r="O9" s="31"/>
      <c r="P9" s="35"/>
      <c r="Q9" s="34"/>
      <c r="R9" s="31"/>
      <c r="S9" s="35"/>
    </row>
    <row r="10" spans="1:19" ht="12.75">
      <c r="A10" s="114" t="s">
        <v>1</v>
      </c>
      <c r="B10" s="11">
        <v>0</v>
      </c>
      <c r="C10" s="25">
        <v>26062.11104498175</v>
      </c>
      <c r="D10" s="36">
        <f>IF(C10&lt;&gt;0,B10/C10,0)</f>
        <v>0</v>
      </c>
      <c r="E10" s="11">
        <v>0</v>
      </c>
      <c r="F10" s="25">
        <v>202.31521108022122</v>
      </c>
      <c r="G10" s="36">
        <f>IF(F10&lt;&gt;0,E10/F10,0)</f>
        <v>0</v>
      </c>
      <c r="H10" s="11">
        <v>0</v>
      </c>
      <c r="I10" s="25">
        <v>7554.630643792502</v>
      </c>
      <c r="J10" s="36">
        <f>IF(I10&lt;&gt;0,H10/I10,0)</f>
        <v>0</v>
      </c>
      <c r="K10" s="11">
        <v>0</v>
      </c>
      <c r="L10" s="25">
        <v>0</v>
      </c>
      <c r="M10" s="36">
        <f>IF(L10&lt;&gt;0,K10/L10,0)</f>
        <v>0</v>
      </c>
      <c r="N10" s="11">
        <v>0</v>
      </c>
      <c r="O10" s="25">
        <v>12.505591732786021</v>
      </c>
      <c r="P10" s="36">
        <f>IF(O10&lt;&gt;0,N10/O10,0)</f>
        <v>0</v>
      </c>
      <c r="Q10" s="11">
        <f>SUM(B10,E10,H10,K10,N10)</f>
        <v>0</v>
      </c>
      <c r="R10" s="25">
        <f>SUM(C10,F10,I10,L10,O10)</f>
        <v>33831.56249158726</v>
      </c>
      <c r="S10" s="36">
        <f>IF(R10&lt;&gt;0,Q10/R10,0)</f>
        <v>0</v>
      </c>
    </row>
    <row r="11" spans="1:19" ht="12.75">
      <c r="A11" s="114" t="s">
        <v>12</v>
      </c>
      <c r="B11" s="11">
        <v>2416.169693263517</v>
      </c>
      <c r="C11" s="25">
        <v>57349.99023516466</v>
      </c>
      <c r="D11" s="36">
        <f>IF(C11&lt;&gt;0,B11/C11,0)</f>
        <v>0.042130254658387385</v>
      </c>
      <c r="E11" s="11">
        <v>18.756265778108002</v>
      </c>
      <c r="F11" s="25">
        <v>445.197066340874</v>
      </c>
      <c r="G11" s="36">
        <f>IF(F11&lt;&gt;0,E11/F11,0)</f>
        <v>0.04213025465838738</v>
      </c>
      <c r="H11" s="11">
        <v>700.3757129968163</v>
      </c>
      <c r="I11" s="25">
        <v>16624.0560062075</v>
      </c>
      <c r="J11" s="36">
        <f>IF(I11&lt;&gt;0,H11/I11,0)</f>
        <v>0.04213025465838739</v>
      </c>
      <c r="K11" s="11">
        <v>0</v>
      </c>
      <c r="L11" s="25">
        <v>0</v>
      </c>
      <c r="M11" s="36">
        <f>IF(L11&lt;&gt;0,K11/L11,0)</f>
        <v>0</v>
      </c>
      <c r="N11" s="11">
        <v>1.1593700789983545</v>
      </c>
      <c r="O11" s="25">
        <v>27.518705699718446</v>
      </c>
      <c r="P11" s="36">
        <f>IF(O11&lt;&gt;0,N11/O11,0)</f>
        <v>0.042130254658387385</v>
      </c>
      <c r="Q11" s="11">
        <f>SUM(B11,E11,H11,K11,N11)</f>
        <v>3136.46104211744</v>
      </c>
      <c r="R11" s="25">
        <f>SUM(C11,F11,I11,L11,O11)</f>
        <v>74446.76201341275</v>
      </c>
      <c r="S11" s="36">
        <f>IF(R11&lt;&gt;0,Q11/R11,0)</f>
        <v>0.042130254658387385</v>
      </c>
    </row>
    <row r="12" spans="1:19" ht="4.5" customHeight="1">
      <c r="A12" s="115"/>
      <c r="B12" s="11"/>
      <c r="C12" s="31"/>
      <c r="D12" s="35"/>
      <c r="E12" s="11"/>
      <c r="F12" s="31"/>
      <c r="G12" s="35"/>
      <c r="H12" s="11"/>
      <c r="I12" s="31"/>
      <c r="J12" s="35"/>
      <c r="K12" s="11"/>
      <c r="L12" s="31"/>
      <c r="M12" s="35"/>
      <c r="N12" s="11"/>
      <c r="O12" s="31"/>
      <c r="P12" s="35"/>
      <c r="Q12" s="34"/>
      <c r="R12" s="31"/>
      <c r="S12" s="35"/>
    </row>
    <row r="13" spans="1:19" ht="12.75">
      <c r="A13" s="113" t="s">
        <v>25</v>
      </c>
      <c r="B13" s="11"/>
      <c r="C13" s="31"/>
      <c r="D13" s="35"/>
      <c r="E13" s="11"/>
      <c r="F13" s="31"/>
      <c r="G13" s="35"/>
      <c r="H13" s="11"/>
      <c r="I13" s="31"/>
      <c r="J13" s="35"/>
      <c r="K13" s="11"/>
      <c r="L13" s="31"/>
      <c r="M13" s="35"/>
      <c r="N13" s="11"/>
      <c r="O13" s="31"/>
      <c r="P13" s="35"/>
      <c r="Q13" s="34"/>
      <c r="R13" s="31"/>
      <c r="S13" s="35"/>
    </row>
    <row r="14" spans="1:19" ht="12.75">
      <c r="A14" s="114" t="s">
        <v>13</v>
      </c>
      <c r="B14" s="11">
        <v>531.5436322955825</v>
      </c>
      <c r="C14" s="25">
        <v>1270.235044875326</v>
      </c>
      <c r="D14" s="36">
        <f>IF(C14&lt;&gt;0,B14/C14,0)</f>
        <v>0.41846084662839206</v>
      </c>
      <c r="E14" s="11">
        <v>4.126272118963092</v>
      </c>
      <c r="F14" s="25">
        <v>9.86059305717404</v>
      </c>
      <c r="G14" s="36">
        <f>IF(F14&lt;&gt;0,E14/F14,0)</f>
        <v>0.41846084662839195</v>
      </c>
      <c r="H14" s="11">
        <v>154.07868557241014</v>
      </c>
      <c r="I14" s="25">
        <v>368.20335</v>
      </c>
      <c r="J14" s="36">
        <f>IF(I14&lt;&gt;0,H14/I14,0)</f>
        <v>0.418460846628392</v>
      </c>
      <c r="K14" s="11">
        <v>0</v>
      </c>
      <c r="L14" s="25">
        <v>0</v>
      </c>
      <c r="M14" s="36">
        <f>IF(L14&lt;&gt;0,K14/L14,0)</f>
        <v>0</v>
      </c>
      <c r="N14" s="11">
        <v>0.255054843492067</v>
      </c>
      <c r="O14" s="25">
        <v>0.609507067500068</v>
      </c>
      <c r="P14" s="36">
        <f>IF(O14&lt;&gt;0,N14/O14,0)</f>
        <v>0.41846084662839206</v>
      </c>
      <c r="Q14" s="11">
        <f>SUM(B14,E14,H14,K14,N14)</f>
        <v>690.0036448304478</v>
      </c>
      <c r="R14" s="25">
        <f>SUM(C14,F14,I14,L14,O14)</f>
        <v>1648.9084950000001</v>
      </c>
      <c r="S14" s="36">
        <f>IF(R14&lt;&gt;0,Q14/R14,0)</f>
        <v>0.41846084662839206</v>
      </c>
    </row>
    <row r="15" spans="1:19" ht="4.5" customHeight="1">
      <c r="A15" s="115"/>
      <c r="B15" s="11"/>
      <c r="C15" s="31"/>
      <c r="D15" s="35"/>
      <c r="E15" s="11"/>
      <c r="F15" s="31"/>
      <c r="G15" s="35"/>
      <c r="H15" s="11"/>
      <c r="I15" s="31"/>
      <c r="J15" s="35"/>
      <c r="K15" s="11"/>
      <c r="L15" s="31"/>
      <c r="M15" s="35"/>
      <c r="N15" s="11"/>
      <c r="O15" s="31"/>
      <c r="P15" s="35"/>
      <c r="Q15" s="34"/>
      <c r="R15" s="31"/>
      <c r="S15" s="35"/>
    </row>
    <row r="16" spans="1:19" ht="12.75">
      <c r="A16" s="116" t="s">
        <v>23</v>
      </c>
      <c r="B16" s="11">
        <f>SUM(B10:B15)</f>
        <v>2947.7133255590993</v>
      </c>
      <c r="C16" s="25">
        <f>SUM(C10:C15)</f>
        <v>84682.33632502174</v>
      </c>
      <c r="D16" s="36">
        <f>IF(C16&lt;&gt;0,B16/C16,0)</f>
        <v>0.03480906944094451</v>
      </c>
      <c r="E16" s="11">
        <f>SUM(E10:E15)</f>
        <v>22.882537897071096</v>
      </c>
      <c r="F16" s="25">
        <f>SUM(F10:F15)</f>
        <v>657.3728704782692</v>
      </c>
      <c r="G16" s="36">
        <f>IF(F16&lt;&gt;0,E16/F16,0)</f>
        <v>0.034809069440944515</v>
      </c>
      <c r="H16" s="11">
        <f>SUM(H10:H15)</f>
        <v>854.4543985692264</v>
      </c>
      <c r="I16" s="25">
        <f>SUM(I10:I15)</f>
        <v>24546.89</v>
      </c>
      <c r="J16" s="36">
        <f>IF(I16&lt;&gt;0,H16/I16,0)</f>
        <v>0.034809069440944515</v>
      </c>
      <c r="K16" s="11">
        <f>SUM(K10:K15)</f>
        <v>0</v>
      </c>
      <c r="L16" s="25">
        <f>SUM(L10:L15)</f>
        <v>0</v>
      </c>
      <c r="M16" s="36">
        <f>IF(L16&lt;&gt;0,K16/L16,0)</f>
        <v>0</v>
      </c>
      <c r="N16" s="11">
        <f>SUM(N10:N15)</f>
        <v>1.4144249224904215</v>
      </c>
      <c r="O16" s="25">
        <f>SUM(O10:O15)</f>
        <v>40.63380450000454</v>
      </c>
      <c r="P16" s="36">
        <f>IF(O16&lt;&gt;0,N16/O16,0)</f>
        <v>0.034809069440944515</v>
      </c>
      <c r="Q16" s="11">
        <f>SUM(Q10:Q15)</f>
        <v>3826.4646869478875</v>
      </c>
      <c r="R16" s="25">
        <f>SUM(R10:R15)</f>
        <v>109927.23300000001</v>
      </c>
      <c r="S16" s="36">
        <f>IF(R16&lt;&gt;0,Q16/R16,0)</f>
        <v>0.034809069440944515</v>
      </c>
    </row>
    <row r="17" spans="1:19" ht="12.75">
      <c r="A17" s="115"/>
      <c r="B17" s="11"/>
      <c r="C17" s="37"/>
      <c r="D17" s="35"/>
      <c r="E17" s="11"/>
      <c r="F17" s="37"/>
      <c r="G17" s="35"/>
      <c r="H17" s="11"/>
      <c r="I17" s="37"/>
      <c r="J17" s="35"/>
      <c r="K17" s="11"/>
      <c r="L17" s="37"/>
      <c r="M17" s="35"/>
      <c r="N17" s="11"/>
      <c r="O17" s="37"/>
      <c r="P17" s="35"/>
      <c r="Q17" s="34"/>
      <c r="R17" s="31"/>
      <c r="S17" s="35"/>
    </row>
    <row r="18" spans="1:19" ht="12.75">
      <c r="A18" s="112" t="s">
        <v>11</v>
      </c>
      <c r="B18" s="11"/>
      <c r="C18" s="31"/>
      <c r="D18" s="35"/>
      <c r="E18" s="11"/>
      <c r="F18" s="31"/>
      <c r="G18" s="35"/>
      <c r="H18" s="11"/>
      <c r="I18" s="31"/>
      <c r="J18" s="35"/>
      <c r="K18" s="11"/>
      <c r="L18" s="31"/>
      <c r="M18" s="35"/>
      <c r="N18" s="11"/>
      <c r="O18" s="31"/>
      <c r="P18" s="35"/>
      <c r="Q18" s="34"/>
      <c r="R18" s="31"/>
      <c r="S18" s="35"/>
    </row>
    <row r="19" spans="1:19" ht="12.75">
      <c r="A19" s="113" t="s">
        <v>14</v>
      </c>
      <c r="B19" s="11">
        <v>0</v>
      </c>
      <c r="C19" s="31">
        <v>0</v>
      </c>
      <c r="D19" s="36">
        <f>IF(C19&lt;&gt;0,B19/C19,0)</f>
        <v>0</v>
      </c>
      <c r="E19" s="11">
        <v>0</v>
      </c>
      <c r="F19" s="31">
        <v>0</v>
      </c>
      <c r="G19" s="36">
        <f>IF(F19&lt;&gt;0,E19/F19,0)</f>
        <v>0</v>
      </c>
      <c r="H19" s="11">
        <v>0</v>
      </c>
      <c r="I19" s="31">
        <v>0</v>
      </c>
      <c r="J19" s="36">
        <f>IF(I19&lt;&gt;0,H19/I19,0)</f>
        <v>0</v>
      </c>
      <c r="K19" s="11">
        <v>0</v>
      </c>
      <c r="L19" s="31">
        <v>0</v>
      </c>
      <c r="M19" s="36">
        <f>IF(L19&lt;&gt;0,K19/L19,0)</f>
        <v>0</v>
      </c>
      <c r="N19" s="11">
        <v>0</v>
      </c>
      <c r="O19" s="31">
        <v>0</v>
      </c>
      <c r="P19" s="36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6">
        <f>IF(R19&lt;&gt;0,Q19/R19,0)</f>
        <v>0</v>
      </c>
    </row>
    <row r="20" spans="1:19" ht="4.5" customHeight="1">
      <c r="A20" s="115"/>
      <c r="B20" s="11"/>
      <c r="C20" s="31"/>
      <c r="D20" s="35"/>
      <c r="E20" s="11"/>
      <c r="F20" s="31"/>
      <c r="G20" s="35"/>
      <c r="H20" s="11"/>
      <c r="I20" s="31"/>
      <c r="J20" s="35"/>
      <c r="K20" s="11"/>
      <c r="L20" s="31"/>
      <c r="M20" s="35"/>
      <c r="N20" s="11"/>
      <c r="O20" s="31"/>
      <c r="P20" s="35"/>
      <c r="Q20" s="34"/>
      <c r="R20" s="31"/>
      <c r="S20" s="35"/>
    </row>
    <row r="21" spans="1:19" ht="12.75">
      <c r="A21" s="113" t="s">
        <v>8</v>
      </c>
      <c r="B21" s="11"/>
      <c r="C21" s="31"/>
      <c r="D21" s="35"/>
      <c r="E21" s="11"/>
      <c r="F21" s="31"/>
      <c r="G21" s="35"/>
      <c r="H21" s="11"/>
      <c r="I21" s="31"/>
      <c r="J21" s="35"/>
      <c r="K21" s="11"/>
      <c r="L21" s="31"/>
      <c r="M21" s="35"/>
      <c r="N21" s="11"/>
      <c r="O21" s="31"/>
      <c r="P21" s="35"/>
      <c r="Q21" s="34"/>
      <c r="R21" s="31"/>
      <c r="S21" s="35"/>
    </row>
    <row r="22" spans="1:19" ht="12.75">
      <c r="A22" s="114" t="s">
        <v>1</v>
      </c>
      <c r="B22" s="11">
        <v>0</v>
      </c>
      <c r="C22" s="25">
        <v>19836.211464678534</v>
      </c>
      <c r="D22" s="36">
        <f>IF(C22&lt;&gt;0,B22/C22,0)</f>
        <v>0</v>
      </c>
      <c r="E22" s="11">
        <v>0</v>
      </c>
      <c r="F22" s="25">
        <v>5.514762446000001</v>
      </c>
      <c r="G22" s="36">
        <f>IF(F22&lt;&gt;0,E22/F22,0)</f>
        <v>0</v>
      </c>
      <c r="H22" s="11">
        <v>0</v>
      </c>
      <c r="I22" s="25">
        <v>8216.742119965125</v>
      </c>
      <c r="J22" s="36">
        <f>IF(I22&lt;&gt;0,H22/I22,0)</f>
        <v>0</v>
      </c>
      <c r="K22" s="11">
        <v>0</v>
      </c>
      <c r="L22" s="25">
        <v>0</v>
      </c>
      <c r="M22" s="36">
        <f>IF(L22&lt;&gt;0,K22/L22,0)</f>
        <v>0</v>
      </c>
      <c r="N22" s="11">
        <v>0</v>
      </c>
      <c r="O22" s="25">
        <v>84.85299951208299</v>
      </c>
      <c r="P22" s="36">
        <f>IF(O22&lt;&gt;0,N22/O22,0)</f>
        <v>0</v>
      </c>
      <c r="Q22" s="11">
        <f>SUM(B22,E22,H22,K22,N22)</f>
        <v>0</v>
      </c>
      <c r="R22" s="25">
        <f>SUM(C22,F22,I22,L22,O22)</f>
        <v>28143.321346601744</v>
      </c>
      <c r="S22" s="36">
        <f>IF(R22&lt;&gt;0,Q22/R22,0)</f>
        <v>0</v>
      </c>
    </row>
    <row r="23" spans="1:19" ht="12.75">
      <c r="A23" s="114" t="s">
        <v>12</v>
      </c>
      <c r="B23" s="11">
        <v>1265.477196462188</v>
      </c>
      <c r="C23" s="25">
        <v>30037.254859323628</v>
      </c>
      <c r="D23" s="36">
        <f>IF(C23&lt;&gt;0,B23/C23,0)</f>
        <v>0.04213025465838737</v>
      </c>
      <c r="E23" s="11">
        <v>0.3485075193457368</v>
      </c>
      <c r="F23" s="25">
        <v>8.272143668999997</v>
      </c>
      <c r="G23" s="36">
        <f>IF(F23&lt;&gt;0,E23/F23,0)</f>
        <v>0.042130254658387385</v>
      </c>
      <c r="H23" s="11">
        <v>546.4377082685055</v>
      </c>
      <c r="I23" s="25">
        <v>12970.197135034869</v>
      </c>
      <c r="J23" s="36">
        <f>IF(I23&lt;&gt;0,H23/I23,0)</f>
        <v>0.042130254658387385</v>
      </c>
      <c r="K23" s="11">
        <v>0</v>
      </c>
      <c r="L23" s="25">
        <v>0</v>
      </c>
      <c r="M23" s="36">
        <f>IF(L23&lt;&gt;0,K23/L23,0)</f>
        <v>0</v>
      </c>
      <c r="N23" s="11">
        <v>5.399722433089443</v>
      </c>
      <c r="O23" s="25">
        <v>128.16733430341264</v>
      </c>
      <c r="P23" s="36">
        <f>IF(O23&lt;&gt;0,N23/O23,0)</f>
        <v>0.04213025465838738</v>
      </c>
      <c r="Q23" s="11">
        <f>SUM(B23,E23,H23,K23,N23)</f>
        <v>1817.6631346831286</v>
      </c>
      <c r="R23" s="25">
        <f>SUM(C23,F23,I23,L23,O23)</f>
        <v>43143.891472330906</v>
      </c>
      <c r="S23" s="36">
        <f>IF(R23&lt;&gt;0,Q23/R23,0)</f>
        <v>0.04213025465838738</v>
      </c>
    </row>
    <row r="24" spans="1:19" ht="4.5" customHeight="1">
      <c r="A24" s="115"/>
      <c r="B24" s="11"/>
      <c r="C24" s="31"/>
      <c r="D24" s="35"/>
      <c r="E24" s="11"/>
      <c r="F24" s="31"/>
      <c r="G24" s="35"/>
      <c r="H24" s="11"/>
      <c r="I24" s="31"/>
      <c r="J24" s="35"/>
      <c r="K24" s="11"/>
      <c r="L24" s="31"/>
      <c r="M24" s="35"/>
      <c r="N24" s="11"/>
      <c r="O24" s="31"/>
      <c r="P24" s="35"/>
      <c r="Q24" s="34"/>
      <c r="R24" s="31"/>
      <c r="S24" s="35"/>
    </row>
    <row r="25" spans="1:19" ht="12.75">
      <c r="A25" s="113" t="s">
        <v>25</v>
      </c>
      <c r="B25" s="11"/>
      <c r="C25" s="31"/>
      <c r="D25" s="35"/>
      <c r="E25" s="11"/>
      <c r="F25" s="31"/>
      <c r="G25" s="35"/>
      <c r="H25" s="11"/>
      <c r="I25" s="31"/>
      <c r="J25" s="35"/>
      <c r="K25" s="11"/>
      <c r="L25" s="31"/>
      <c r="M25" s="35"/>
      <c r="N25" s="11"/>
      <c r="O25" s="31"/>
      <c r="P25" s="35"/>
      <c r="Q25" s="34"/>
      <c r="R25" s="31"/>
      <c r="S25" s="35"/>
    </row>
    <row r="26" spans="1:19" ht="12.75">
      <c r="A26" s="114" t="s">
        <v>13</v>
      </c>
      <c r="B26" s="11">
        <v>255.10496396071696</v>
      </c>
      <c r="C26" s="25">
        <v>759.4944110254136</v>
      </c>
      <c r="D26" s="36">
        <f>IF(C26&lt;&gt;0,B26/C26,0)</f>
        <v>0.3358878752199018</v>
      </c>
      <c r="E26" s="11">
        <v>0.07052062843893837</v>
      </c>
      <c r="F26" s="25">
        <v>0.20995288499999995</v>
      </c>
      <c r="G26" s="36">
        <f>IF(F26&lt;&gt;0,E26/F26,0)</f>
        <v>0.33588787521990177</v>
      </c>
      <c r="H26" s="11">
        <v>108.3721219610418</v>
      </c>
      <c r="I26" s="25">
        <v>322.6437449999999</v>
      </c>
      <c r="J26" s="36">
        <f>IF(I26&lt;&gt;0,H26/I26,0)</f>
        <v>0.3358878752199018</v>
      </c>
      <c r="K26" s="11">
        <v>0</v>
      </c>
      <c r="L26" s="25">
        <v>0</v>
      </c>
      <c r="M26" s="36">
        <f>IF(L26&lt;&gt;0,K26/L26,0)</f>
        <v>0</v>
      </c>
      <c r="N26" s="11">
        <v>1.0896083345774776</v>
      </c>
      <c r="O26" s="25">
        <v>3.2439644743476492</v>
      </c>
      <c r="P26" s="36">
        <f>IF(O26&lt;&gt;0,N26/O26,0)</f>
        <v>0.3358878752199018</v>
      </c>
      <c r="Q26" s="11">
        <f>SUM(B26,E26,H26,K26,N26)</f>
        <v>364.6372148847752</v>
      </c>
      <c r="R26" s="25">
        <f>SUM(C26,F26,I26,L26,O26)</f>
        <v>1085.592073384761</v>
      </c>
      <c r="S26" s="36">
        <f>IF(R26&lt;&gt;0,Q26/R26,0)</f>
        <v>0.3358878752199019</v>
      </c>
    </row>
    <row r="27" spans="1:19" ht="4.5" customHeight="1">
      <c r="A27" s="115"/>
      <c r="B27" s="11"/>
      <c r="C27" s="31"/>
      <c r="D27" s="35"/>
      <c r="E27" s="11"/>
      <c r="F27" s="31"/>
      <c r="G27" s="35"/>
      <c r="H27" s="11"/>
      <c r="I27" s="31"/>
      <c r="J27" s="35"/>
      <c r="K27" s="11"/>
      <c r="L27" s="31"/>
      <c r="M27" s="35"/>
      <c r="N27" s="11"/>
      <c r="O27" s="31"/>
      <c r="P27" s="35"/>
      <c r="Q27" s="34"/>
      <c r="R27" s="31"/>
      <c r="S27" s="35"/>
    </row>
    <row r="28" spans="1:19" ht="12.75">
      <c r="A28" s="116" t="s">
        <v>24</v>
      </c>
      <c r="B28" s="11">
        <f>SUM(B19:B27)</f>
        <v>1520.582160422905</v>
      </c>
      <c r="C28" s="25">
        <f>SUM(C19:C27)</f>
        <v>50632.96073502758</v>
      </c>
      <c r="D28" s="36">
        <f>IF(C28&lt;&gt;0,B28/C28,0)</f>
        <v>0.030031468402182047</v>
      </c>
      <c r="E28" s="11">
        <f>SUM(E19:E27)</f>
        <v>0.4190281477846752</v>
      </c>
      <c r="F28" s="25">
        <f>SUM(F19:F27)</f>
        <v>13.996858999999997</v>
      </c>
      <c r="G28" s="36">
        <f>IF(F28&lt;&gt;0,E28/F28,0)</f>
        <v>0.029937298631405464</v>
      </c>
      <c r="H28" s="11">
        <f>SUM(H19:H27)</f>
        <v>654.8098302295473</v>
      </c>
      <c r="I28" s="25">
        <f>SUM(I19:I27)</f>
        <v>21509.582999999995</v>
      </c>
      <c r="J28" s="36">
        <f>IF(I28&lt;&gt;0,H28/I28,0)</f>
        <v>0.030442702223913286</v>
      </c>
      <c r="K28" s="11">
        <f>SUM(K19:K27)</f>
        <v>0</v>
      </c>
      <c r="L28" s="25">
        <f>SUM(L19:L27)</f>
        <v>0</v>
      </c>
      <c r="M28" s="36">
        <f>IF(L28&lt;&gt;0,K28/L28,0)</f>
        <v>0</v>
      </c>
      <c r="N28" s="11">
        <f>SUM(N19:N27)</f>
        <v>6.489330767666921</v>
      </c>
      <c r="O28" s="25">
        <f>SUM(O19:O27)</f>
        <v>216.26429828984328</v>
      </c>
      <c r="P28" s="36">
        <f>IF(O28&lt;&gt;0,N28/O28,0)</f>
        <v>0.030006481971285633</v>
      </c>
      <c r="Q28" s="11">
        <f>SUM(Q19:Q27)</f>
        <v>2182.300349567904</v>
      </c>
      <c r="R28" s="25">
        <f>SUM(R19:R27)</f>
        <v>72372.8048923174</v>
      </c>
      <c r="S28" s="36">
        <f>IF(R28&lt;&gt;0,Q28/R28,0)</f>
        <v>0.030153596407033297</v>
      </c>
    </row>
    <row r="29" spans="1:19" ht="12.75">
      <c r="A29" s="117"/>
      <c r="B29" s="11"/>
      <c r="C29" s="31"/>
      <c r="D29" s="35"/>
      <c r="E29" s="11"/>
      <c r="F29" s="31"/>
      <c r="G29" s="35"/>
      <c r="H29" s="11"/>
      <c r="I29" s="31"/>
      <c r="J29" s="35"/>
      <c r="K29" s="11"/>
      <c r="L29" s="31"/>
      <c r="M29" s="35"/>
      <c r="N29" s="11"/>
      <c r="O29" s="31"/>
      <c r="P29" s="35"/>
      <c r="Q29" s="34"/>
      <c r="R29" s="31"/>
      <c r="S29" s="35"/>
    </row>
    <row r="30" spans="1:19" ht="12.75">
      <c r="A30" s="118" t="s">
        <v>22</v>
      </c>
      <c r="B30" s="38">
        <f>SUM(B16,B28)</f>
        <v>4468.295485982004</v>
      </c>
      <c r="C30" s="39">
        <f>SUM(C16,C28)</f>
        <v>135315.2970600493</v>
      </c>
      <c r="D30" s="40">
        <f>IF(C30&lt;&gt;0,B30/C30,0)</f>
        <v>0.03302136257365709</v>
      </c>
      <c r="E30" s="38">
        <f>SUM(E16,E28)</f>
        <v>23.30156604485577</v>
      </c>
      <c r="F30" s="39">
        <f>SUM(F16,F28)</f>
        <v>671.3697294782692</v>
      </c>
      <c r="G30" s="40">
        <f>IF(F30&lt;&gt;0,E30/F30,0)</f>
        <v>0.03470750172630474</v>
      </c>
      <c r="H30" s="38">
        <f>SUM(H16,H28)</f>
        <v>1509.2642287987737</v>
      </c>
      <c r="I30" s="39">
        <f>SUM(I16,I28)</f>
        <v>46056.473</v>
      </c>
      <c r="J30" s="40">
        <f>IF(I30&lt;&gt;0,H30/I30,0)</f>
        <v>0.032769861226646116</v>
      </c>
      <c r="K30" s="38">
        <f>SUM(K16,K28)</f>
        <v>0</v>
      </c>
      <c r="L30" s="39">
        <f>SUM(L16,L28)</f>
        <v>0</v>
      </c>
      <c r="M30" s="41">
        <f>IF(L30&lt;&gt;0,K30/L30,0)</f>
        <v>0</v>
      </c>
      <c r="N30" s="38">
        <f>SUM(N16,N28)</f>
        <v>7.903755690157342</v>
      </c>
      <c r="O30" s="39">
        <f>SUM(O16,O28)</f>
        <v>256.8981027898478</v>
      </c>
      <c r="P30" s="40">
        <f>IF(O30&lt;&gt;0,N30/O30,0)</f>
        <v>0.030766111560671616</v>
      </c>
      <c r="Q30" s="38">
        <f>SUM(Q16,Q28)</f>
        <v>6008.7650365157915</v>
      </c>
      <c r="R30" s="39">
        <f>SUM(R16,R28)</f>
        <v>182300.0378923174</v>
      </c>
      <c r="S30" s="40">
        <f>IF(R30&lt;&gt;0,Q30/R30,0)</f>
        <v>0.03296085456693707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2:19" ht="12.75" customHeight="1" hidden="1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0</v>
      </c>
      <c r="L34" s="9">
        <v>0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1:5" ht="12.75" customHeight="1">
      <c r="A35" s="15"/>
      <c r="B35" s="15"/>
      <c r="C35" s="15"/>
      <c r="D35" s="15"/>
      <c r="E35" s="15"/>
    </row>
    <row r="36" spans="1:18" ht="12.75" customHeight="1">
      <c r="A36" s="30" t="s">
        <v>27</v>
      </c>
      <c r="C36" s="24"/>
      <c r="F36" s="24"/>
      <c r="I36" s="24"/>
      <c r="L36" s="24"/>
      <c r="O36" s="24"/>
      <c r="R36" s="24"/>
    </row>
    <row r="37" spans="1:18" ht="12.75" customHeight="1">
      <c r="A37" s="82" t="s">
        <v>96</v>
      </c>
      <c r="C37" s="24"/>
      <c r="F37" s="24"/>
      <c r="I37" s="24"/>
      <c r="L37" s="24"/>
      <c r="O37" s="24"/>
      <c r="R37" s="24"/>
    </row>
    <row r="38" ht="12.75" customHeight="1"/>
    <row r="39" spans="3:6" ht="12.75" customHeight="1">
      <c r="C39" s="29"/>
      <c r="F39" s="29"/>
    </row>
    <row r="40" spans="3:6" ht="12.75" customHeight="1">
      <c r="C40" s="29"/>
      <c r="F40" s="2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0" t="s">
        <v>92</v>
      </c>
    </row>
    <row r="2" ht="15.75">
      <c r="A2" s="18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19" t="s">
        <v>29</v>
      </c>
      <c r="B7" s="44"/>
      <c r="C7" s="45"/>
      <c r="D7" s="46"/>
      <c r="E7" s="44"/>
      <c r="F7" s="45"/>
      <c r="G7" s="46"/>
      <c r="H7" s="44"/>
      <c r="I7" s="45"/>
      <c r="J7" s="46"/>
      <c r="K7" s="44"/>
      <c r="L7" s="45"/>
      <c r="M7" s="46"/>
      <c r="N7" s="44"/>
      <c r="O7" s="45"/>
      <c r="P7" s="46"/>
      <c r="Q7" s="44"/>
      <c r="R7" s="45"/>
      <c r="S7" s="46"/>
    </row>
    <row r="8" spans="1:19" ht="12.75">
      <c r="A8" s="120" t="s">
        <v>10</v>
      </c>
      <c r="B8" s="34"/>
      <c r="C8" s="31"/>
      <c r="D8" s="35"/>
      <c r="E8" s="34"/>
      <c r="F8" s="31"/>
      <c r="G8" s="35"/>
      <c r="H8" s="34"/>
      <c r="I8" s="31"/>
      <c r="J8" s="35"/>
      <c r="K8" s="34"/>
      <c r="L8" s="31"/>
      <c r="M8" s="35"/>
      <c r="N8" s="34"/>
      <c r="O8" s="31"/>
      <c r="P8" s="35"/>
      <c r="Q8" s="34"/>
      <c r="R8" s="31"/>
      <c r="S8" s="35"/>
    </row>
    <row r="9" spans="1:19" ht="12.75">
      <c r="A9" s="121" t="s">
        <v>7</v>
      </c>
      <c r="B9" s="11"/>
      <c r="C9" s="31"/>
      <c r="D9" s="35"/>
      <c r="E9" s="11"/>
      <c r="F9" s="31"/>
      <c r="G9" s="35"/>
      <c r="H9" s="11"/>
      <c r="I9" s="31"/>
      <c r="J9" s="35"/>
      <c r="K9" s="11"/>
      <c r="L9" s="31"/>
      <c r="M9" s="35"/>
      <c r="N9" s="11"/>
      <c r="O9" s="31"/>
      <c r="P9" s="35"/>
      <c r="Q9" s="34"/>
      <c r="R9" s="31"/>
      <c r="S9" s="35"/>
    </row>
    <row r="10" spans="1:19" ht="12.75">
      <c r="A10" s="122" t="s">
        <v>13</v>
      </c>
      <c r="B10" s="11">
        <v>533.4149704231378</v>
      </c>
      <c r="C10" s="25">
        <v>1274.7070000000006</v>
      </c>
      <c r="D10" s="36">
        <f>IF(C10&lt;&gt;0,B10/C10,0)</f>
        <v>0.4184608466283919</v>
      </c>
      <c r="E10" s="11">
        <v>39911.4185112992</v>
      </c>
      <c r="F10" s="25">
        <v>95376.7092736921</v>
      </c>
      <c r="G10" s="36">
        <f>IF(F10&lt;&gt;0,E10/F10,0)</f>
        <v>0.41846084662839195</v>
      </c>
      <c r="H10" s="11">
        <v>2472.5741485627073</v>
      </c>
      <c r="I10" s="25">
        <v>5908.734756153761</v>
      </c>
      <c r="J10" s="36">
        <f>IF(I10&lt;&gt;0,H10/I10,0)</f>
        <v>0.41846084662839184</v>
      </c>
      <c r="K10" s="11">
        <v>16.61394423120272</v>
      </c>
      <c r="L10" s="25">
        <v>39.70250589765807</v>
      </c>
      <c r="M10" s="36">
        <f>IF(L10&lt;&gt;0,K10/L10,0)</f>
        <v>0.4184608466283919</v>
      </c>
      <c r="N10" s="11">
        <v>0</v>
      </c>
      <c r="O10" s="25">
        <v>0</v>
      </c>
      <c r="P10" s="36">
        <f>IF(O10&lt;&gt;0,N10/O10,0)</f>
        <v>0</v>
      </c>
      <c r="Q10" s="11">
        <f>SUM(B10,E10,H10,K10,N10)</f>
        <v>42934.02157451625</v>
      </c>
      <c r="R10" s="25">
        <f>SUM(C10,F10,I10,L10,O10)</f>
        <v>102599.85353574352</v>
      </c>
      <c r="S10" s="36">
        <f>IF(R10&lt;&gt;0,Q10/R10,0)</f>
        <v>0.418460846628392</v>
      </c>
    </row>
    <row r="11" spans="1:19" ht="4.5" customHeight="1">
      <c r="A11" s="34"/>
      <c r="B11" s="11"/>
      <c r="C11" s="31"/>
      <c r="D11" s="35"/>
      <c r="E11" s="11"/>
      <c r="F11" s="31"/>
      <c r="G11" s="35"/>
      <c r="H11" s="11"/>
      <c r="I11" s="31"/>
      <c r="J11" s="35"/>
      <c r="K11" s="11"/>
      <c r="L11" s="31"/>
      <c r="M11" s="35"/>
      <c r="N11" s="11"/>
      <c r="O11" s="31"/>
      <c r="P11" s="35"/>
      <c r="Q11" s="34"/>
      <c r="R11" s="31"/>
      <c r="S11" s="35"/>
    </row>
    <row r="12" spans="1:19" ht="12.75">
      <c r="A12" s="123" t="s">
        <v>30</v>
      </c>
      <c r="B12" s="11">
        <f>B10</f>
        <v>533.4149704231378</v>
      </c>
      <c r="C12" s="25">
        <f>C10</f>
        <v>1274.7070000000006</v>
      </c>
      <c r="D12" s="36">
        <f>IF(C12&lt;&gt;0,B12/C12,0)</f>
        <v>0.4184608466283919</v>
      </c>
      <c r="E12" s="11">
        <f>E10</f>
        <v>39911.4185112992</v>
      </c>
      <c r="F12" s="25">
        <f>F10</f>
        <v>95376.7092736921</v>
      </c>
      <c r="G12" s="36">
        <f>IF(F12&lt;&gt;0,E12/F12,0)</f>
        <v>0.41846084662839195</v>
      </c>
      <c r="H12" s="11">
        <f>H10</f>
        <v>2472.5741485627073</v>
      </c>
      <c r="I12" s="25">
        <f>I10</f>
        <v>5908.734756153761</v>
      </c>
      <c r="J12" s="36">
        <f>IF(I12&lt;&gt;0,H12/I12,0)</f>
        <v>0.41846084662839184</v>
      </c>
      <c r="K12" s="11">
        <f>K10</f>
        <v>16.61394423120272</v>
      </c>
      <c r="L12" s="25">
        <f>L10</f>
        <v>39.70250589765807</v>
      </c>
      <c r="M12" s="36">
        <f>IF(L12&lt;&gt;0,K12/L12,0)</f>
        <v>0.4184608466283919</v>
      </c>
      <c r="N12" s="11">
        <f>N10</f>
        <v>0</v>
      </c>
      <c r="O12" s="25">
        <f>O10</f>
        <v>0</v>
      </c>
      <c r="P12" s="36">
        <f>IF(O12&lt;&gt;0,N12/O12,0)</f>
        <v>0</v>
      </c>
      <c r="Q12" s="11">
        <f>Q10</f>
        <v>42934.02157451625</v>
      </c>
      <c r="R12" s="25">
        <f>R10</f>
        <v>102599.85353574352</v>
      </c>
      <c r="S12" s="36">
        <f>IF(R12&lt;&gt;0,Q12/R12,0)</f>
        <v>0.418460846628392</v>
      </c>
    </row>
    <row r="13" spans="1:19" ht="12.75">
      <c r="A13" s="34"/>
      <c r="B13" s="11"/>
      <c r="C13" s="31"/>
      <c r="D13" s="35"/>
      <c r="E13" s="11"/>
      <c r="F13" s="31"/>
      <c r="G13" s="35"/>
      <c r="H13" s="11"/>
      <c r="I13" s="31"/>
      <c r="J13" s="35"/>
      <c r="K13" s="11"/>
      <c r="L13" s="31"/>
      <c r="M13" s="35"/>
      <c r="N13" s="11"/>
      <c r="O13" s="31"/>
      <c r="P13" s="35"/>
      <c r="Q13" s="34"/>
      <c r="R13" s="31"/>
      <c r="S13" s="35"/>
    </row>
    <row r="14" spans="1:19" ht="12.75">
      <c r="A14" s="120" t="s">
        <v>11</v>
      </c>
      <c r="B14" s="11"/>
      <c r="C14" s="31"/>
      <c r="D14" s="35"/>
      <c r="E14" s="11"/>
      <c r="F14" s="31"/>
      <c r="G14" s="35"/>
      <c r="H14" s="11"/>
      <c r="I14" s="31"/>
      <c r="J14" s="35"/>
      <c r="K14" s="11"/>
      <c r="L14" s="31"/>
      <c r="M14" s="35"/>
      <c r="N14" s="11"/>
      <c r="O14" s="31"/>
      <c r="P14" s="35"/>
      <c r="Q14" s="34"/>
      <c r="R14" s="31"/>
      <c r="S14" s="35"/>
    </row>
    <row r="15" spans="1:19" ht="12.75">
      <c r="A15" s="124" t="s">
        <v>14</v>
      </c>
      <c r="B15" s="11">
        <v>93.80612650856119</v>
      </c>
      <c r="C15" s="25">
        <v>337.5938877822206</v>
      </c>
      <c r="D15" s="36">
        <f>IF(C15&lt;&gt;0,B15/C15,0)</f>
        <v>0.2778667798899098</v>
      </c>
      <c r="E15" s="11">
        <v>7799.793868339658</v>
      </c>
      <c r="F15" s="25">
        <v>28070.264</v>
      </c>
      <c r="G15" s="36">
        <f>IF(F15&lt;&gt;0,E15/F15,0)</f>
        <v>0.27786677988990977</v>
      </c>
      <c r="H15" s="11">
        <v>1377.7885462902368</v>
      </c>
      <c r="I15" s="25">
        <v>4958.450041549096</v>
      </c>
      <c r="J15" s="36">
        <f>IF(I15&lt;&gt;0,H15/I15,0)</f>
        <v>0.2778667798899098</v>
      </c>
      <c r="K15" s="11">
        <v>588.653763890764</v>
      </c>
      <c r="L15" s="25">
        <v>2118.474774580781</v>
      </c>
      <c r="M15" s="36">
        <f>IF(L15&lt;&gt;0,K15/L15,0)</f>
        <v>0.27786677988990977</v>
      </c>
      <c r="N15" s="11">
        <v>0</v>
      </c>
      <c r="O15" s="25">
        <v>0</v>
      </c>
      <c r="P15" s="36">
        <f>IF(O15&lt;&gt;0,N15/O15,0)</f>
        <v>0</v>
      </c>
      <c r="Q15" s="11">
        <f>SUM(B15,E15,H15,K15,N15)</f>
        <v>9860.04230502922</v>
      </c>
      <c r="R15" s="25">
        <f>SUM(C15,F15,I15,L15,O15)</f>
        <v>35484.7827039121</v>
      </c>
      <c r="S15" s="36">
        <f>IF(R15&lt;&gt;0,Q15/R15,0)</f>
        <v>0.27786677988990977</v>
      </c>
    </row>
    <row r="16" spans="1:19" ht="4.5" customHeight="1">
      <c r="A16" s="34"/>
      <c r="B16" s="11"/>
      <c r="C16" s="31"/>
      <c r="D16" s="35"/>
      <c r="E16" s="11"/>
      <c r="F16" s="31"/>
      <c r="G16" s="35"/>
      <c r="H16" s="11"/>
      <c r="I16" s="31"/>
      <c r="J16" s="35"/>
      <c r="K16" s="11"/>
      <c r="L16" s="31"/>
      <c r="M16" s="35"/>
      <c r="N16" s="11"/>
      <c r="O16" s="31"/>
      <c r="P16" s="35"/>
      <c r="Q16" s="34"/>
      <c r="R16" s="31"/>
      <c r="S16" s="35"/>
    </row>
    <row r="17" spans="1:19" ht="12.75">
      <c r="A17" s="121" t="s">
        <v>7</v>
      </c>
      <c r="B17" s="11"/>
      <c r="C17" s="31"/>
      <c r="D17" s="35"/>
      <c r="E17" s="11"/>
      <c r="F17" s="31"/>
      <c r="G17" s="35"/>
      <c r="H17" s="11"/>
      <c r="I17" s="31"/>
      <c r="J17" s="35"/>
      <c r="K17" s="11"/>
      <c r="L17" s="31"/>
      <c r="M17" s="35"/>
      <c r="N17" s="11"/>
      <c r="O17" s="31"/>
      <c r="P17" s="35"/>
      <c r="Q17" s="34"/>
      <c r="R17" s="31"/>
      <c r="S17" s="35"/>
    </row>
    <row r="18" spans="1:19" ht="12.75">
      <c r="A18" s="122" t="s">
        <v>13</v>
      </c>
      <c r="B18" s="11">
        <v>113.39369365439603</v>
      </c>
      <c r="C18" s="25">
        <v>337.5938877822206</v>
      </c>
      <c r="D18" s="36">
        <f>IF(C18&lt;&gt;0,B18/C18,0)</f>
        <v>0.33588787521990177</v>
      </c>
      <c r="E18" s="11">
        <v>9428.461331821703</v>
      </c>
      <c r="F18" s="25">
        <v>28070.264</v>
      </c>
      <c r="G18" s="36">
        <f>IF(F18&lt;&gt;0,E18/F18,0)</f>
        <v>0.3358878752199019</v>
      </c>
      <c r="H18" s="11">
        <v>1665.48324883996</v>
      </c>
      <c r="I18" s="25">
        <v>4958.450041549096</v>
      </c>
      <c r="J18" s="36">
        <f>IF(I18&lt;&gt;0,H18/I18,0)</f>
        <v>0.3358878752199019</v>
      </c>
      <c r="K18" s="11">
        <v>711.5699907408988</v>
      </c>
      <c r="L18" s="25">
        <v>2118.474774580781</v>
      </c>
      <c r="M18" s="36">
        <f>IF(L18&lt;&gt;0,K18/L18,0)</f>
        <v>0.33588787521990177</v>
      </c>
      <c r="N18" s="11">
        <v>0</v>
      </c>
      <c r="O18" s="25">
        <v>0</v>
      </c>
      <c r="P18" s="36">
        <f>IF(O18&lt;&gt;0,N18/O18,0)</f>
        <v>0</v>
      </c>
      <c r="Q18" s="11">
        <f>SUM(B18,E18,H18,K18,N18)</f>
        <v>11918.908265056958</v>
      </c>
      <c r="R18" s="25">
        <f>SUM(C18,F18,I18,L18,O18)</f>
        <v>35484.7827039121</v>
      </c>
      <c r="S18" s="36">
        <f>IF(R18&lt;&gt;0,Q18/R18,0)</f>
        <v>0.3358878752199019</v>
      </c>
    </row>
    <row r="19" spans="1:19" ht="4.5" customHeight="1">
      <c r="A19" s="34"/>
      <c r="B19" s="11"/>
      <c r="C19" s="31"/>
      <c r="D19" s="35"/>
      <c r="E19" s="11"/>
      <c r="F19" s="31"/>
      <c r="G19" s="35"/>
      <c r="H19" s="11"/>
      <c r="I19" s="31"/>
      <c r="J19" s="35"/>
      <c r="K19" s="11"/>
      <c r="L19" s="31"/>
      <c r="M19" s="35"/>
      <c r="N19" s="11"/>
      <c r="O19" s="31"/>
      <c r="P19" s="35"/>
      <c r="Q19" s="34"/>
      <c r="R19" s="31"/>
      <c r="S19" s="35"/>
    </row>
    <row r="20" spans="1:19" ht="12.75">
      <c r="A20" s="123" t="s">
        <v>31</v>
      </c>
      <c r="B20" s="11">
        <f>SUM(B15:B19)</f>
        <v>207.19982016295722</v>
      </c>
      <c r="C20" s="25">
        <f>C15</f>
        <v>337.5938877822206</v>
      </c>
      <c r="D20" s="36">
        <f>IF(C20&lt;&gt;0,B20/C20,0)</f>
        <v>0.6137546551098115</v>
      </c>
      <c r="E20" s="11">
        <f>SUM(E15:E19)</f>
        <v>17228.255200161362</v>
      </c>
      <c r="F20" s="25">
        <f>F15</f>
        <v>28070.264</v>
      </c>
      <c r="G20" s="36">
        <f>IF(F20&lt;&gt;0,E20/F20,0)</f>
        <v>0.6137546551098116</v>
      </c>
      <c r="H20" s="11">
        <f>SUM(H15:H19)</f>
        <v>3043.2717951301966</v>
      </c>
      <c r="I20" s="25">
        <f>I15</f>
        <v>4958.450041549096</v>
      </c>
      <c r="J20" s="36">
        <f>IF(I20&lt;&gt;0,H20/I20,0)</f>
        <v>0.6137546551098116</v>
      </c>
      <c r="K20" s="11">
        <f>SUM(K15:K19)</f>
        <v>1300.2237546316628</v>
      </c>
      <c r="L20" s="25">
        <f>L15</f>
        <v>2118.474774580781</v>
      </c>
      <c r="M20" s="36">
        <f>IF(L20&lt;&gt;0,K20/L20,0)</f>
        <v>0.6137546551098115</v>
      </c>
      <c r="N20" s="11">
        <f>SUM(N15:N19)</f>
        <v>0</v>
      </c>
      <c r="O20" s="25">
        <f>O15</f>
        <v>0</v>
      </c>
      <c r="P20" s="36">
        <f>IF(O20&lt;&gt;0,N20/O20,0)</f>
        <v>0</v>
      </c>
      <c r="Q20" s="11">
        <f>SUM(Q15:Q19)</f>
        <v>21778.950570086177</v>
      </c>
      <c r="R20" s="25">
        <f>R15</f>
        <v>35484.7827039121</v>
      </c>
      <c r="S20" s="36">
        <f>IF(R20&lt;&gt;0,Q20/R20,0)</f>
        <v>0.6137546551098116</v>
      </c>
    </row>
    <row r="21" spans="1:19" ht="12.75">
      <c r="A21" s="125"/>
      <c r="B21" s="11"/>
      <c r="C21" s="31"/>
      <c r="D21" s="35"/>
      <c r="E21" s="11"/>
      <c r="F21" s="31"/>
      <c r="G21" s="35"/>
      <c r="H21" s="11"/>
      <c r="I21" s="31"/>
      <c r="J21" s="35"/>
      <c r="K21" s="11"/>
      <c r="L21" s="31"/>
      <c r="M21" s="35"/>
      <c r="N21" s="11"/>
      <c r="O21" s="31"/>
      <c r="P21" s="35"/>
      <c r="Q21" s="34"/>
      <c r="R21" s="31"/>
      <c r="S21" s="35"/>
    </row>
    <row r="22" spans="1:19" ht="12.75">
      <c r="A22" s="126" t="s">
        <v>32</v>
      </c>
      <c r="B22" s="38">
        <f>SUM(B12,B20)</f>
        <v>740.6147905860951</v>
      </c>
      <c r="C22" s="39">
        <f>SUM(C12,C20)</f>
        <v>1612.3008877822213</v>
      </c>
      <c r="D22" s="41">
        <f>IF(C22&lt;&gt;0,B22/C22,0)</f>
        <v>0.45935271523967075</v>
      </c>
      <c r="E22" s="38">
        <f>SUM(E12,E20)</f>
        <v>57139.673711460564</v>
      </c>
      <c r="F22" s="39">
        <f>SUM(F12,F20)</f>
        <v>123446.9732736921</v>
      </c>
      <c r="G22" s="41">
        <f>IF(F22&lt;&gt;0,E22/F22,0)</f>
        <v>0.4628681627112655</v>
      </c>
      <c r="H22" s="38">
        <f>SUM(H12,H20)</f>
        <v>5515.845943692904</v>
      </c>
      <c r="I22" s="39">
        <f>SUM(I12,I20)</f>
        <v>10867.184797702856</v>
      </c>
      <c r="J22" s="41">
        <f>IF(I22&lt;&gt;0,H22/I22,0)</f>
        <v>0.5075689837223403</v>
      </c>
      <c r="K22" s="38">
        <f>SUM(K12,K20)</f>
        <v>1316.8376988628656</v>
      </c>
      <c r="L22" s="39">
        <f>SUM(L12,L20)</f>
        <v>2158.177280478439</v>
      </c>
      <c r="M22" s="41">
        <f>IF(L22&lt;&gt;0,K22/L22,0)</f>
        <v>0.6101619689791843</v>
      </c>
      <c r="N22" s="38">
        <f>SUM(N12,N20)</f>
        <v>0</v>
      </c>
      <c r="O22" s="39">
        <f>SUM(O12,O20)</f>
        <v>0</v>
      </c>
      <c r="P22" s="41">
        <f>IF(O22&lt;&gt;0,N22/O22,0)</f>
        <v>0</v>
      </c>
      <c r="Q22" s="38">
        <f>SUM(Q12,Q20)</f>
        <v>64712.97214460243</v>
      </c>
      <c r="R22" s="39">
        <f>SUM(R12,R20)</f>
        <v>138084.6362396556</v>
      </c>
      <c r="S22" s="41">
        <f>IF(R22&lt;&gt;0,Q22/R22,0)</f>
        <v>0.4686471566053772</v>
      </c>
    </row>
    <row r="23" spans="1:19" ht="12.75">
      <c r="A23" s="16"/>
      <c r="B23" s="127"/>
      <c r="C23" s="128"/>
      <c r="D23" s="129"/>
      <c r="E23" s="127"/>
      <c r="F23" s="128"/>
      <c r="G23" s="129"/>
      <c r="H23" s="127"/>
      <c r="I23" s="128"/>
      <c r="J23" s="129"/>
      <c r="K23" s="127"/>
      <c r="L23" s="128"/>
      <c r="M23" s="130"/>
      <c r="N23" s="127"/>
      <c r="O23" s="128"/>
      <c r="P23" s="129"/>
      <c r="Q23" s="127"/>
      <c r="R23" s="128"/>
      <c r="S23" s="129"/>
    </row>
    <row r="24" spans="1:19" ht="12.75">
      <c r="A24" s="131" t="s">
        <v>33</v>
      </c>
      <c r="B24" s="11"/>
      <c r="C24" s="25"/>
      <c r="D24" s="48"/>
      <c r="E24" s="11"/>
      <c r="F24" s="25"/>
      <c r="G24" s="48"/>
      <c r="H24" s="11"/>
      <c r="I24" s="25"/>
      <c r="J24" s="48"/>
      <c r="K24" s="11"/>
      <c r="L24" s="25"/>
      <c r="M24" s="36"/>
      <c r="N24" s="11"/>
      <c r="O24" s="25"/>
      <c r="P24" s="48"/>
      <c r="Q24" s="11"/>
      <c r="R24" s="25"/>
      <c r="S24" s="48"/>
    </row>
    <row r="25" spans="1:19" ht="12.75">
      <c r="A25" s="120" t="s">
        <v>10</v>
      </c>
      <c r="B25" s="11"/>
      <c r="C25" s="25"/>
      <c r="D25" s="48"/>
      <c r="E25" s="11"/>
      <c r="F25" s="25"/>
      <c r="G25" s="48"/>
      <c r="H25" s="11"/>
      <c r="I25" s="25"/>
      <c r="J25" s="48"/>
      <c r="K25" s="11"/>
      <c r="L25" s="25"/>
      <c r="M25" s="36"/>
      <c r="N25" s="11"/>
      <c r="O25" s="25"/>
      <c r="P25" s="48"/>
      <c r="Q25" s="11"/>
      <c r="R25" s="25"/>
      <c r="S25" s="48"/>
    </row>
    <row r="26" spans="1:19" ht="12.75">
      <c r="A26" s="121" t="s">
        <v>7</v>
      </c>
      <c r="B26" s="11"/>
      <c r="C26" s="25"/>
      <c r="D26" s="48"/>
      <c r="E26" s="11"/>
      <c r="F26" s="25"/>
      <c r="G26" s="48"/>
      <c r="H26" s="11"/>
      <c r="I26" s="25"/>
      <c r="J26" s="48"/>
      <c r="K26" s="11"/>
      <c r="L26" s="25"/>
      <c r="M26" s="36"/>
      <c r="N26" s="11"/>
      <c r="O26" s="25"/>
      <c r="P26" s="48"/>
      <c r="Q26" s="11"/>
      <c r="R26" s="25"/>
      <c r="S26" s="48"/>
    </row>
    <row r="27" spans="1:19" ht="12.75">
      <c r="A27" s="122" t="s">
        <v>13</v>
      </c>
      <c r="B27" s="11">
        <v>0</v>
      </c>
      <c r="C27" s="25">
        <v>0</v>
      </c>
      <c r="D27" s="36">
        <f>IF(C27&lt;&gt;0,B27/C27,0)</f>
        <v>0</v>
      </c>
      <c r="E27" s="11">
        <v>191.35365225835943</v>
      </c>
      <c r="F27" s="25">
        <v>457.27970442187683</v>
      </c>
      <c r="G27" s="36">
        <f>IF(F27&lt;&gt;0,E27/F27,0)</f>
        <v>0.418460846628392</v>
      </c>
      <c r="H27" s="11">
        <v>574.1739958465405</v>
      </c>
      <c r="I27" s="25">
        <v>1372.1092438462406</v>
      </c>
      <c r="J27" s="36">
        <f>IF(I27&lt;&gt;0,H27/I27,0)</f>
        <v>0.41846084662839195</v>
      </c>
      <c r="K27" s="11">
        <v>375.73243480249783</v>
      </c>
      <c r="L27" s="25">
        <v>897.891494102342</v>
      </c>
      <c r="M27" s="36">
        <f>IF(L27&lt;&gt;0,K27/L27,0)</f>
        <v>0.41846084662839195</v>
      </c>
      <c r="N27" s="11">
        <v>0</v>
      </c>
      <c r="O27" s="25">
        <v>0</v>
      </c>
      <c r="P27" s="36">
        <f>IF(O27&lt;&gt;0,N27/O27,0)</f>
        <v>0</v>
      </c>
      <c r="Q27" s="11">
        <f>SUM(B27,E27,H27,K27,N27)</f>
        <v>1141.2600829073979</v>
      </c>
      <c r="R27" s="25">
        <f>SUM(C27,F27,I27,L27,O27)</f>
        <v>2727.2804423704592</v>
      </c>
      <c r="S27" s="36">
        <f>IF(R27&lt;&gt;0,Q27/R27,0)</f>
        <v>0.418460846628392</v>
      </c>
    </row>
    <row r="28" spans="1:19" ht="4.5" customHeight="1">
      <c r="A28" s="34"/>
      <c r="B28" s="11"/>
      <c r="C28" s="31"/>
      <c r="D28" s="35"/>
      <c r="E28" s="11"/>
      <c r="F28" s="31"/>
      <c r="G28" s="35"/>
      <c r="H28" s="11"/>
      <c r="I28" s="31"/>
      <c r="J28" s="35"/>
      <c r="K28" s="11"/>
      <c r="L28" s="31"/>
      <c r="M28" s="35"/>
      <c r="N28" s="11"/>
      <c r="O28" s="31"/>
      <c r="P28" s="35"/>
      <c r="Q28" s="34"/>
      <c r="R28" s="31"/>
      <c r="S28" s="35"/>
    </row>
    <row r="29" spans="1:19" ht="12.75">
      <c r="A29" s="123" t="s">
        <v>34</v>
      </c>
      <c r="B29" s="11">
        <f>B27</f>
        <v>0</v>
      </c>
      <c r="C29" s="25">
        <f>C27</f>
        <v>0</v>
      </c>
      <c r="D29" s="36">
        <f>IF(C29&lt;&gt;0,B29/C29,0)</f>
        <v>0</v>
      </c>
      <c r="E29" s="11">
        <f>E27</f>
        <v>191.35365225835943</v>
      </c>
      <c r="F29" s="25">
        <f>F27</f>
        <v>457.27970442187683</v>
      </c>
      <c r="G29" s="36">
        <f>IF(F29&lt;&gt;0,E29/F29,0)</f>
        <v>0.418460846628392</v>
      </c>
      <c r="H29" s="11">
        <f>H27</f>
        <v>574.1739958465405</v>
      </c>
      <c r="I29" s="25">
        <f>I27</f>
        <v>1372.1092438462406</v>
      </c>
      <c r="J29" s="36">
        <f>IF(I29&lt;&gt;0,H29/I29,0)</f>
        <v>0.41846084662839195</v>
      </c>
      <c r="K29" s="11">
        <f>K27</f>
        <v>375.73243480249783</v>
      </c>
      <c r="L29" s="25">
        <f>L27</f>
        <v>897.891494102342</v>
      </c>
      <c r="M29" s="36">
        <f>IF(L29&lt;&gt;0,K29/L29,0)</f>
        <v>0.41846084662839195</v>
      </c>
      <c r="N29" s="11">
        <f>N27</f>
        <v>0</v>
      </c>
      <c r="O29" s="25">
        <f>O27</f>
        <v>0</v>
      </c>
      <c r="P29" s="36">
        <f>IF(O29&lt;&gt;0,N29/O29,0)</f>
        <v>0</v>
      </c>
      <c r="Q29" s="11">
        <f>Q27</f>
        <v>1141.2600829073979</v>
      </c>
      <c r="R29" s="25">
        <f>R27</f>
        <v>2727.2804423704592</v>
      </c>
      <c r="S29" s="36">
        <f>IF(R29&lt;&gt;0,Q29/R29,0)</f>
        <v>0.418460846628392</v>
      </c>
    </row>
    <row r="30" spans="1:19" ht="12.75">
      <c r="A30" s="34"/>
      <c r="B30" s="11"/>
      <c r="C30" s="31"/>
      <c r="D30" s="35"/>
      <c r="E30" s="11"/>
      <c r="F30" s="31"/>
      <c r="G30" s="35"/>
      <c r="H30" s="11"/>
      <c r="I30" s="31"/>
      <c r="J30" s="35"/>
      <c r="K30" s="11"/>
      <c r="L30" s="31"/>
      <c r="M30" s="35"/>
      <c r="N30" s="11"/>
      <c r="O30" s="31"/>
      <c r="P30" s="35"/>
      <c r="Q30" s="34"/>
      <c r="R30" s="31"/>
      <c r="S30" s="35"/>
    </row>
    <row r="31" spans="1:19" ht="12.75">
      <c r="A31" s="120" t="s">
        <v>11</v>
      </c>
      <c r="B31" s="11"/>
      <c r="C31" s="31"/>
      <c r="D31" s="35"/>
      <c r="E31" s="11"/>
      <c r="F31" s="31"/>
      <c r="G31" s="35"/>
      <c r="H31" s="11"/>
      <c r="I31" s="31"/>
      <c r="J31" s="35"/>
      <c r="K31" s="11"/>
      <c r="L31" s="31"/>
      <c r="M31" s="35"/>
      <c r="N31" s="11"/>
      <c r="O31" s="31"/>
      <c r="P31" s="35"/>
      <c r="Q31" s="34"/>
      <c r="R31" s="31"/>
      <c r="S31" s="35"/>
    </row>
    <row r="32" spans="1:19" ht="12.75">
      <c r="A32" s="124" t="s">
        <v>14</v>
      </c>
      <c r="B32" s="11">
        <v>0</v>
      </c>
      <c r="C32" s="25">
        <v>0</v>
      </c>
      <c r="D32" s="36">
        <f>IF(C32&lt;&gt;0,B32/C32,0)</f>
        <v>0</v>
      </c>
      <c r="E32" s="11">
        <v>0</v>
      </c>
      <c r="F32" s="25">
        <v>0</v>
      </c>
      <c r="G32" s="36">
        <f>IF(F32&lt;&gt;0,E32/F32,0)</f>
        <v>0</v>
      </c>
      <c r="H32" s="11">
        <v>1566.2364783639075</v>
      </c>
      <c r="I32" s="25">
        <v>2722.4949584509045</v>
      </c>
      <c r="J32" s="36">
        <f>IF(I32&lt;&gt;0,H32/I32,0)</f>
        <v>0.575294537645386</v>
      </c>
      <c r="K32" s="11">
        <v>451.4981863609962</v>
      </c>
      <c r="L32" s="25">
        <v>784.8122254192195</v>
      </c>
      <c r="M32" s="36">
        <f>IF(L32&lt;&gt;0,K32/L32,0)</f>
        <v>0.5752945376453859</v>
      </c>
      <c r="N32" s="11">
        <v>0</v>
      </c>
      <c r="O32" s="25">
        <v>0</v>
      </c>
      <c r="P32" s="36">
        <f>IF(O32&lt;&gt;0,N32/O32,0)</f>
        <v>0</v>
      </c>
      <c r="Q32" s="11">
        <f>SUM(B32,E32,H32,K32,N32)</f>
        <v>2017.7346647249037</v>
      </c>
      <c r="R32" s="25">
        <f>SUM(C32,F32,I32,L32,O32)</f>
        <v>3507.307183870124</v>
      </c>
      <c r="S32" s="36">
        <f>IF(R32&lt;&gt;0,Q32/R32,0)</f>
        <v>0.575294537645386</v>
      </c>
    </row>
    <row r="33" spans="1:19" ht="4.5" customHeight="1">
      <c r="A33" s="34"/>
      <c r="B33" s="11"/>
      <c r="C33" s="31"/>
      <c r="D33" s="35"/>
      <c r="E33" s="11"/>
      <c r="F33" s="31"/>
      <c r="G33" s="35"/>
      <c r="H33" s="11"/>
      <c r="I33" s="31"/>
      <c r="J33" s="35"/>
      <c r="K33" s="11"/>
      <c r="L33" s="31"/>
      <c r="M33" s="35"/>
      <c r="N33" s="11"/>
      <c r="O33" s="31"/>
      <c r="P33" s="35"/>
      <c r="Q33" s="34"/>
      <c r="R33" s="31"/>
      <c r="S33" s="35"/>
    </row>
    <row r="34" spans="1:19" ht="12.75">
      <c r="A34" s="121" t="s">
        <v>7</v>
      </c>
      <c r="B34" s="11"/>
      <c r="C34" s="31"/>
      <c r="D34" s="35"/>
      <c r="E34" s="11"/>
      <c r="F34" s="31"/>
      <c r="G34" s="35"/>
      <c r="H34" s="11"/>
      <c r="I34" s="31"/>
      <c r="J34" s="35"/>
      <c r="K34" s="11"/>
      <c r="L34" s="31"/>
      <c r="M34" s="35"/>
      <c r="N34" s="11"/>
      <c r="O34" s="31"/>
      <c r="P34" s="35"/>
      <c r="Q34" s="34"/>
      <c r="R34" s="31"/>
      <c r="S34" s="35"/>
    </row>
    <row r="35" spans="1:19" ht="12.75">
      <c r="A35" s="122" t="s">
        <v>13</v>
      </c>
      <c r="B35" s="11">
        <v>0</v>
      </c>
      <c r="C35" s="25">
        <v>0</v>
      </c>
      <c r="D35" s="36">
        <f>IF(C35&lt;&gt;0,B35/C35,0)</f>
        <v>0</v>
      </c>
      <c r="E35" s="11">
        <v>0</v>
      </c>
      <c r="F35" s="25">
        <v>0</v>
      </c>
      <c r="G35" s="36">
        <f>IF(F35&lt;&gt;0,E35/F35,0)</f>
        <v>0</v>
      </c>
      <c r="H35" s="11">
        <v>914.4530468909693</v>
      </c>
      <c r="I35" s="25">
        <v>2722.4949584509045</v>
      </c>
      <c r="J35" s="36">
        <f>IF(I35&lt;&gt;0,H35/I35,0)</f>
        <v>0.3358878752199019</v>
      </c>
      <c r="K35" s="11">
        <v>263.6089108426642</v>
      </c>
      <c r="L35" s="25">
        <v>784.8122254192195</v>
      </c>
      <c r="M35" s="36">
        <f>IF(L35&lt;&gt;0,K35/L35,0)</f>
        <v>0.33588787521990177</v>
      </c>
      <c r="N35" s="11">
        <v>0</v>
      </c>
      <c r="O35" s="25">
        <v>0</v>
      </c>
      <c r="P35" s="36">
        <f>IF(O35&lt;&gt;0,N35/O35,0)</f>
        <v>0</v>
      </c>
      <c r="Q35" s="11">
        <f>SUM(B35,E35,H35,K35,N35)</f>
        <v>1178.0619577336336</v>
      </c>
      <c r="R35" s="25">
        <f>SUM(C35,F35,I35,L35,O35)</f>
        <v>3507.307183870124</v>
      </c>
      <c r="S35" s="36">
        <f>IF(R35&lt;&gt;0,Q35/R35,0)</f>
        <v>0.3358878752199019</v>
      </c>
    </row>
    <row r="36" spans="1:19" ht="4.5" customHeight="1">
      <c r="A36" s="34"/>
      <c r="B36" s="11"/>
      <c r="C36" s="31"/>
      <c r="D36" s="35"/>
      <c r="E36" s="11"/>
      <c r="F36" s="31"/>
      <c r="G36" s="35"/>
      <c r="H36" s="11"/>
      <c r="I36" s="31"/>
      <c r="J36" s="35"/>
      <c r="K36" s="11"/>
      <c r="L36" s="31"/>
      <c r="M36" s="35"/>
      <c r="N36" s="11"/>
      <c r="O36" s="31"/>
      <c r="P36" s="35"/>
      <c r="Q36" s="34"/>
      <c r="R36" s="31"/>
      <c r="S36" s="35"/>
    </row>
    <row r="37" spans="1:19" ht="12.75">
      <c r="A37" s="123" t="s">
        <v>35</v>
      </c>
      <c r="B37" s="11">
        <f>SUM(B32:B36)</f>
        <v>0</v>
      </c>
      <c r="C37" s="25">
        <f>C32</f>
        <v>0</v>
      </c>
      <c r="D37" s="36">
        <f>IF(C37&lt;&gt;0,B37/C37,0)</f>
        <v>0</v>
      </c>
      <c r="E37" s="11">
        <f>SUM(E32:E36)</f>
        <v>0</v>
      </c>
      <c r="F37" s="25">
        <f>F32</f>
        <v>0</v>
      </c>
      <c r="G37" s="36">
        <f>IF(F37&lt;&gt;0,E37/F37,0)</f>
        <v>0</v>
      </c>
      <c r="H37" s="11">
        <f>SUM(H32:H36)</f>
        <v>2480.6895252548766</v>
      </c>
      <c r="I37" s="25">
        <f>I32</f>
        <v>2722.4949584509045</v>
      </c>
      <c r="J37" s="36">
        <f>IF(I37&lt;&gt;0,H37/I37,0)</f>
        <v>0.9111824128652878</v>
      </c>
      <c r="K37" s="11">
        <f>SUM(K32:K36)</f>
        <v>715.1070972036605</v>
      </c>
      <c r="L37" s="25">
        <f>L32</f>
        <v>784.8122254192195</v>
      </c>
      <c r="M37" s="36">
        <f>IF(L37&lt;&gt;0,K37/L37,0)</f>
        <v>0.9111824128652877</v>
      </c>
      <c r="N37" s="11">
        <f>SUM(N32:N36)</f>
        <v>0</v>
      </c>
      <c r="O37" s="25">
        <f>O32</f>
        <v>0</v>
      </c>
      <c r="P37" s="36">
        <f>IF(O37&lt;&gt;0,N37/O37,0)</f>
        <v>0</v>
      </c>
      <c r="Q37" s="11">
        <f>SUM(Q32:Q36)</f>
        <v>3195.796622458537</v>
      </c>
      <c r="R37" s="25">
        <f>R32</f>
        <v>3507.307183870124</v>
      </c>
      <c r="S37" s="36">
        <f>IF(R37&lt;&gt;0,Q37/R37,0)</f>
        <v>0.9111824128652878</v>
      </c>
    </row>
    <row r="38" spans="1:19" ht="12.75">
      <c r="A38" s="125"/>
      <c r="B38" s="11"/>
      <c r="C38" s="31"/>
      <c r="D38" s="35"/>
      <c r="E38" s="11"/>
      <c r="F38" s="31"/>
      <c r="G38" s="35"/>
      <c r="H38" s="11"/>
      <c r="I38" s="31"/>
      <c r="J38" s="35"/>
      <c r="K38" s="11"/>
      <c r="L38" s="31"/>
      <c r="M38" s="35"/>
      <c r="N38" s="11"/>
      <c r="O38" s="31"/>
      <c r="P38" s="35"/>
      <c r="Q38" s="34"/>
      <c r="R38" s="31"/>
      <c r="S38" s="35"/>
    </row>
    <row r="39" spans="1:19" ht="12.75">
      <c r="A39" s="126" t="s">
        <v>36</v>
      </c>
      <c r="B39" s="38">
        <f>SUM(B29,B37)</f>
        <v>0</v>
      </c>
      <c r="C39" s="39">
        <f>SUM(C29,C37)</f>
        <v>0</v>
      </c>
      <c r="D39" s="41">
        <f>IF(C39&lt;&gt;0,B39/C39,0)</f>
        <v>0</v>
      </c>
      <c r="E39" s="38">
        <f>SUM(E29,E37)</f>
        <v>191.35365225835943</v>
      </c>
      <c r="F39" s="39">
        <f>SUM(F29,F37)</f>
        <v>457.27970442187683</v>
      </c>
      <c r="G39" s="41">
        <f>IF(F39&lt;&gt;0,E39/F39,0)</f>
        <v>0.418460846628392</v>
      </c>
      <c r="H39" s="38">
        <f>SUM(H29,H37)</f>
        <v>3054.863521101417</v>
      </c>
      <c r="I39" s="39">
        <f>SUM(I29,I37)</f>
        <v>4094.604202297145</v>
      </c>
      <c r="J39" s="41">
        <f>IF(I39&lt;&gt;0,H39/I39,0)</f>
        <v>0.7460705284744212</v>
      </c>
      <c r="K39" s="38">
        <f>SUM(K29,K37)</f>
        <v>1090.8395320061584</v>
      </c>
      <c r="L39" s="39">
        <f>SUM(L29,L37)</f>
        <v>1682.7037195215617</v>
      </c>
      <c r="M39" s="41">
        <f>IF(L39&lt;&gt;0,K39/L39,0)</f>
        <v>0.6482659539828638</v>
      </c>
      <c r="N39" s="38">
        <f>SUM(N29,N37)</f>
        <v>0</v>
      </c>
      <c r="O39" s="39">
        <f>SUM(O29,O37)</f>
        <v>0</v>
      </c>
      <c r="P39" s="41">
        <f>IF(O39&lt;&gt;0,N39/O39,0)</f>
        <v>0</v>
      </c>
      <c r="Q39" s="38">
        <f>SUM(Q29,Q37)</f>
        <v>4337.056705365935</v>
      </c>
      <c r="R39" s="39">
        <f>SUM(R29,R37)</f>
        <v>6234.587626240584</v>
      </c>
      <c r="S39" s="41">
        <f>IF(R39&lt;&gt;0,Q39/R39,0)</f>
        <v>0.6956445181894336</v>
      </c>
    </row>
    <row r="40" spans="1:19" ht="12.75">
      <c r="A40" s="16"/>
      <c r="B40" s="127"/>
      <c r="C40" s="128"/>
      <c r="D40" s="129"/>
      <c r="E40" s="127"/>
      <c r="F40" s="128"/>
      <c r="G40" s="129"/>
      <c r="H40" s="127"/>
      <c r="I40" s="128"/>
      <c r="J40" s="129"/>
      <c r="K40" s="127"/>
      <c r="L40" s="128"/>
      <c r="M40" s="130"/>
      <c r="N40" s="127"/>
      <c r="O40" s="128"/>
      <c r="P40" s="129"/>
      <c r="Q40" s="127"/>
      <c r="R40" s="128"/>
      <c r="S40" s="129"/>
    </row>
    <row r="41" spans="1:19" ht="12.75">
      <c r="A41" s="131" t="s">
        <v>37</v>
      </c>
      <c r="B41" s="11"/>
      <c r="C41" s="25"/>
      <c r="D41" s="48"/>
      <c r="E41" s="11"/>
      <c r="F41" s="25"/>
      <c r="G41" s="48"/>
      <c r="H41" s="11"/>
      <c r="I41" s="25"/>
      <c r="J41" s="48"/>
      <c r="K41" s="11"/>
      <c r="L41" s="25"/>
      <c r="M41" s="36"/>
      <c r="N41" s="11"/>
      <c r="O41" s="25"/>
      <c r="P41" s="48"/>
      <c r="Q41" s="11"/>
      <c r="R41" s="25"/>
      <c r="S41" s="48"/>
    </row>
    <row r="42" spans="1:19" ht="12.75">
      <c r="A42" s="120" t="s">
        <v>10</v>
      </c>
      <c r="B42" s="11"/>
      <c r="C42" s="25"/>
      <c r="D42" s="48"/>
      <c r="E42" s="11"/>
      <c r="F42" s="25"/>
      <c r="G42" s="48"/>
      <c r="H42" s="11"/>
      <c r="I42" s="25"/>
      <c r="J42" s="48"/>
      <c r="K42" s="11"/>
      <c r="L42" s="25"/>
      <c r="M42" s="36"/>
      <c r="N42" s="11"/>
      <c r="O42" s="25"/>
      <c r="P42" s="48"/>
      <c r="Q42" s="11"/>
      <c r="R42" s="25"/>
      <c r="S42" s="48"/>
    </row>
    <row r="43" spans="1:19" ht="12.75">
      <c r="A43" s="121" t="s">
        <v>7</v>
      </c>
      <c r="B43" s="11"/>
      <c r="C43" s="25"/>
      <c r="D43" s="48"/>
      <c r="E43" s="11"/>
      <c r="F43" s="25"/>
      <c r="G43" s="48"/>
      <c r="H43" s="11"/>
      <c r="I43" s="25"/>
      <c r="J43" s="48"/>
      <c r="K43" s="11"/>
      <c r="L43" s="25"/>
      <c r="M43" s="36"/>
      <c r="N43" s="11"/>
      <c r="O43" s="25"/>
      <c r="P43" s="48"/>
      <c r="Q43" s="11"/>
      <c r="R43" s="25"/>
      <c r="S43" s="48"/>
    </row>
    <row r="44" spans="1:19" ht="12.75">
      <c r="A44" s="122" t="s">
        <v>13</v>
      </c>
      <c r="B44" s="11">
        <f>SUM(B10,B27)</f>
        <v>533.4149704231378</v>
      </c>
      <c r="C44" s="25">
        <f>SUM(C10,C27)</f>
        <v>1274.7070000000006</v>
      </c>
      <c r="D44" s="36">
        <f>IF(C44&lt;&gt;0,B44/C44,0)</f>
        <v>0.4184608466283919</v>
      </c>
      <c r="E44" s="11">
        <f>SUM(E10,E27)</f>
        <v>40102.77216355756</v>
      </c>
      <c r="F44" s="25">
        <f>SUM(F10,F27)</f>
        <v>95833.98897811398</v>
      </c>
      <c r="G44" s="36">
        <f>IF(F44&lt;&gt;0,E44/F44,0)</f>
        <v>0.41846084662839195</v>
      </c>
      <c r="H44" s="11">
        <f>SUM(H10,H27)</f>
        <v>3046.7481444092477</v>
      </c>
      <c r="I44" s="25">
        <f>SUM(I10,I27)</f>
        <v>7280.844000000001</v>
      </c>
      <c r="J44" s="36">
        <f>IF(I44&lt;&gt;0,H44/I44,0)</f>
        <v>0.4184608466283919</v>
      </c>
      <c r="K44" s="11">
        <f>SUM(K10,K27)</f>
        <v>392.34637903370054</v>
      </c>
      <c r="L44" s="25">
        <f>SUM(L10,L27)</f>
        <v>937.594</v>
      </c>
      <c r="M44" s="36">
        <f>IF(L44&lt;&gt;0,K44/L44,0)</f>
        <v>0.41846084662839195</v>
      </c>
      <c r="N44" s="11">
        <f>SUM(N10,N27)</f>
        <v>0</v>
      </c>
      <c r="O44" s="25">
        <f>SUM(O10,O27)</f>
        <v>0</v>
      </c>
      <c r="P44" s="36">
        <f>IF(O44&lt;&gt;0,N44/O44,0)</f>
        <v>0</v>
      </c>
      <c r="Q44" s="11">
        <f>SUM(Q10,Q27)</f>
        <v>44075.28165742365</v>
      </c>
      <c r="R44" s="25">
        <f>SUM(R10,R27)</f>
        <v>105327.13397811398</v>
      </c>
      <c r="S44" s="36">
        <f>IF(R44&lt;&gt;0,Q44/R44,0)</f>
        <v>0.418460846628392</v>
      </c>
    </row>
    <row r="45" spans="1:19" ht="4.5" customHeight="1">
      <c r="A45" s="34"/>
      <c r="B45" s="11"/>
      <c r="C45" s="25"/>
      <c r="D45" s="35"/>
      <c r="E45" s="11"/>
      <c r="F45" s="25"/>
      <c r="G45" s="35"/>
      <c r="H45" s="11"/>
      <c r="I45" s="25"/>
      <c r="J45" s="35"/>
      <c r="K45" s="11"/>
      <c r="L45" s="25"/>
      <c r="M45" s="35"/>
      <c r="N45" s="11"/>
      <c r="O45" s="25"/>
      <c r="P45" s="35"/>
      <c r="Q45" s="11"/>
      <c r="R45" s="25"/>
      <c r="S45" s="35"/>
    </row>
    <row r="46" spans="1:19" ht="12.75">
      <c r="A46" s="123" t="s">
        <v>38</v>
      </c>
      <c r="B46" s="11">
        <f>B44</f>
        <v>533.4149704231378</v>
      </c>
      <c r="C46" s="25">
        <f>C44</f>
        <v>1274.7070000000006</v>
      </c>
      <c r="D46" s="36">
        <f>IF(C46&lt;&gt;0,B46/C46,0)</f>
        <v>0.4184608466283919</v>
      </c>
      <c r="E46" s="11">
        <f>E44</f>
        <v>40102.77216355756</v>
      </c>
      <c r="F46" s="25">
        <f>F44</f>
        <v>95833.98897811398</v>
      </c>
      <c r="G46" s="36">
        <f>IF(F46&lt;&gt;0,E46/F46,0)</f>
        <v>0.41846084662839195</v>
      </c>
      <c r="H46" s="11">
        <f>H44</f>
        <v>3046.7481444092477</v>
      </c>
      <c r="I46" s="25">
        <f>I44</f>
        <v>7280.844000000001</v>
      </c>
      <c r="J46" s="36">
        <f>IF(I46&lt;&gt;0,H46/I46,0)</f>
        <v>0.4184608466283919</v>
      </c>
      <c r="K46" s="11">
        <f>K44</f>
        <v>392.34637903370054</v>
      </c>
      <c r="L46" s="25">
        <f>L44</f>
        <v>937.594</v>
      </c>
      <c r="M46" s="36">
        <f>IF(L46&lt;&gt;0,K46/L46,0)</f>
        <v>0.41846084662839195</v>
      </c>
      <c r="N46" s="11">
        <f>N44</f>
        <v>0</v>
      </c>
      <c r="O46" s="25">
        <f>O44</f>
        <v>0</v>
      </c>
      <c r="P46" s="36">
        <f>IF(O46&lt;&gt;0,N46/O46,0)</f>
        <v>0</v>
      </c>
      <c r="Q46" s="11">
        <f>Q44</f>
        <v>44075.28165742365</v>
      </c>
      <c r="R46" s="25">
        <f>R44</f>
        <v>105327.13397811398</v>
      </c>
      <c r="S46" s="36">
        <f>IF(R46&lt;&gt;0,Q46/R46,0)</f>
        <v>0.418460846628392</v>
      </c>
    </row>
    <row r="47" spans="1:19" ht="12.75">
      <c r="A47" s="34"/>
      <c r="B47" s="11"/>
      <c r="C47" s="25"/>
      <c r="D47" s="35"/>
      <c r="E47" s="11"/>
      <c r="F47" s="25"/>
      <c r="G47" s="35"/>
      <c r="H47" s="11"/>
      <c r="I47" s="25"/>
      <c r="J47" s="35"/>
      <c r="K47" s="11"/>
      <c r="L47" s="25"/>
      <c r="M47" s="35"/>
      <c r="N47" s="11"/>
      <c r="O47" s="25"/>
      <c r="P47" s="35"/>
      <c r="Q47" s="11"/>
      <c r="R47" s="25"/>
      <c r="S47" s="35"/>
    </row>
    <row r="48" spans="1:19" ht="12.75">
      <c r="A48" s="120" t="s">
        <v>11</v>
      </c>
      <c r="B48" s="11"/>
      <c r="C48" s="25"/>
      <c r="D48" s="35"/>
      <c r="E48" s="11"/>
      <c r="F48" s="25"/>
      <c r="G48" s="35"/>
      <c r="H48" s="11"/>
      <c r="I48" s="25"/>
      <c r="J48" s="35"/>
      <c r="K48" s="11"/>
      <c r="L48" s="25"/>
      <c r="M48" s="35"/>
      <c r="N48" s="11"/>
      <c r="O48" s="25"/>
      <c r="P48" s="35"/>
      <c r="Q48" s="11"/>
      <c r="R48" s="25"/>
      <c r="S48" s="35"/>
    </row>
    <row r="49" spans="1:19" ht="12.75">
      <c r="A49" s="124" t="s">
        <v>14</v>
      </c>
      <c r="B49" s="11">
        <f>SUM(B15,B32)</f>
        <v>93.80612650856119</v>
      </c>
      <c r="C49" s="25">
        <f>SUM(C15,C32)</f>
        <v>337.5938877822206</v>
      </c>
      <c r="D49" s="36">
        <f>IF(C49&lt;&gt;0,B49/C49,0)</f>
        <v>0.2778667798899098</v>
      </c>
      <c r="E49" s="11">
        <f>SUM(E15,E32)</f>
        <v>7799.793868339658</v>
      </c>
      <c r="F49" s="25">
        <f>SUM(F15,F32)</f>
        <v>28070.264</v>
      </c>
      <c r="G49" s="36">
        <f>IF(F49&lt;&gt;0,E49/F49,0)</f>
        <v>0.27786677988990977</v>
      </c>
      <c r="H49" s="11">
        <f>SUM(H15,H32)</f>
        <v>2944.0250246541445</v>
      </c>
      <c r="I49" s="25">
        <f>SUM(I15,I32)</f>
        <v>7680.945</v>
      </c>
      <c r="J49" s="36">
        <f>IF(I49&lt;&gt;0,H49/I49,0)</f>
        <v>0.38328942918535996</v>
      </c>
      <c r="K49" s="11">
        <f>SUM(K15,K32)</f>
        <v>1040.1519502517604</v>
      </c>
      <c r="L49" s="25">
        <f>SUM(L15,L32)</f>
        <v>2903.2870000000003</v>
      </c>
      <c r="M49" s="36">
        <f>IF(L49&lt;&gt;0,K49/L49,0)</f>
        <v>0.3582670091698686</v>
      </c>
      <c r="N49" s="11">
        <f>SUM(N15,N32)</f>
        <v>0</v>
      </c>
      <c r="O49" s="25">
        <f>SUM(O15,O32)</f>
        <v>0</v>
      </c>
      <c r="P49" s="36">
        <f>IF(O49&lt;&gt;0,N49/O49,0)</f>
        <v>0</v>
      </c>
      <c r="Q49" s="11">
        <f>SUM(Q15,Q32)</f>
        <v>11877.776969754123</v>
      </c>
      <c r="R49" s="25">
        <f>SUM(R15,R32)</f>
        <v>38992.08988778222</v>
      </c>
      <c r="S49" s="36">
        <f>IF(R49&lt;&gt;0,Q49/R49,0)</f>
        <v>0.30462016793503305</v>
      </c>
    </row>
    <row r="50" spans="1:19" ht="4.5" customHeight="1">
      <c r="A50" s="34"/>
      <c r="B50" s="11"/>
      <c r="C50" s="25"/>
      <c r="D50" s="35"/>
      <c r="E50" s="11"/>
      <c r="F50" s="25"/>
      <c r="G50" s="35"/>
      <c r="H50" s="11"/>
      <c r="I50" s="25"/>
      <c r="J50" s="35"/>
      <c r="K50" s="11"/>
      <c r="L50" s="25"/>
      <c r="M50" s="35"/>
      <c r="N50" s="11"/>
      <c r="O50" s="25"/>
      <c r="P50" s="35"/>
      <c r="Q50" s="11"/>
      <c r="R50" s="25"/>
      <c r="S50" s="35"/>
    </row>
    <row r="51" spans="1:19" ht="12.75">
      <c r="A51" s="121" t="s">
        <v>7</v>
      </c>
      <c r="B51" s="11"/>
      <c r="C51" s="25"/>
      <c r="D51" s="35"/>
      <c r="E51" s="11"/>
      <c r="F51" s="25"/>
      <c r="G51" s="35"/>
      <c r="H51" s="11"/>
      <c r="I51" s="25"/>
      <c r="J51" s="35"/>
      <c r="K51" s="11"/>
      <c r="L51" s="25"/>
      <c r="M51" s="35"/>
      <c r="N51" s="11"/>
      <c r="O51" s="25"/>
      <c r="P51" s="35"/>
      <c r="Q51" s="11"/>
      <c r="R51" s="25"/>
      <c r="S51" s="35"/>
    </row>
    <row r="52" spans="1:19" ht="12.75">
      <c r="A52" s="122" t="s">
        <v>13</v>
      </c>
      <c r="B52" s="11">
        <f>SUM(B18,B35)</f>
        <v>113.39369365439603</v>
      </c>
      <c r="C52" s="25">
        <f>SUM(C18,C35)</f>
        <v>337.5938877822206</v>
      </c>
      <c r="D52" s="36">
        <f>IF(C52&lt;&gt;0,B52/C52,0)</f>
        <v>0.33588787521990177</v>
      </c>
      <c r="E52" s="11">
        <f>SUM(E18,E35)</f>
        <v>9428.461331821703</v>
      </c>
      <c r="F52" s="25">
        <f>SUM(F18,F35)</f>
        <v>28070.264</v>
      </c>
      <c r="G52" s="36">
        <f>IF(F52&lt;&gt;0,E52/F52,0)</f>
        <v>0.3358878752199019</v>
      </c>
      <c r="H52" s="11">
        <f>SUM(H18,H35)</f>
        <v>2579.9362957309295</v>
      </c>
      <c r="I52" s="25">
        <f>SUM(I18,I35)</f>
        <v>7680.945</v>
      </c>
      <c r="J52" s="36">
        <f>IF(I52&lt;&gt;0,H52/I52,0)</f>
        <v>0.33588787521990193</v>
      </c>
      <c r="K52" s="11">
        <f>SUM(K18,K35)</f>
        <v>975.178901583563</v>
      </c>
      <c r="L52" s="25">
        <f>SUM(L18,L35)</f>
        <v>2903.2870000000003</v>
      </c>
      <c r="M52" s="36">
        <f>IF(L52&lt;&gt;0,K52/L52,0)</f>
        <v>0.33588787521990177</v>
      </c>
      <c r="N52" s="11">
        <f>SUM(N18,N35)</f>
        <v>0</v>
      </c>
      <c r="O52" s="25">
        <f>SUM(O18,O35)</f>
        <v>0</v>
      </c>
      <c r="P52" s="36">
        <f>IF(O52&lt;&gt;0,N52/O52,0)</f>
        <v>0</v>
      </c>
      <c r="Q52" s="11">
        <f>SUM(Q18,Q35)</f>
        <v>13096.970222790591</v>
      </c>
      <c r="R52" s="25">
        <f>SUM(R18,R35)</f>
        <v>38992.08988778222</v>
      </c>
      <c r="S52" s="36">
        <f>IF(R52&lt;&gt;0,Q52/R52,0)</f>
        <v>0.3358878752199019</v>
      </c>
    </row>
    <row r="53" spans="1:19" ht="4.5" customHeight="1">
      <c r="A53" s="34"/>
      <c r="B53" s="11"/>
      <c r="C53" s="25"/>
      <c r="D53" s="35"/>
      <c r="E53" s="11"/>
      <c r="F53" s="25"/>
      <c r="G53" s="35"/>
      <c r="H53" s="11"/>
      <c r="I53" s="25"/>
      <c r="J53" s="35"/>
      <c r="K53" s="11"/>
      <c r="L53" s="25"/>
      <c r="M53" s="35"/>
      <c r="N53" s="11"/>
      <c r="O53" s="25"/>
      <c r="P53" s="35"/>
      <c r="Q53" s="11"/>
      <c r="R53" s="25"/>
      <c r="S53" s="35"/>
    </row>
    <row r="54" spans="1:19" ht="12.75">
      <c r="A54" s="123" t="s">
        <v>39</v>
      </c>
      <c r="B54" s="11">
        <f>SUM(B49:B53)</f>
        <v>207.19982016295722</v>
      </c>
      <c r="C54" s="25">
        <f>C49</f>
        <v>337.5938877822206</v>
      </c>
      <c r="D54" s="36">
        <f>IF(C54&lt;&gt;0,B54/C54,0)</f>
        <v>0.6137546551098115</v>
      </c>
      <c r="E54" s="11">
        <f>SUM(E49:E53)</f>
        <v>17228.255200161362</v>
      </c>
      <c r="F54" s="25">
        <f>F49</f>
        <v>28070.264</v>
      </c>
      <c r="G54" s="36">
        <f>IF(F54&lt;&gt;0,E54/F54,0)</f>
        <v>0.6137546551098116</v>
      </c>
      <c r="H54" s="11">
        <f>SUM(H49:H53)</f>
        <v>5523.961320385074</v>
      </c>
      <c r="I54" s="25">
        <f>I49</f>
        <v>7680.945</v>
      </c>
      <c r="J54" s="36">
        <f>IF(I54&lt;&gt;0,H54/I54,0)</f>
        <v>0.7191773044052618</v>
      </c>
      <c r="K54" s="11">
        <f>SUM(K49:K53)</f>
        <v>2015.3308518353233</v>
      </c>
      <c r="L54" s="25">
        <f>L49</f>
        <v>2903.2870000000003</v>
      </c>
      <c r="M54" s="36">
        <f>IF(L54&lt;&gt;0,K54/L54,0)</f>
        <v>0.6941548843897704</v>
      </c>
      <c r="N54" s="11">
        <f>SUM(N49:N53)</f>
        <v>0</v>
      </c>
      <c r="O54" s="25">
        <f>O49</f>
        <v>0</v>
      </c>
      <c r="P54" s="36">
        <f>IF(O54&lt;&gt;0,N54/O54,0)</f>
        <v>0</v>
      </c>
      <c r="Q54" s="11">
        <f>SUM(Q49:Q53)</f>
        <v>24974.747192544713</v>
      </c>
      <c r="R54" s="25">
        <f>R49</f>
        <v>38992.08988778222</v>
      </c>
      <c r="S54" s="36">
        <f>IF(R54&lt;&gt;0,Q54/R54,0)</f>
        <v>0.6405080431549349</v>
      </c>
    </row>
    <row r="55" spans="1:19" ht="12.75">
      <c r="A55" s="125"/>
      <c r="B55" s="11"/>
      <c r="C55" s="25"/>
      <c r="D55" s="35"/>
      <c r="E55" s="11"/>
      <c r="F55" s="25"/>
      <c r="G55" s="35"/>
      <c r="H55" s="11"/>
      <c r="I55" s="25"/>
      <c r="J55" s="35"/>
      <c r="K55" s="11"/>
      <c r="L55" s="25"/>
      <c r="M55" s="35"/>
      <c r="N55" s="11"/>
      <c r="O55" s="25"/>
      <c r="P55" s="35"/>
      <c r="Q55" s="11"/>
      <c r="R55" s="25"/>
      <c r="S55" s="35"/>
    </row>
    <row r="56" spans="1:19" ht="12.75">
      <c r="A56" s="126" t="s">
        <v>40</v>
      </c>
      <c r="B56" s="38">
        <f>SUM(B46,B54)</f>
        <v>740.6147905860951</v>
      </c>
      <c r="C56" s="39">
        <f>SUM(C46,C54)</f>
        <v>1612.3008877822213</v>
      </c>
      <c r="D56" s="41">
        <f>IF(C56&lt;&gt;0,B56/C56,0)</f>
        <v>0.45935271523967075</v>
      </c>
      <c r="E56" s="38">
        <f>SUM(E46,E54)</f>
        <v>57331.027363718924</v>
      </c>
      <c r="F56" s="39">
        <f>SUM(F46,F54)</f>
        <v>123904.25297811397</v>
      </c>
      <c r="G56" s="41">
        <f>IF(F56&lt;&gt;0,E56/F56,0)</f>
        <v>0.46270427354778276</v>
      </c>
      <c r="H56" s="38">
        <f>SUM(H46,H54)</f>
        <v>8570.709464794321</v>
      </c>
      <c r="I56" s="39">
        <f>SUM(I46,I54)</f>
        <v>14961.789</v>
      </c>
      <c r="J56" s="41">
        <f>IF(I56&lt;&gt;0,H56/I56,0)</f>
        <v>0.5728398833050192</v>
      </c>
      <c r="K56" s="38">
        <f>SUM(K46,K54)</f>
        <v>2407.677230869024</v>
      </c>
      <c r="L56" s="39">
        <f>SUM(L46,L54)</f>
        <v>3840.8810000000003</v>
      </c>
      <c r="M56" s="41">
        <f>IF(L56&lt;&gt;0,K56/L56,0)</f>
        <v>0.626855461251995</v>
      </c>
      <c r="N56" s="38">
        <f>SUM(N46,N54)</f>
        <v>0</v>
      </c>
      <c r="O56" s="39">
        <f>SUM(O46,O54)</f>
        <v>0</v>
      </c>
      <c r="P56" s="41">
        <f>IF(O56&lt;&gt;0,N56/O56,0)</f>
        <v>0</v>
      </c>
      <c r="Q56" s="38">
        <f>SUM(Q46,Q54)</f>
        <v>69050.02884996837</v>
      </c>
      <c r="R56" s="39">
        <f>SUM(R46,R54)</f>
        <v>144319.2238658962</v>
      </c>
      <c r="S56" s="41">
        <f>IF(R56&lt;&gt;0,Q56/R56,0)</f>
        <v>0.478453438151322</v>
      </c>
    </row>
    <row r="57" spans="1:19" ht="12.75" hidden="1">
      <c r="A57" s="10"/>
      <c r="B57" s="12"/>
      <c r="C57" s="25"/>
      <c r="D57" s="33"/>
      <c r="E57" s="12"/>
      <c r="F57" s="25"/>
      <c r="G57" s="33"/>
      <c r="H57" s="12"/>
      <c r="I57" s="25"/>
      <c r="J57" s="33"/>
      <c r="K57" s="12"/>
      <c r="L57" s="25"/>
      <c r="M57" s="13"/>
      <c r="N57" s="12"/>
      <c r="O57" s="25"/>
      <c r="P57" s="33"/>
      <c r="Q57" s="12"/>
      <c r="R57" s="25"/>
      <c r="S57" s="33"/>
    </row>
    <row r="58" spans="1:19" ht="12.75" customHeight="1" hidden="1">
      <c r="A58" s="2" t="s">
        <v>26</v>
      </c>
      <c r="C58" s="9">
        <v>0</v>
      </c>
      <c r="F58" s="9">
        <v>0</v>
      </c>
      <c r="I58" s="9">
        <v>0</v>
      </c>
      <c r="L58" s="9">
        <v>0</v>
      </c>
      <c r="O58" s="9">
        <v>0</v>
      </c>
      <c r="R58" s="9">
        <v>0</v>
      </c>
      <c r="S58" s="9"/>
    </row>
    <row r="59" spans="3:19" ht="12.75" customHeight="1" hidden="1">
      <c r="C59" s="9">
        <v>0</v>
      </c>
      <c r="F59" s="9">
        <v>0</v>
      </c>
      <c r="I59" s="9">
        <v>0</v>
      </c>
      <c r="J59" s="28"/>
      <c r="L59" s="9">
        <v>0</v>
      </c>
      <c r="M59" s="28"/>
      <c r="O59" s="9">
        <v>0</v>
      </c>
      <c r="P59" s="28"/>
      <c r="R59" s="9">
        <v>0</v>
      </c>
      <c r="S59" s="9"/>
    </row>
    <row r="60" spans="2:19" ht="12.75" customHeight="1" hidden="1">
      <c r="B60" s="9">
        <v>0</v>
      </c>
      <c r="C60" s="9">
        <v>0</v>
      </c>
      <c r="E60" s="9">
        <v>0</v>
      </c>
      <c r="F60" s="9">
        <v>0</v>
      </c>
      <c r="H60" s="9">
        <v>0</v>
      </c>
      <c r="I60" s="9">
        <v>0</v>
      </c>
      <c r="K60" s="9">
        <v>0</v>
      </c>
      <c r="L60" s="9">
        <v>0</v>
      </c>
      <c r="N60" s="9">
        <v>0</v>
      </c>
      <c r="O60" s="9">
        <v>0</v>
      </c>
      <c r="Q60" s="9">
        <v>0</v>
      </c>
      <c r="R60" s="9">
        <v>0</v>
      </c>
      <c r="S60" s="9"/>
    </row>
    <row r="61" spans="2:19" ht="12.75" customHeight="1" hidden="1">
      <c r="B61" s="9"/>
      <c r="C61" s="9">
        <v>0</v>
      </c>
      <c r="E61" s="9"/>
      <c r="F61" s="9">
        <v>0</v>
      </c>
      <c r="H61" s="9"/>
      <c r="I61" s="9">
        <v>0</v>
      </c>
      <c r="K61" s="9"/>
      <c r="L61" s="9">
        <v>0</v>
      </c>
      <c r="N61" s="9"/>
      <c r="O61" s="9">
        <v>0</v>
      </c>
      <c r="Q61" s="9"/>
      <c r="R61" s="9">
        <v>0</v>
      </c>
      <c r="S61" s="9">
        <v>0</v>
      </c>
    </row>
    <row r="62" spans="2:19" ht="12.75" customHeight="1" hidden="1">
      <c r="B62" s="9"/>
      <c r="C62" s="9">
        <v>0</v>
      </c>
      <c r="E62" s="9"/>
      <c r="F62" s="9">
        <v>0</v>
      </c>
      <c r="H62" s="9"/>
      <c r="I62" s="9">
        <v>0</v>
      </c>
      <c r="K62" s="9"/>
      <c r="L62" s="9">
        <v>4.085620730620576E-14</v>
      </c>
      <c r="N62" s="9"/>
      <c r="O62" s="9">
        <v>0</v>
      </c>
      <c r="Q62" s="9"/>
      <c r="R62" s="9">
        <v>0</v>
      </c>
      <c r="S62" s="9">
        <v>0</v>
      </c>
    </row>
    <row r="63" spans="2:19" ht="12.75" customHeight="1" hidden="1">
      <c r="B63" s="9">
        <v>0</v>
      </c>
      <c r="C63" s="9">
        <v>0</v>
      </c>
      <c r="E63" s="9">
        <v>0</v>
      </c>
      <c r="F63" s="9">
        <v>0</v>
      </c>
      <c r="H63" s="9">
        <v>0</v>
      </c>
      <c r="I63" s="9">
        <v>0</v>
      </c>
      <c r="K63" s="9">
        <v>1.7763568394002505E-13</v>
      </c>
      <c r="L63" s="9">
        <v>2.5579538487363607E-13</v>
      </c>
      <c r="N63" s="9">
        <v>0</v>
      </c>
      <c r="O63" s="9">
        <v>0</v>
      </c>
      <c r="Q63" s="9">
        <v>0</v>
      </c>
      <c r="R63" s="9">
        <v>0</v>
      </c>
      <c r="S63" s="9">
        <v>0</v>
      </c>
    </row>
    <row r="64" spans="1:5" ht="12.75" customHeight="1">
      <c r="A64" s="15"/>
      <c r="B64" s="15"/>
      <c r="C64" s="15"/>
      <c r="D64" s="15"/>
      <c r="E64" s="15"/>
    </row>
    <row r="65" spans="1:18" ht="12.75" customHeight="1">
      <c r="A65" s="30" t="s">
        <v>27</v>
      </c>
      <c r="C65" s="24"/>
      <c r="F65" s="24"/>
      <c r="I65" s="24"/>
      <c r="L65" s="24"/>
      <c r="O65" s="24"/>
      <c r="R65" s="24"/>
    </row>
    <row r="66" spans="1:18" ht="12.75" customHeight="1">
      <c r="A66" s="82" t="s">
        <v>96</v>
      </c>
      <c r="C66" s="24"/>
      <c r="F66" s="24"/>
      <c r="I66" s="24"/>
      <c r="L66" s="24"/>
      <c r="O66" s="24"/>
      <c r="R66" s="24"/>
    </row>
    <row r="67" ht="12.75" customHeight="1"/>
    <row r="68" spans="3:6" ht="12.75" customHeight="1">
      <c r="C68" s="29"/>
      <c r="F68" s="29"/>
    </row>
    <row r="69" spans="3:6" ht="12.75" customHeight="1">
      <c r="C69" s="29"/>
      <c r="F69" s="29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4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0" t="s">
        <v>91</v>
      </c>
    </row>
    <row r="2" ht="15.75">
      <c r="A2" s="18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19" t="s">
        <v>41</v>
      </c>
      <c r="B7" s="44"/>
      <c r="C7" s="45"/>
      <c r="D7" s="46"/>
      <c r="E7" s="44"/>
      <c r="F7" s="45"/>
      <c r="G7" s="46"/>
      <c r="H7" s="44"/>
      <c r="I7" s="45"/>
      <c r="J7" s="46"/>
      <c r="K7" s="44"/>
      <c r="L7" s="45"/>
      <c r="M7" s="46"/>
      <c r="N7" s="44"/>
      <c r="O7" s="45"/>
      <c r="P7" s="46"/>
      <c r="Q7" s="44"/>
      <c r="R7" s="45"/>
      <c r="S7" s="46"/>
    </row>
    <row r="8" spans="1:19" ht="12.75">
      <c r="A8" s="120" t="s">
        <v>10</v>
      </c>
      <c r="B8" s="34"/>
      <c r="C8" s="31"/>
      <c r="D8" s="35"/>
      <c r="E8" s="34"/>
      <c r="F8" s="31"/>
      <c r="G8" s="35"/>
      <c r="H8" s="34"/>
      <c r="I8" s="31"/>
      <c r="J8" s="35"/>
      <c r="K8" s="34"/>
      <c r="L8" s="31"/>
      <c r="M8" s="35"/>
      <c r="N8" s="34"/>
      <c r="O8" s="31"/>
      <c r="P8" s="35"/>
      <c r="Q8" s="34"/>
      <c r="R8" s="31"/>
      <c r="S8" s="35"/>
    </row>
    <row r="9" spans="1:19" ht="12.75">
      <c r="A9" s="124" t="s">
        <v>8</v>
      </c>
      <c r="B9" s="34"/>
      <c r="C9" s="31"/>
      <c r="D9" s="35"/>
      <c r="E9" s="34"/>
      <c r="F9" s="31"/>
      <c r="G9" s="35"/>
      <c r="H9" s="34"/>
      <c r="I9" s="31"/>
      <c r="J9" s="35"/>
      <c r="K9" s="34"/>
      <c r="L9" s="31"/>
      <c r="M9" s="35"/>
      <c r="N9" s="34"/>
      <c r="O9" s="31"/>
      <c r="P9" s="35"/>
      <c r="Q9" s="34"/>
      <c r="R9" s="31"/>
      <c r="S9" s="35"/>
    </row>
    <row r="10" spans="1:19" ht="12.75">
      <c r="A10" s="122" t="s">
        <v>1</v>
      </c>
      <c r="B10" s="11">
        <f>'Table 5.1'!B10</f>
        <v>0</v>
      </c>
      <c r="C10" s="25">
        <f>'Table 5.1'!C10</f>
        <v>26062.11104498175</v>
      </c>
      <c r="D10" s="36">
        <f>IF(C10&lt;&gt;0,B10/C10,0)</f>
        <v>0</v>
      </c>
      <c r="E10" s="11">
        <f>'Table 5.1'!E10</f>
        <v>0</v>
      </c>
      <c r="F10" s="25">
        <f>'Table 5.1'!F10</f>
        <v>202.31521108022122</v>
      </c>
      <c r="G10" s="36">
        <f>IF(F10&lt;&gt;0,E10/F10,0)</f>
        <v>0</v>
      </c>
      <c r="H10" s="11">
        <f>'Table 5.1'!H10</f>
        <v>0</v>
      </c>
      <c r="I10" s="25">
        <f>'Table 5.1'!I10</f>
        <v>7554.630643792502</v>
      </c>
      <c r="J10" s="36">
        <f>IF(I10&lt;&gt;0,H10/I10,0)</f>
        <v>0</v>
      </c>
      <c r="K10" s="11">
        <f>'Table 5.1'!K10</f>
        <v>0</v>
      </c>
      <c r="L10" s="25">
        <f>'Table 5.1'!L10</f>
        <v>0</v>
      </c>
      <c r="M10" s="36">
        <f>IF(L10&lt;&gt;0,K10/L10,0)</f>
        <v>0</v>
      </c>
      <c r="N10" s="11">
        <f>'Table 5.1'!N10</f>
        <v>0</v>
      </c>
      <c r="O10" s="25">
        <f>'Table 5.1'!O10</f>
        <v>12.505591732786021</v>
      </c>
      <c r="P10" s="36">
        <f>IF(O10&lt;&gt;0,N10/O10,0)</f>
        <v>0</v>
      </c>
      <c r="Q10" s="11">
        <f>SUM(B10,E10,H10,K10,N10)</f>
        <v>0</v>
      </c>
      <c r="R10" s="25">
        <f>SUM(C10,F10,I10,L10,O10)</f>
        <v>33831.56249158726</v>
      </c>
      <c r="S10" s="36">
        <f>IF(R10&lt;&gt;0,Q10/R10,0)</f>
        <v>0</v>
      </c>
    </row>
    <row r="11" spans="1:19" ht="12.75">
      <c r="A11" s="122" t="s">
        <v>12</v>
      </c>
      <c r="B11" s="11">
        <f>'Table 5.1'!B11</f>
        <v>2416.169693263517</v>
      </c>
      <c r="C11" s="25">
        <f>'Table 5.1'!C11</f>
        <v>57349.99023516466</v>
      </c>
      <c r="D11" s="36">
        <f>IF(C11&lt;&gt;0,B11/C11,0)</f>
        <v>0.042130254658387385</v>
      </c>
      <c r="E11" s="11">
        <f>'Table 5.1'!E11</f>
        <v>18.756265778108002</v>
      </c>
      <c r="F11" s="25">
        <f>'Table 5.1'!F11</f>
        <v>445.197066340874</v>
      </c>
      <c r="G11" s="36">
        <f>IF(F11&lt;&gt;0,E11/F11,0)</f>
        <v>0.04213025465838738</v>
      </c>
      <c r="H11" s="11">
        <f>'Table 5.1'!H11</f>
        <v>700.3757129968163</v>
      </c>
      <c r="I11" s="25">
        <f>'Table 5.1'!I11</f>
        <v>16624.0560062075</v>
      </c>
      <c r="J11" s="36">
        <f>IF(I11&lt;&gt;0,H11/I11,0)</f>
        <v>0.04213025465838739</v>
      </c>
      <c r="K11" s="11">
        <f>'Table 5.1'!K11</f>
        <v>0</v>
      </c>
      <c r="L11" s="25">
        <f>'Table 5.1'!L11</f>
        <v>0</v>
      </c>
      <c r="M11" s="36">
        <f>IF(L11&lt;&gt;0,K11/L11,0)</f>
        <v>0</v>
      </c>
      <c r="N11" s="11">
        <f>'Table 5.1'!N11</f>
        <v>1.1593700789983545</v>
      </c>
      <c r="O11" s="25">
        <f>'Table 5.1'!O11</f>
        <v>27.518705699718446</v>
      </c>
      <c r="P11" s="36">
        <f>IF(O11&lt;&gt;0,N11/O11,0)</f>
        <v>0.042130254658387385</v>
      </c>
      <c r="Q11" s="11">
        <f>SUM(B11,E11,H11,K11,N11)</f>
        <v>3136.46104211744</v>
      </c>
      <c r="R11" s="25">
        <f>SUM(C11,F11,I11,L11,O11)</f>
        <v>74446.76201341275</v>
      </c>
      <c r="S11" s="36">
        <f>IF(R11&lt;&gt;0,Q11/R11,0)</f>
        <v>0.042130254658387385</v>
      </c>
    </row>
    <row r="12" spans="1:19" ht="4.5" customHeight="1">
      <c r="A12" s="34"/>
      <c r="B12" s="11"/>
      <c r="C12" s="31"/>
      <c r="D12" s="35"/>
      <c r="E12" s="11"/>
      <c r="F12" s="31"/>
      <c r="G12" s="35"/>
      <c r="H12" s="11"/>
      <c r="I12" s="31"/>
      <c r="J12" s="35"/>
      <c r="K12" s="11"/>
      <c r="L12" s="31"/>
      <c r="M12" s="35"/>
      <c r="N12" s="11"/>
      <c r="O12" s="31"/>
      <c r="P12" s="35"/>
      <c r="Q12" s="34"/>
      <c r="R12" s="31"/>
      <c r="S12" s="35"/>
    </row>
    <row r="13" spans="1:19" ht="12.75">
      <c r="A13" s="121" t="s">
        <v>7</v>
      </c>
      <c r="B13" s="11"/>
      <c r="C13" s="31"/>
      <c r="D13" s="35"/>
      <c r="E13" s="11"/>
      <c r="F13" s="31"/>
      <c r="G13" s="35"/>
      <c r="H13" s="11"/>
      <c r="I13" s="31"/>
      <c r="J13" s="35"/>
      <c r="K13" s="11"/>
      <c r="L13" s="31"/>
      <c r="M13" s="35"/>
      <c r="N13" s="11"/>
      <c r="O13" s="31"/>
      <c r="P13" s="35"/>
      <c r="Q13" s="34"/>
      <c r="R13" s="31"/>
      <c r="S13" s="35"/>
    </row>
    <row r="14" spans="1:19" ht="12.75">
      <c r="A14" s="122" t="s">
        <v>13</v>
      </c>
      <c r="B14" s="11">
        <f>'Table 5.1'!B14+'Table 5.2'!B44</f>
        <v>1064.9586027187202</v>
      </c>
      <c r="C14" s="25">
        <f>'Table 5.1'!C14+'Table 5.2'!C44</f>
        <v>2544.9420448753262</v>
      </c>
      <c r="D14" s="36">
        <f>IF(C14&lt;&gt;0,B14/C14,0)</f>
        <v>0.418460846628392</v>
      </c>
      <c r="E14" s="11">
        <f>'Table 5.1'!E14+'Table 5.2'!E44</f>
        <v>40106.89843567652</v>
      </c>
      <c r="F14" s="25">
        <f>'Table 5.1'!F14+'Table 5.2'!F44</f>
        <v>95843.84957117116</v>
      </c>
      <c r="G14" s="36">
        <f>IF(F14&lt;&gt;0,E14/F14,0)</f>
        <v>0.41846084662839195</v>
      </c>
      <c r="H14" s="11">
        <f>'Table 5.1'!H14+'Table 5.2'!H44</f>
        <v>3200.8268299816577</v>
      </c>
      <c r="I14" s="25">
        <f>'Table 5.1'!I14+'Table 5.2'!I44</f>
        <v>7649.047350000001</v>
      </c>
      <c r="J14" s="36">
        <f>IF(I14&lt;&gt;0,H14/I14,0)</f>
        <v>0.4184608466283919</v>
      </c>
      <c r="K14" s="11">
        <f>'Table 5.1'!K14+'Table 5.2'!K44</f>
        <v>392.34637903370054</v>
      </c>
      <c r="L14" s="25">
        <f>'Table 5.1'!L14+'Table 5.2'!L44</f>
        <v>937.594</v>
      </c>
      <c r="M14" s="36">
        <f>IF(L14&lt;&gt;0,K14/L14,0)</f>
        <v>0.41846084662839195</v>
      </c>
      <c r="N14" s="11">
        <f>'Table 5.1'!N14+'Table 5.2'!N44</f>
        <v>0.255054843492067</v>
      </c>
      <c r="O14" s="25">
        <f>'Table 5.1'!O14+'Table 5.2'!O44</f>
        <v>0.609507067500068</v>
      </c>
      <c r="P14" s="36">
        <f>IF(O14&lt;&gt;0,N14/O14,0)</f>
        <v>0.41846084662839206</v>
      </c>
      <c r="Q14" s="11">
        <f>SUM(B14,E14,H14,K14,N14)</f>
        <v>44765.28530225409</v>
      </c>
      <c r="R14" s="25">
        <f>SUM(C14,F14,I14,L14,O14)</f>
        <v>106976.04247311398</v>
      </c>
      <c r="S14" s="36">
        <f>IF(R14&lt;&gt;0,Q14/R14,0)</f>
        <v>0.4184608466283919</v>
      </c>
    </row>
    <row r="15" spans="1:19" ht="4.5" customHeight="1">
      <c r="A15" s="34"/>
      <c r="B15" s="11"/>
      <c r="C15" s="31"/>
      <c r="D15" s="35"/>
      <c r="E15" s="11"/>
      <c r="F15" s="31"/>
      <c r="G15" s="35"/>
      <c r="H15" s="11"/>
      <c r="I15" s="31"/>
      <c r="J15" s="35"/>
      <c r="K15" s="11"/>
      <c r="L15" s="31"/>
      <c r="M15" s="35"/>
      <c r="N15" s="11"/>
      <c r="O15" s="31"/>
      <c r="P15" s="35"/>
      <c r="Q15" s="34"/>
      <c r="R15" s="31"/>
      <c r="S15" s="35"/>
    </row>
    <row r="16" spans="1:19" ht="12.75">
      <c r="A16" s="123" t="s">
        <v>42</v>
      </c>
      <c r="B16" s="11">
        <f>SUM(B10:B15)</f>
        <v>3481.128295982237</v>
      </c>
      <c r="C16" s="25">
        <f>'Table 5.1'!C16+'Table 5.2'!C46</f>
        <v>85957.04332502173</v>
      </c>
      <c r="D16" s="36">
        <f>IF(C16&lt;&gt;0,B16/C16,0)</f>
        <v>0.04049846482991924</v>
      </c>
      <c r="E16" s="11">
        <f>SUM(E10:E15)</f>
        <v>40125.65470145463</v>
      </c>
      <c r="F16" s="25">
        <f>'Table 5.1'!F16+'Table 5.2'!F46</f>
        <v>96491.36184859225</v>
      </c>
      <c r="G16" s="36">
        <f>IF(F16&lt;&gt;0,E16/F16,0)</f>
        <v>0.4158471176354326</v>
      </c>
      <c r="H16" s="11">
        <f>SUM(H10:H15)</f>
        <v>3901.202542978474</v>
      </c>
      <c r="I16" s="25">
        <f>'Table 5.1'!I16+'Table 5.2'!I46</f>
        <v>31827.734</v>
      </c>
      <c r="J16" s="36">
        <f>IF(I16&lt;&gt;0,H16/I16,0)</f>
        <v>0.12257242513646978</v>
      </c>
      <c r="K16" s="11">
        <f>SUM(K10:K15)</f>
        <v>392.34637903370054</v>
      </c>
      <c r="L16" s="25">
        <f>'Table 5.1'!L16+'Table 5.2'!L46</f>
        <v>937.594</v>
      </c>
      <c r="M16" s="36">
        <f>IF(L16&lt;&gt;0,K16/L16,0)</f>
        <v>0.41846084662839195</v>
      </c>
      <c r="N16" s="11">
        <f>SUM(N10:N15)</f>
        <v>1.4144249224904215</v>
      </c>
      <c r="O16" s="25">
        <f>'Table 5.1'!O16+'Table 5.2'!O46</f>
        <v>40.63380450000454</v>
      </c>
      <c r="P16" s="36">
        <f>IF(O16&lt;&gt;0,N16/O16,0)</f>
        <v>0.034809069440944515</v>
      </c>
      <c r="Q16" s="11">
        <f>SUM(Q10:Q15)</f>
        <v>47901.746344371524</v>
      </c>
      <c r="R16" s="25">
        <f>SUM(C16,F16,I16,L16,O16)</f>
        <v>215254.366978114</v>
      </c>
      <c r="S16" s="36">
        <f>IF(R16&lt;&gt;0,Q16/R16,0)</f>
        <v>0.22253553791659864</v>
      </c>
    </row>
    <row r="17" spans="1:19" ht="12.75">
      <c r="A17" s="34"/>
      <c r="B17" s="11"/>
      <c r="C17" s="37"/>
      <c r="D17" s="35"/>
      <c r="E17" s="11"/>
      <c r="F17" s="37"/>
      <c r="G17" s="35"/>
      <c r="H17" s="11"/>
      <c r="I17" s="37"/>
      <c r="J17" s="35"/>
      <c r="K17" s="11"/>
      <c r="L17" s="37"/>
      <c r="M17" s="35"/>
      <c r="N17" s="11"/>
      <c r="O17" s="37"/>
      <c r="P17" s="35"/>
      <c r="Q17" s="34"/>
      <c r="R17" s="31"/>
      <c r="S17" s="35"/>
    </row>
    <row r="18" spans="1:19" ht="12.75">
      <c r="A18" s="120" t="s">
        <v>11</v>
      </c>
      <c r="B18" s="11"/>
      <c r="C18" s="31"/>
      <c r="D18" s="35"/>
      <c r="E18" s="11"/>
      <c r="F18" s="31"/>
      <c r="G18" s="35"/>
      <c r="H18" s="11"/>
      <c r="I18" s="31"/>
      <c r="J18" s="35"/>
      <c r="K18" s="11"/>
      <c r="L18" s="31"/>
      <c r="M18" s="35"/>
      <c r="N18" s="11"/>
      <c r="O18" s="31"/>
      <c r="P18" s="35"/>
      <c r="Q18" s="34"/>
      <c r="R18" s="31"/>
      <c r="S18" s="35"/>
    </row>
    <row r="19" spans="1:19" ht="12.75">
      <c r="A19" s="124" t="s">
        <v>14</v>
      </c>
      <c r="B19" s="11">
        <f>'Table 5.2'!B49</f>
        <v>93.80612650856119</v>
      </c>
      <c r="C19" s="25">
        <f>'Table 5.2'!C49</f>
        <v>337.5938877822206</v>
      </c>
      <c r="D19" s="36">
        <f>IF(C19&lt;&gt;0,B19/C19,0)</f>
        <v>0.2778667798899098</v>
      </c>
      <c r="E19" s="11">
        <f>'Table 5.2'!E49</f>
        <v>7799.793868339658</v>
      </c>
      <c r="F19" s="25">
        <f>'Table 5.2'!F49</f>
        <v>28070.264</v>
      </c>
      <c r="G19" s="36">
        <f>IF(F19&lt;&gt;0,E19/F19,0)</f>
        <v>0.27786677988990977</v>
      </c>
      <c r="H19" s="11">
        <f>'Table 5.2'!H49</f>
        <v>2944.0250246541445</v>
      </c>
      <c r="I19" s="25">
        <f>'Table 5.2'!I49</f>
        <v>7680.945</v>
      </c>
      <c r="J19" s="36">
        <f>IF(I19&lt;&gt;0,H19/I19,0)</f>
        <v>0.38328942918535996</v>
      </c>
      <c r="K19" s="11">
        <f>'Table 5.2'!K49</f>
        <v>1040.1519502517604</v>
      </c>
      <c r="L19" s="25">
        <f>'Table 5.2'!L49</f>
        <v>2903.2870000000003</v>
      </c>
      <c r="M19" s="36">
        <f>IF(L19&lt;&gt;0,K19/L19,0)</f>
        <v>0.3582670091698686</v>
      </c>
      <c r="N19" s="11">
        <f>'Table 5.2'!N49</f>
        <v>0</v>
      </c>
      <c r="O19" s="25">
        <f>'Table 5.2'!O49</f>
        <v>0</v>
      </c>
      <c r="P19" s="36">
        <f>IF(O19&lt;&gt;0,N19/O19,0)</f>
        <v>0</v>
      </c>
      <c r="Q19" s="11">
        <f>SUM(B19,E19,H19,K19,N19)</f>
        <v>11877.776969754124</v>
      </c>
      <c r="R19" s="25">
        <f>SUM(C19,F19,I19,L19,O19)</f>
        <v>38992.08988778222</v>
      </c>
      <c r="S19" s="36">
        <f>IF(R19&lt;&gt;0,Q19/R19,0)</f>
        <v>0.3046201679350331</v>
      </c>
    </row>
    <row r="20" spans="1:19" ht="4.5" customHeight="1">
      <c r="A20" s="34"/>
      <c r="B20" s="11"/>
      <c r="C20" s="31"/>
      <c r="D20" s="35"/>
      <c r="E20" s="11"/>
      <c r="F20" s="31"/>
      <c r="G20" s="35"/>
      <c r="H20" s="11"/>
      <c r="I20" s="31"/>
      <c r="J20" s="35"/>
      <c r="K20" s="11"/>
      <c r="L20" s="31"/>
      <c r="M20" s="35"/>
      <c r="N20" s="11"/>
      <c r="O20" s="31"/>
      <c r="P20" s="35"/>
      <c r="Q20" s="34"/>
      <c r="R20" s="31"/>
      <c r="S20" s="35"/>
    </row>
    <row r="21" spans="1:19" ht="12.75">
      <c r="A21" s="124" t="s">
        <v>8</v>
      </c>
      <c r="B21" s="11"/>
      <c r="C21" s="31"/>
      <c r="D21" s="35"/>
      <c r="E21" s="11"/>
      <c r="F21" s="31"/>
      <c r="G21" s="35"/>
      <c r="H21" s="11"/>
      <c r="I21" s="31"/>
      <c r="J21" s="35"/>
      <c r="K21" s="11"/>
      <c r="L21" s="31"/>
      <c r="M21" s="35"/>
      <c r="N21" s="11"/>
      <c r="O21" s="31"/>
      <c r="P21" s="35"/>
      <c r="Q21" s="34"/>
      <c r="R21" s="31"/>
      <c r="S21" s="35"/>
    </row>
    <row r="22" spans="1:19" ht="12.75">
      <c r="A22" s="122" t="s">
        <v>1</v>
      </c>
      <c r="B22" s="11">
        <f>'Table 5.1'!B22</f>
        <v>0</v>
      </c>
      <c r="C22" s="25">
        <f>'Table 5.1'!C22</f>
        <v>19836.211464678534</v>
      </c>
      <c r="D22" s="36">
        <f>IF(C22&lt;&gt;0,B22/C22,0)</f>
        <v>0</v>
      </c>
      <c r="E22" s="11">
        <f>'Table 5.1'!E22</f>
        <v>0</v>
      </c>
      <c r="F22" s="25">
        <f>'Table 5.1'!F22</f>
        <v>5.514762446000001</v>
      </c>
      <c r="G22" s="36">
        <f>IF(F22&lt;&gt;0,E22/F22,0)</f>
        <v>0</v>
      </c>
      <c r="H22" s="11">
        <f>'Table 5.1'!H22</f>
        <v>0</v>
      </c>
      <c r="I22" s="25">
        <f>'Table 5.1'!I22</f>
        <v>8216.742119965125</v>
      </c>
      <c r="J22" s="36">
        <f>IF(I22&lt;&gt;0,H22/I22,0)</f>
        <v>0</v>
      </c>
      <c r="K22" s="11">
        <f>'Table 5.1'!K22</f>
        <v>0</v>
      </c>
      <c r="L22" s="25">
        <f>'Table 5.1'!L22</f>
        <v>0</v>
      </c>
      <c r="M22" s="36">
        <f>IF(L22&lt;&gt;0,K22/L22,0)</f>
        <v>0</v>
      </c>
      <c r="N22" s="11">
        <f>'Table 5.1'!N22</f>
        <v>0</v>
      </c>
      <c r="O22" s="25">
        <f>'Table 5.1'!O22</f>
        <v>84.85299951208299</v>
      </c>
      <c r="P22" s="36">
        <f>IF(O22&lt;&gt;0,N22/O22,0)</f>
        <v>0</v>
      </c>
      <c r="Q22" s="11">
        <f>SUM(B22,E22,H22,K22,N22)</f>
        <v>0</v>
      </c>
      <c r="R22" s="25">
        <f>SUM(C22,F22,I22,L22,O22)</f>
        <v>28143.321346601744</v>
      </c>
      <c r="S22" s="36">
        <f>IF(R22&lt;&gt;0,Q22/R22,0)</f>
        <v>0</v>
      </c>
    </row>
    <row r="23" spans="1:19" ht="12.75">
      <c r="A23" s="122" t="s">
        <v>12</v>
      </c>
      <c r="B23" s="11">
        <f>'Table 5.1'!B23</f>
        <v>1265.477196462188</v>
      </c>
      <c r="C23" s="25">
        <f>'Table 5.1'!C23</f>
        <v>30037.254859323628</v>
      </c>
      <c r="D23" s="36">
        <f>IF(C23&lt;&gt;0,B23/C23,0)</f>
        <v>0.04213025465838737</v>
      </c>
      <c r="E23" s="11">
        <f>'Table 5.1'!E23</f>
        <v>0.3485075193457368</v>
      </c>
      <c r="F23" s="25">
        <f>'Table 5.1'!F23</f>
        <v>8.272143668999997</v>
      </c>
      <c r="G23" s="36">
        <f>IF(F23&lt;&gt;0,E23/F23,0)</f>
        <v>0.042130254658387385</v>
      </c>
      <c r="H23" s="11">
        <f>'Table 5.1'!H23</f>
        <v>546.4377082685055</v>
      </c>
      <c r="I23" s="25">
        <f>'Table 5.1'!I23</f>
        <v>12970.197135034869</v>
      </c>
      <c r="J23" s="36">
        <f>IF(I23&lt;&gt;0,H23/I23,0)</f>
        <v>0.042130254658387385</v>
      </c>
      <c r="K23" s="11">
        <f>'Table 5.1'!K23</f>
        <v>0</v>
      </c>
      <c r="L23" s="25">
        <f>'Table 5.1'!L23</f>
        <v>0</v>
      </c>
      <c r="M23" s="36">
        <f>IF(L23&lt;&gt;0,K23/L23,0)</f>
        <v>0</v>
      </c>
      <c r="N23" s="11">
        <f>'Table 5.1'!N23</f>
        <v>5.399722433089443</v>
      </c>
      <c r="O23" s="25">
        <f>'Table 5.1'!O23</f>
        <v>128.16733430341264</v>
      </c>
      <c r="P23" s="36">
        <f>IF(O23&lt;&gt;0,N23/O23,0)</f>
        <v>0.04213025465838738</v>
      </c>
      <c r="Q23" s="11">
        <f>SUM(B23,E23,H23,K23,N23)</f>
        <v>1817.6631346831286</v>
      </c>
      <c r="R23" s="25">
        <f>SUM(C23,F23,I23,L23,O23)</f>
        <v>43143.891472330906</v>
      </c>
      <c r="S23" s="36">
        <f>IF(R23&lt;&gt;0,Q23/R23,0)</f>
        <v>0.04213025465838738</v>
      </c>
    </row>
    <row r="24" spans="1:19" ht="4.5" customHeight="1">
      <c r="A24" s="34"/>
      <c r="B24" s="11"/>
      <c r="C24" s="31"/>
      <c r="D24" s="35"/>
      <c r="E24" s="11"/>
      <c r="F24" s="31"/>
      <c r="G24" s="35"/>
      <c r="H24" s="11"/>
      <c r="I24" s="31"/>
      <c r="J24" s="35"/>
      <c r="K24" s="11"/>
      <c r="L24" s="31"/>
      <c r="M24" s="35"/>
      <c r="N24" s="11"/>
      <c r="O24" s="31"/>
      <c r="P24" s="35"/>
      <c r="Q24" s="34"/>
      <c r="R24" s="31"/>
      <c r="S24" s="35"/>
    </row>
    <row r="25" spans="1:19" ht="12.75">
      <c r="A25" s="121" t="s">
        <v>7</v>
      </c>
      <c r="B25" s="11"/>
      <c r="C25" s="31"/>
      <c r="D25" s="35"/>
      <c r="E25" s="11"/>
      <c r="F25" s="31"/>
      <c r="G25" s="35"/>
      <c r="H25" s="11"/>
      <c r="I25" s="31"/>
      <c r="J25" s="35"/>
      <c r="K25" s="11"/>
      <c r="L25" s="31"/>
      <c r="M25" s="35"/>
      <c r="N25" s="11"/>
      <c r="O25" s="31"/>
      <c r="P25" s="35"/>
      <c r="Q25" s="34"/>
      <c r="R25" s="31"/>
      <c r="S25" s="35"/>
    </row>
    <row r="26" spans="1:19" ht="12.75">
      <c r="A26" s="122" t="s">
        <v>13</v>
      </c>
      <c r="B26" s="11">
        <f>'Table 5.1'!B26+'Table 5.2'!B52</f>
        <v>368.49865761511296</v>
      </c>
      <c r="C26" s="25">
        <f>'Table 5.1'!C26+'Table 5.2'!C52</f>
        <v>1097.0882988076341</v>
      </c>
      <c r="D26" s="36">
        <f>IF(C26&lt;&gt;0,B26/C26,0)</f>
        <v>0.3358878752199018</v>
      </c>
      <c r="E26" s="11">
        <f>'Table 5.1'!E26+'Table 5.2'!E52</f>
        <v>9428.531852450142</v>
      </c>
      <c r="F26" s="25">
        <f>'Table 5.1'!F26+'Table 5.2'!F52</f>
        <v>28070.473952885</v>
      </c>
      <c r="G26" s="36">
        <f>IF(F26&lt;&gt;0,E26/F26,0)</f>
        <v>0.3358878752199018</v>
      </c>
      <c r="H26" s="11">
        <f>'Table 5.1'!H26+'Table 5.2'!H52</f>
        <v>2688.3084176919715</v>
      </c>
      <c r="I26" s="25">
        <f>'Table 5.1'!I26+'Table 5.2'!I52</f>
        <v>8003.588745</v>
      </c>
      <c r="J26" s="36">
        <f>IF(I26&lt;&gt;0,H26/I26,0)</f>
        <v>0.33588787521990193</v>
      </c>
      <c r="K26" s="11">
        <f>'Table 5.1'!K26+'Table 5.2'!K52</f>
        <v>975.178901583563</v>
      </c>
      <c r="L26" s="25">
        <f>'Table 5.1'!L26+'Table 5.2'!L52</f>
        <v>2903.2870000000003</v>
      </c>
      <c r="M26" s="36">
        <f>IF(L26&lt;&gt;0,K26/L26,0)</f>
        <v>0.33588787521990177</v>
      </c>
      <c r="N26" s="11">
        <f>'Table 5.1'!N26+'Table 5.2'!N52</f>
        <v>1.0896083345774776</v>
      </c>
      <c r="O26" s="25">
        <f>'Table 5.1'!O26+'Table 5.2'!O52</f>
        <v>3.2439644743476492</v>
      </c>
      <c r="P26" s="36">
        <f>IF(O26&lt;&gt;0,N26/O26,0)</f>
        <v>0.3358878752199018</v>
      </c>
      <c r="Q26" s="11">
        <f>SUM(B26,E26,H26,K26,N26)</f>
        <v>13461.607437675366</v>
      </c>
      <c r="R26" s="25">
        <f>SUM(C26,F26,I26,L26,O26)</f>
        <v>40077.681961166985</v>
      </c>
      <c r="S26" s="36">
        <f>IF(R26&lt;&gt;0,Q26/R26,0)</f>
        <v>0.3358878752199018</v>
      </c>
    </row>
    <row r="27" spans="1:19" ht="4.5" customHeight="1">
      <c r="A27" s="34"/>
      <c r="B27" s="11"/>
      <c r="C27" s="31"/>
      <c r="D27" s="35"/>
      <c r="E27" s="11"/>
      <c r="F27" s="31"/>
      <c r="G27" s="35"/>
      <c r="H27" s="11"/>
      <c r="I27" s="31"/>
      <c r="J27" s="35"/>
      <c r="K27" s="11"/>
      <c r="L27" s="31"/>
      <c r="M27" s="35"/>
      <c r="N27" s="11"/>
      <c r="O27" s="31"/>
      <c r="P27" s="35"/>
      <c r="Q27" s="34"/>
      <c r="R27" s="31"/>
      <c r="S27" s="35"/>
    </row>
    <row r="28" spans="1:19" ht="12.75">
      <c r="A28" s="123" t="s">
        <v>43</v>
      </c>
      <c r="B28" s="11">
        <f>SUM(B19:B27)</f>
        <v>1727.7819805858621</v>
      </c>
      <c r="C28" s="25">
        <f>'Table 5.1'!C28+'Table 5.2'!C54</f>
        <v>50970.554622809796</v>
      </c>
      <c r="D28" s="36">
        <f>IF(C28&lt;&gt;0,B28/C28,0)</f>
        <v>0.03389764920887605</v>
      </c>
      <c r="E28" s="11">
        <f>SUM(E19:E27)</f>
        <v>17228.674228309144</v>
      </c>
      <c r="F28" s="25">
        <f>'Table 5.1'!F28+'Table 5.2'!F54</f>
        <v>28084.260858999998</v>
      </c>
      <c r="G28" s="36">
        <f>IF(F28&lt;&gt;0,E28/F28,0)</f>
        <v>0.6134636875368565</v>
      </c>
      <c r="H28" s="11">
        <f>SUM(H19:H27)</f>
        <v>6178.771150614622</v>
      </c>
      <c r="I28" s="25">
        <f>'Table 5.1'!I28+'Table 5.2'!I54</f>
        <v>29190.527999999995</v>
      </c>
      <c r="J28" s="36">
        <f>IF(I28&lt;&gt;0,H28/I28,0)</f>
        <v>0.21167041413620963</v>
      </c>
      <c r="K28" s="11">
        <f>SUM(K19:K27)</f>
        <v>2015.3308518353233</v>
      </c>
      <c r="L28" s="25">
        <f>'Table 5.1'!L28+'Table 5.2'!L54</f>
        <v>2903.2870000000003</v>
      </c>
      <c r="M28" s="36">
        <f>IF(L28&lt;&gt;0,K28/L28,0)</f>
        <v>0.6941548843897704</v>
      </c>
      <c r="N28" s="11">
        <f>SUM(N19:N27)</f>
        <v>6.489330767666921</v>
      </c>
      <c r="O28" s="25">
        <f>'Table 5.1'!O28+'Table 5.2'!O54</f>
        <v>216.26429828984328</v>
      </c>
      <c r="P28" s="36">
        <f>IF(O28&lt;&gt;0,N28/O28,0)</f>
        <v>0.030006481971285633</v>
      </c>
      <c r="Q28" s="11">
        <f>SUM(Q19:Q27)</f>
        <v>27157.047542112618</v>
      </c>
      <c r="R28" s="25">
        <f>SUM(C28,F28,I28,L28,O28)</f>
        <v>111364.89478009962</v>
      </c>
      <c r="S28" s="36">
        <f>IF(R28&lt;&gt;0,Q28/R28,0)</f>
        <v>0.24385644682497784</v>
      </c>
    </row>
    <row r="29" spans="1:19" ht="12.75">
      <c r="A29" s="125"/>
      <c r="B29" s="11"/>
      <c r="C29" s="31"/>
      <c r="D29" s="35"/>
      <c r="E29" s="11"/>
      <c r="F29" s="31"/>
      <c r="G29" s="35"/>
      <c r="H29" s="11"/>
      <c r="I29" s="31"/>
      <c r="J29" s="35"/>
      <c r="K29" s="11"/>
      <c r="L29" s="31"/>
      <c r="M29" s="35"/>
      <c r="N29" s="11"/>
      <c r="O29" s="31"/>
      <c r="P29" s="35"/>
      <c r="Q29" s="34"/>
      <c r="R29" s="31"/>
      <c r="S29" s="35"/>
    </row>
    <row r="30" spans="1:19" ht="12.75">
      <c r="A30" s="126" t="s">
        <v>44</v>
      </c>
      <c r="B30" s="38">
        <f>SUM(B16,B28)</f>
        <v>5208.910276568099</v>
      </c>
      <c r="C30" s="39">
        <f>SUM(C16,C28)</f>
        <v>136927.59794783153</v>
      </c>
      <c r="D30" s="40">
        <f>IF(C30&lt;&gt;0,B30/C30,0)</f>
        <v>0.03804134706688317</v>
      </c>
      <c r="E30" s="38">
        <f>SUM(E16,E28)</f>
        <v>57354.328929763775</v>
      </c>
      <c r="F30" s="39">
        <f>SUM(F16,F28)</f>
        <v>124575.62270759225</v>
      </c>
      <c r="G30" s="40">
        <f>IF(F30&lt;&gt;0,E30/F30,0)</f>
        <v>0.46039769003914693</v>
      </c>
      <c r="H30" s="38">
        <f>SUM(H16,H28)</f>
        <v>10079.973693593096</v>
      </c>
      <c r="I30" s="39">
        <f>SUM(I16,I28)</f>
        <v>61018.261999999995</v>
      </c>
      <c r="J30" s="40">
        <f>IF(I30&lt;&gt;0,H30/I30,0)</f>
        <v>0.1651960144914173</v>
      </c>
      <c r="K30" s="38">
        <f>SUM(K16,K28)</f>
        <v>2407.677230869024</v>
      </c>
      <c r="L30" s="39">
        <f>SUM(L16,L28)</f>
        <v>3840.8810000000003</v>
      </c>
      <c r="M30" s="40">
        <f>IF(L30&lt;&gt;0,K30/L30,0)</f>
        <v>0.626855461251995</v>
      </c>
      <c r="N30" s="38">
        <f>SUM(N16,N28)</f>
        <v>7.903755690157342</v>
      </c>
      <c r="O30" s="39">
        <f>SUM(O16,O28)</f>
        <v>256.8981027898478</v>
      </c>
      <c r="P30" s="40">
        <f>IF(O30&lt;&gt;0,N30/O30,0)</f>
        <v>0.030766111560671616</v>
      </c>
      <c r="Q30" s="38">
        <f>SUM(Q16,Q28)</f>
        <v>75058.79388648414</v>
      </c>
      <c r="R30" s="39">
        <f>SUM(R16,R28)</f>
        <v>326619.26175821363</v>
      </c>
      <c r="S30" s="40">
        <f>IF(R30&lt;&gt;0,Q30/R30,0)</f>
        <v>0.22980516667154768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-1.2789769243681803E-13</v>
      </c>
      <c r="O32" s="9">
        <v>0</v>
      </c>
      <c r="Q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-7.283063041541027E-14</v>
      </c>
      <c r="M33" s="28"/>
      <c r="O33" s="9">
        <v>0</v>
      </c>
      <c r="P33" s="28"/>
      <c r="Q33" s="9">
        <v>0</v>
      </c>
      <c r="R33" s="9">
        <v>0</v>
      </c>
      <c r="S33" s="9">
        <v>0</v>
      </c>
    </row>
    <row r="34" spans="2:19" ht="12.75" customHeight="1" hidden="1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1.7763568394002505E-13</v>
      </c>
      <c r="L34" s="9">
        <v>-1.9895196601282805E-13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2:19" ht="12.75" customHeight="1" hidden="1">
      <c r="B35" s="49"/>
      <c r="C35" s="49"/>
      <c r="D35" s="7"/>
      <c r="E35" s="49"/>
      <c r="F35" s="49"/>
      <c r="G35" s="7"/>
      <c r="H35" s="49"/>
      <c r="I35" s="49"/>
      <c r="J35" s="7"/>
      <c r="K35" s="49"/>
      <c r="L35" s="49"/>
      <c r="M35" s="7"/>
      <c r="N35" s="49"/>
      <c r="O35" s="49"/>
      <c r="Q35" s="9">
        <v>0</v>
      </c>
      <c r="R35" s="49"/>
      <c r="S35" s="49"/>
    </row>
    <row r="36" spans="1:5" ht="12.75" customHeight="1">
      <c r="A36" s="15"/>
      <c r="B36" s="15"/>
      <c r="C36" s="15"/>
      <c r="D36" s="15"/>
      <c r="E36" s="15"/>
    </row>
    <row r="37" spans="1:18" ht="12.75" customHeight="1">
      <c r="A37" s="30" t="s">
        <v>27</v>
      </c>
      <c r="C37" s="24"/>
      <c r="F37" s="24"/>
      <c r="I37" s="24"/>
      <c r="L37" s="24"/>
      <c r="O37" s="24"/>
      <c r="R37" s="24"/>
    </row>
    <row r="38" spans="1:18" ht="12.75" customHeight="1">
      <c r="A38" s="82" t="s">
        <v>96</v>
      </c>
      <c r="C38" s="24"/>
      <c r="F38" s="24"/>
      <c r="I38" s="24"/>
      <c r="L38" s="24"/>
      <c r="O38" s="24"/>
      <c r="R38" s="24"/>
    </row>
    <row r="39" ht="12.75" customHeight="1"/>
    <row r="40" spans="3:6" ht="12.75" customHeight="1">
      <c r="C40" s="29"/>
      <c r="F40" s="29"/>
    </row>
    <row r="41" spans="3:6" ht="12.75" customHeight="1">
      <c r="C41" s="29"/>
      <c r="F41" s="29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4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0" t="s">
        <v>93</v>
      </c>
    </row>
    <row r="2" ht="15.75">
      <c r="A2" s="18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43" t="s">
        <v>28</v>
      </c>
      <c r="B7" s="44"/>
      <c r="C7" s="45"/>
      <c r="D7" s="46"/>
      <c r="E7" s="44"/>
      <c r="F7" s="45"/>
      <c r="G7" s="46"/>
      <c r="H7" s="44"/>
      <c r="I7" s="45"/>
      <c r="J7" s="46"/>
      <c r="K7" s="44"/>
      <c r="L7" s="45"/>
      <c r="M7" s="46"/>
      <c r="N7" s="44"/>
      <c r="O7" s="45"/>
      <c r="P7" s="46"/>
      <c r="Q7" s="44"/>
      <c r="R7" s="45"/>
      <c r="S7" s="46"/>
    </row>
    <row r="8" spans="1:19" ht="12.75">
      <c r="A8" s="32" t="s">
        <v>10</v>
      </c>
      <c r="B8" s="34"/>
      <c r="C8" s="31"/>
      <c r="D8" s="35"/>
      <c r="E8" s="34"/>
      <c r="F8" s="31"/>
      <c r="G8" s="35"/>
      <c r="H8" s="34"/>
      <c r="I8" s="31"/>
      <c r="J8" s="35"/>
      <c r="K8" s="34"/>
      <c r="L8" s="31"/>
      <c r="M8" s="35"/>
      <c r="N8" s="34"/>
      <c r="O8" s="31"/>
      <c r="P8" s="35"/>
      <c r="Q8" s="34"/>
      <c r="R8" s="31"/>
      <c r="S8" s="35"/>
    </row>
    <row r="9" spans="1:19" ht="12.75">
      <c r="A9" s="1" t="s">
        <v>8</v>
      </c>
      <c r="B9" s="34"/>
      <c r="C9" s="31"/>
      <c r="D9" s="35"/>
      <c r="E9" s="34"/>
      <c r="F9" s="31"/>
      <c r="G9" s="35"/>
      <c r="H9" s="34"/>
      <c r="I9" s="31"/>
      <c r="J9" s="35"/>
      <c r="K9" s="34"/>
      <c r="L9" s="31"/>
      <c r="M9" s="35"/>
      <c r="N9" s="34"/>
      <c r="O9" s="31"/>
      <c r="P9" s="35"/>
      <c r="Q9" s="34"/>
      <c r="R9" s="31"/>
      <c r="S9" s="35"/>
    </row>
    <row r="10" spans="1:19" ht="12.75">
      <c r="A10" s="14" t="s">
        <v>1</v>
      </c>
      <c r="B10" s="11">
        <v>0</v>
      </c>
      <c r="C10" s="25">
        <v>83412.10128014641</v>
      </c>
      <c r="D10" s="175">
        <f>IF(C10&lt;&gt;0,B10/C10,0)</f>
        <v>0</v>
      </c>
      <c r="E10" s="11">
        <v>0</v>
      </c>
      <c r="F10" s="25">
        <v>647.5122774210952</v>
      </c>
      <c r="G10" s="36">
        <f>IF(F10&lt;&gt;0,E10/F10,0)</f>
        <v>0</v>
      </c>
      <c r="H10" s="11">
        <v>0</v>
      </c>
      <c r="I10" s="25">
        <v>24178.68665</v>
      </c>
      <c r="J10" s="175">
        <f>IF(I10&lt;&gt;0,H10/I10,0)</f>
        <v>0</v>
      </c>
      <c r="K10" s="11">
        <v>0</v>
      </c>
      <c r="L10" s="25">
        <v>0</v>
      </c>
      <c r="M10" s="36">
        <f>IF(L10&lt;&gt;0,K10/L10,0)</f>
        <v>0</v>
      </c>
      <c r="N10" s="11">
        <v>0</v>
      </c>
      <c r="O10" s="25">
        <v>40.02429743250447</v>
      </c>
      <c r="P10" s="36">
        <f>IF(O10&lt;&gt;0,N10/O10,0)</f>
        <v>0</v>
      </c>
      <c r="Q10" s="11">
        <f>SUM(B10,E10,H10,K10,N10)</f>
        <v>0</v>
      </c>
      <c r="R10" s="25">
        <f>SUM(C10,F10,I10,L10,O10)</f>
        <v>108278.32450500001</v>
      </c>
      <c r="S10" s="36">
        <f>IF(R10&lt;&gt;0,Q10/R10,0)</f>
        <v>0</v>
      </c>
    </row>
    <row r="11" spans="1:19" ht="12.75">
      <c r="A11" s="50" t="s">
        <v>12</v>
      </c>
      <c r="B11" s="51">
        <v>0</v>
      </c>
      <c r="C11" s="52">
        <v>0</v>
      </c>
      <c r="D11" s="176">
        <f>IF(C11&lt;&gt;0,B11/C11,0)</f>
        <v>0</v>
      </c>
      <c r="E11" s="51">
        <v>0</v>
      </c>
      <c r="F11" s="52">
        <v>0</v>
      </c>
      <c r="G11" s="53">
        <f>IF(F11&lt;&gt;0,E11/F11,0)</f>
        <v>0</v>
      </c>
      <c r="H11" s="51">
        <v>0</v>
      </c>
      <c r="I11" s="52">
        <v>0</v>
      </c>
      <c r="J11" s="176">
        <f>IF(I11&lt;&gt;0,H11/I11,0)</f>
        <v>0</v>
      </c>
      <c r="K11" s="51">
        <v>0</v>
      </c>
      <c r="L11" s="52">
        <v>0</v>
      </c>
      <c r="M11" s="53">
        <f>IF(L11&lt;&gt;0,K11/L11,0)</f>
        <v>0</v>
      </c>
      <c r="N11" s="51">
        <v>0</v>
      </c>
      <c r="O11" s="52">
        <v>0</v>
      </c>
      <c r="P11" s="53">
        <f>IF(O11&lt;&gt;0,N11/O11,0)</f>
        <v>0</v>
      </c>
      <c r="Q11" s="51">
        <f>SUM(B11,E11,H11,K11,N11)</f>
        <v>0</v>
      </c>
      <c r="R11" s="52">
        <f>SUM(C11,F11,I11,L11,O11)</f>
        <v>0</v>
      </c>
      <c r="S11" s="53">
        <f>IF(R11&lt;&gt;0,Q11/R11,0)</f>
        <v>0</v>
      </c>
    </row>
    <row r="12" spans="2:19" ht="4.5" customHeight="1">
      <c r="B12" s="11"/>
      <c r="C12" s="31"/>
      <c r="D12" s="175"/>
      <c r="E12" s="11"/>
      <c r="F12" s="31"/>
      <c r="G12" s="36"/>
      <c r="H12" s="11"/>
      <c r="I12" s="31"/>
      <c r="J12" s="175"/>
      <c r="K12" s="11"/>
      <c r="L12" s="31"/>
      <c r="M12" s="35"/>
      <c r="N12" s="11"/>
      <c r="O12" s="31"/>
      <c r="P12" s="35"/>
      <c r="Q12" s="34"/>
      <c r="R12" s="31"/>
      <c r="S12" s="35"/>
    </row>
    <row r="13" spans="1:19" ht="12.75">
      <c r="A13" s="1" t="s">
        <v>25</v>
      </c>
      <c r="B13" s="11"/>
      <c r="C13" s="31"/>
      <c r="D13" s="175"/>
      <c r="E13" s="11"/>
      <c r="F13" s="31"/>
      <c r="G13" s="36"/>
      <c r="H13" s="11"/>
      <c r="I13" s="31"/>
      <c r="J13" s="175"/>
      <c r="K13" s="11"/>
      <c r="L13" s="31"/>
      <c r="M13" s="35"/>
      <c r="N13" s="11"/>
      <c r="O13" s="31"/>
      <c r="P13" s="35"/>
      <c r="Q13" s="34"/>
      <c r="R13" s="31"/>
      <c r="S13" s="35"/>
    </row>
    <row r="14" spans="1:19" ht="12.75">
      <c r="A14" s="14" t="s">
        <v>13</v>
      </c>
      <c r="B14" s="11">
        <v>531.5436322955825</v>
      </c>
      <c r="C14" s="25">
        <v>1270.235044875326</v>
      </c>
      <c r="D14" s="175">
        <f>IF(C14&lt;&gt;0,B14/C14,0)</f>
        <v>0.41846084662839206</v>
      </c>
      <c r="E14" s="11">
        <v>4.126272118963092</v>
      </c>
      <c r="F14" s="25">
        <v>9.86059305717404</v>
      </c>
      <c r="G14" s="36">
        <f>IF(F14&lt;&gt;0,E14/F14,0)</f>
        <v>0.41846084662839195</v>
      </c>
      <c r="H14" s="11">
        <v>154.07868557241014</v>
      </c>
      <c r="I14" s="25">
        <v>368.20335</v>
      </c>
      <c r="J14" s="175">
        <f>IF(I14&lt;&gt;0,H14/I14,0)</f>
        <v>0.418460846628392</v>
      </c>
      <c r="K14" s="11">
        <v>0</v>
      </c>
      <c r="L14" s="25">
        <v>0</v>
      </c>
      <c r="M14" s="36">
        <f>IF(L14&lt;&gt;0,K14/L14,0)</f>
        <v>0</v>
      </c>
      <c r="N14" s="11">
        <v>0.255054843492067</v>
      </c>
      <c r="O14" s="25">
        <v>0.609507067500068</v>
      </c>
      <c r="P14" s="36">
        <f>IF(O14&lt;&gt;0,N14/O14,0)</f>
        <v>0.41846084662839206</v>
      </c>
      <c r="Q14" s="11">
        <f>SUM(B14,E14,H14,K14,N14)</f>
        <v>690.0036448304478</v>
      </c>
      <c r="R14" s="25">
        <f>SUM(C14,F14,I14,L14,O14)</f>
        <v>1648.9084950000001</v>
      </c>
      <c r="S14" s="36">
        <f>IF(R14&lt;&gt;0,Q14/R14,0)</f>
        <v>0.41846084662839206</v>
      </c>
    </row>
    <row r="15" spans="2:19" ht="4.5" customHeight="1">
      <c r="B15" s="11"/>
      <c r="C15" s="31"/>
      <c r="D15" s="175"/>
      <c r="E15" s="11"/>
      <c r="F15" s="31"/>
      <c r="G15" s="36"/>
      <c r="H15" s="11"/>
      <c r="I15" s="31"/>
      <c r="J15" s="175"/>
      <c r="K15" s="11"/>
      <c r="L15" s="31"/>
      <c r="M15" s="35"/>
      <c r="N15" s="11"/>
      <c r="O15" s="31"/>
      <c r="P15" s="35"/>
      <c r="Q15" s="34"/>
      <c r="R15" s="31"/>
      <c r="S15" s="35"/>
    </row>
    <row r="16" spans="1:19" ht="12.75">
      <c r="A16" s="8" t="s">
        <v>23</v>
      </c>
      <c r="B16" s="11">
        <f>SUM(B10:B15)</f>
        <v>531.5436322955825</v>
      </c>
      <c r="C16" s="25">
        <f>SUM(C10:C15)</f>
        <v>84682.33632502174</v>
      </c>
      <c r="D16" s="175">
        <f>IF(C16&lt;&gt;0,B16/C16,0)</f>
        <v>0.00627691269942588</v>
      </c>
      <c r="E16" s="11">
        <f>SUM(E10:E15)</f>
        <v>4.126272118963092</v>
      </c>
      <c r="F16" s="25">
        <f>SUM(F10:F15)</f>
        <v>657.3728704782692</v>
      </c>
      <c r="G16" s="36">
        <f>IF(F16&lt;&gt;0,E16/F16,0)</f>
        <v>0.00627691269942588</v>
      </c>
      <c r="H16" s="11">
        <f>SUM(H10:H15)</f>
        <v>154.07868557241014</v>
      </c>
      <c r="I16" s="25">
        <f>SUM(I10:I15)</f>
        <v>24546.89</v>
      </c>
      <c r="J16" s="175">
        <f>IF(I16&lt;&gt;0,H16/I16,0)</f>
        <v>0.00627691269942588</v>
      </c>
      <c r="K16" s="11">
        <f>SUM(K10:K15)</f>
        <v>0</v>
      </c>
      <c r="L16" s="25">
        <f>SUM(L10:L15)</f>
        <v>0</v>
      </c>
      <c r="M16" s="36">
        <f>IF(L16&lt;&gt;0,K16/L16,0)</f>
        <v>0</v>
      </c>
      <c r="N16" s="11">
        <f>SUM(N10:N15)</f>
        <v>0.255054843492067</v>
      </c>
      <c r="O16" s="25">
        <f>SUM(O10:O15)</f>
        <v>40.63380450000454</v>
      </c>
      <c r="P16" s="36">
        <f>IF(O16&lt;&gt;0,N16/O16,0)</f>
        <v>0.006276912699425881</v>
      </c>
      <c r="Q16" s="11">
        <f>SUM(Q10:Q15)</f>
        <v>690.0036448304478</v>
      </c>
      <c r="R16" s="25">
        <f>SUM(R10:R15)</f>
        <v>109927.23300000001</v>
      </c>
      <c r="S16" s="36">
        <f>IF(R16&lt;&gt;0,Q16/R16,0)</f>
        <v>0.006276912699425881</v>
      </c>
    </row>
    <row r="17" spans="2:19" ht="12.75">
      <c r="B17" s="11"/>
      <c r="C17" s="37"/>
      <c r="D17" s="175"/>
      <c r="E17" s="11"/>
      <c r="F17" s="37"/>
      <c r="G17" s="36"/>
      <c r="H17" s="11"/>
      <c r="I17" s="37"/>
      <c r="J17" s="175"/>
      <c r="K17" s="11"/>
      <c r="L17" s="37"/>
      <c r="M17" s="35"/>
      <c r="N17" s="11"/>
      <c r="O17" s="37"/>
      <c r="P17" s="35"/>
      <c r="Q17" s="34"/>
      <c r="R17" s="31"/>
      <c r="S17" s="35"/>
    </row>
    <row r="18" spans="1:19" ht="12.75">
      <c r="A18" s="32" t="s">
        <v>11</v>
      </c>
      <c r="B18" s="11"/>
      <c r="C18" s="31"/>
      <c r="D18" s="175"/>
      <c r="E18" s="11"/>
      <c r="F18" s="31"/>
      <c r="G18" s="36"/>
      <c r="H18" s="11"/>
      <c r="I18" s="31"/>
      <c r="J18" s="175"/>
      <c r="K18" s="11"/>
      <c r="L18" s="31"/>
      <c r="M18" s="35"/>
      <c r="N18" s="11"/>
      <c r="O18" s="31"/>
      <c r="P18" s="35"/>
      <c r="Q18" s="34"/>
      <c r="R18" s="31"/>
      <c r="S18" s="35"/>
    </row>
    <row r="19" spans="1:19" ht="12.75">
      <c r="A19" s="1" t="s">
        <v>14</v>
      </c>
      <c r="B19" s="11">
        <v>0</v>
      </c>
      <c r="C19" s="31">
        <v>0</v>
      </c>
      <c r="D19" s="175">
        <f>IF(C19&lt;&gt;0,B19/C19,0)</f>
        <v>0</v>
      </c>
      <c r="E19" s="11">
        <v>0</v>
      </c>
      <c r="F19" s="31">
        <v>0</v>
      </c>
      <c r="G19" s="36">
        <f>IF(F19&lt;&gt;0,E19/F19,0)</f>
        <v>0</v>
      </c>
      <c r="H19" s="11">
        <v>0</v>
      </c>
      <c r="I19" s="31">
        <v>0</v>
      </c>
      <c r="J19" s="175">
        <f>IF(I19&lt;&gt;0,H19/I19,0)</f>
        <v>0</v>
      </c>
      <c r="K19" s="11">
        <v>0</v>
      </c>
      <c r="L19" s="31">
        <v>0</v>
      </c>
      <c r="M19" s="36">
        <f>IF(L19&lt;&gt;0,K19/L19,0)</f>
        <v>0</v>
      </c>
      <c r="N19" s="11">
        <v>0</v>
      </c>
      <c r="O19" s="31">
        <v>0</v>
      </c>
      <c r="P19" s="36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6">
        <f>IF(R19&lt;&gt;0,Q19/R19,0)</f>
        <v>0</v>
      </c>
    </row>
    <row r="20" spans="2:19" ht="4.5" customHeight="1">
      <c r="B20" s="11"/>
      <c r="C20" s="31"/>
      <c r="D20" s="175"/>
      <c r="E20" s="11"/>
      <c r="F20" s="31"/>
      <c r="G20" s="36"/>
      <c r="H20" s="11"/>
      <c r="I20" s="31"/>
      <c r="J20" s="175"/>
      <c r="K20" s="11"/>
      <c r="L20" s="31"/>
      <c r="M20" s="35"/>
      <c r="N20" s="11"/>
      <c r="O20" s="31"/>
      <c r="P20" s="35"/>
      <c r="Q20" s="34"/>
      <c r="R20" s="31"/>
      <c r="S20" s="35"/>
    </row>
    <row r="21" spans="1:19" ht="12.75">
      <c r="A21" s="1" t="s">
        <v>8</v>
      </c>
      <c r="B21" s="11"/>
      <c r="C21" s="31"/>
      <c r="D21" s="175"/>
      <c r="E21" s="11"/>
      <c r="F21" s="31"/>
      <c r="G21" s="36"/>
      <c r="H21" s="11"/>
      <c r="I21" s="31"/>
      <c r="J21" s="175"/>
      <c r="K21" s="11"/>
      <c r="L21" s="31"/>
      <c r="M21" s="35"/>
      <c r="N21" s="11"/>
      <c r="O21" s="31"/>
      <c r="P21" s="35"/>
      <c r="Q21" s="34"/>
      <c r="R21" s="31"/>
      <c r="S21" s="35"/>
    </row>
    <row r="22" spans="1:19" ht="12.75">
      <c r="A22" s="14" t="s">
        <v>1</v>
      </c>
      <c r="B22" s="11">
        <v>0</v>
      </c>
      <c r="C22" s="25">
        <v>49873.46632400216</v>
      </c>
      <c r="D22" s="175">
        <f>IF(C22&lt;&gt;0,B22/C22,0)</f>
        <v>0</v>
      </c>
      <c r="E22" s="11">
        <v>0</v>
      </c>
      <c r="F22" s="25">
        <v>13.786906114999997</v>
      </c>
      <c r="G22" s="36">
        <f>IF(F22&lt;&gt;0,E22/F22,0)</f>
        <v>0</v>
      </c>
      <c r="H22" s="11">
        <v>0</v>
      </c>
      <c r="I22" s="25">
        <v>21186.939254999994</v>
      </c>
      <c r="J22" s="175">
        <f>IF(I22&lt;&gt;0,H22/I22,0)</f>
        <v>0</v>
      </c>
      <c r="K22" s="11">
        <v>0</v>
      </c>
      <c r="L22" s="25">
        <v>0</v>
      </c>
      <c r="M22" s="36">
        <f>IF(L22&lt;&gt;0,K22/L22,0)</f>
        <v>0</v>
      </c>
      <c r="N22" s="11">
        <v>0</v>
      </c>
      <c r="O22" s="25">
        <v>213.02033381549563</v>
      </c>
      <c r="P22" s="36">
        <f>IF(O22&lt;&gt;0,N22/O22,0)</f>
        <v>0</v>
      </c>
      <c r="Q22" s="11">
        <f>SUM(B22,E22,H22,K22,N22)</f>
        <v>0</v>
      </c>
      <c r="R22" s="25">
        <f>SUM(C22,F22,I22,L22,O22)</f>
        <v>71287.21281893265</v>
      </c>
      <c r="S22" s="36">
        <f>IF(R22&lt;&gt;0,Q22/R22,0)</f>
        <v>0</v>
      </c>
    </row>
    <row r="23" spans="1:19" ht="12.75">
      <c r="A23" s="50" t="s">
        <v>12</v>
      </c>
      <c r="B23" s="51">
        <v>0</v>
      </c>
      <c r="C23" s="52">
        <v>0</v>
      </c>
      <c r="D23" s="176">
        <f>IF(C23&lt;&gt;0,B23/C23,0)</f>
        <v>0</v>
      </c>
      <c r="E23" s="51">
        <v>0</v>
      </c>
      <c r="F23" s="52">
        <v>0</v>
      </c>
      <c r="G23" s="53">
        <f>IF(F23&lt;&gt;0,E23/F23,0)</f>
        <v>0</v>
      </c>
      <c r="H23" s="51">
        <v>0</v>
      </c>
      <c r="I23" s="52">
        <v>0</v>
      </c>
      <c r="J23" s="176">
        <f>IF(I23&lt;&gt;0,H23/I23,0)</f>
        <v>0</v>
      </c>
      <c r="K23" s="51">
        <v>0</v>
      </c>
      <c r="L23" s="52">
        <v>0</v>
      </c>
      <c r="M23" s="53">
        <f>IF(L23&lt;&gt;0,K23/L23,0)</f>
        <v>0</v>
      </c>
      <c r="N23" s="51">
        <v>0</v>
      </c>
      <c r="O23" s="52">
        <v>0</v>
      </c>
      <c r="P23" s="53">
        <f>IF(O23&lt;&gt;0,N23/O23,0)</f>
        <v>0</v>
      </c>
      <c r="Q23" s="51">
        <f>SUM(B23,E23,H23,K23,N23)</f>
        <v>0</v>
      </c>
      <c r="R23" s="52">
        <f>SUM(C23,F23,I23,L23,O23)</f>
        <v>0</v>
      </c>
      <c r="S23" s="53">
        <f>IF(R23&lt;&gt;0,Q23/R23,0)</f>
        <v>0</v>
      </c>
    </row>
    <row r="24" spans="2:19" ht="4.5" customHeight="1">
      <c r="B24" s="11"/>
      <c r="C24" s="31"/>
      <c r="D24" s="175"/>
      <c r="E24" s="11"/>
      <c r="F24" s="31"/>
      <c r="G24" s="36"/>
      <c r="H24" s="11"/>
      <c r="I24" s="31"/>
      <c r="J24" s="175"/>
      <c r="K24" s="11"/>
      <c r="L24" s="31"/>
      <c r="M24" s="35"/>
      <c r="N24" s="11"/>
      <c r="O24" s="31"/>
      <c r="P24" s="35"/>
      <c r="Q24" s="34"/>
      <c r="R24" s="31"/>
      <c r="S24" s="35"/>
    </row>
    <row r="25" spans="1:19" ht="12.75">
      <c r="A25" s="1" t="s">
        <v>25</v>
      </c>
      <c r="B25" s="11"/>
      <c r="C25" s="31"/>
      <c r="D25" s="175"/>
      <c r="E25" s="11"/>
      <c r="F25" s="31"/>
      <c r="G25" s="36"/>
      <c r="H25" s="11"/>
      <c r="I25" s="31"/>
      <c r="J25" s="175"/>
      <c r="K25" s="11"/>
      <c r="L25" s="31"/>
      <c r="M25" s="35"/>
      <c r="N25" s="11"/>
      <c r="O25" s="31"/>
      <c r="P25" s="35"/>
      <c r="Q25" s="34"/>
      <c r="R25" s="31"/>
      <c r="S25" s="35"/>
    </row>
    <row r="26" spans="1:19" ht="12.75">
      <c r="A26" s="14" t="s">
        <v>13</v>
      </c>
      <c r="B26" s="11">
        <v>255.10496396071696</v>
      </c>
      <c r="C26" s="25">
        <v>759.4944110254136</v>
      </c>
      <c r="D26" s="175">
        <f>IF(C26&lt;&gt;0,B26/C26,0)</f>
        <v>0.3358878752199018</v>
      </c>
      <c r="E26" s="11">
        <v>0.07052062843893837</v>
      </c>
      <c r="F26" s="25">
        <v>0.20995288499999995</v>
      </c>
      <c r="G26" s="36">
        <f>IF(F26&lt;&gt;0,E26/F26,0)</f>
        <v>0.33588787521990177</v>
      </c>
      <c r="H26" s="11">
        <v>108.3721219610418</v>
      </c>
      <c r="I26" s="25">
        <v>322.6437449999999</v>
      </c>
      <c r="J26" s="175">
        <f>IF(I26&lt;&gt;0,H26/I26,0)</f>
        <v>0.3358878752199018</v>
      </c>
      <c r="K26" s="11">
        <v>0</v>
      </c>
      <c r="L26" s="25">
        <v>0</v>
      </c>
      <c r="M26" s="36">
        <f>IF(L26&lt;&gt;0,K26/L26,0)</f>
        <v>0</v>
      </c>
      <c r="N26" s="11">
        <v>1.0896083345774776</v>
      </c>
      <c r="O26" s="25">
        <v>3.2439644743476492</v>
      </c>
      <c r="P26" s="36">
        <f>IF(O26&lt;&gt;0,N26/O26,0)</f>
        <v>0.3358878752199018</v>
      </c>
      <c r="Q26" s="11">
        <f>SUM(B26,E26,H26,K26,N26)</f>
        <v>364.6372148847752</v>
      </c>
      <c r="R26" s="25">
        <f>SUM(C26,F26,I26,L26,O26)</f>
        <v>1085.592073384761</v>
      </c>
      <c r="S26" s="36">
        <f>IF(R26&lt;&gt;0,Q26/R26,0)</f>
        <v>0.3358878752199019</v>
      </c>
    </row>
    <row r="27" spans="2:19" ht="4.5" customHeight="1">
      <c r="B27" s="11"/>
      <c r="C27" s="31"/>
      <c r="D27" s="175"/>
      <c r="E27" s="11"/>
      <c r="F27" s="31"/>
      <c r="G27" s="36"/>
      <c r="H27" s="11"/>
      <c r="I27" s="31"/>
      <c r="J27" s="175"/>
      <c r="K27" s="11"/>
      <c r="L27" s="31"/>
      <c r="M27" s="35"/>
      <c r="N27" s="11"/>
      <c r="O27" s="31"/>
      <c r="P27" s="35"/>
      <c r="Q27" s="34"/>
      <c r="R27" s="31"/>
      <c r="S27" s="35"/>
    </row>
    <row r="28" spans="1:19" ht="12.75">
      <c r="A28" s="8" t="s">
        <v>24</v>
      </c>
      <c r="B28" s="11">
        <f>SUM(B19:B27)</f>
        <v>255.10496396071696</v>
      </c>
      <c r="C28" s="25">
        <f>SUM(C19:C27)</f>
        <v>50632.96073502758</v>
      </c>
      <c r="D28" s="175">
        <f>IF(C28&lt;&gt;0,B28/C28,0)</f>
        <v>0.005038318128298527</v>
      </c>
      <c r="E28" s="11">
        <f>SUM(E19:E27)</f>
        <v>0.07052062843893837</v>
      </c>
      <c r="F28" s="25">
        <f>SUM(F19:F27)</f>
        <v>13.996858999999997</v>
      </c>
      <c r="G28" s="36">
        <f>IF(F28&lt;&gt;0,E28/F28,0)</f>
        <v>0.005038318128298527</v>
      </c>
      <c r="H28" s="11">
        <f>SUM(H19:H27)</f>
        <v>108.3721219610418</v>
      </c>
      <c r="I28" s="25">
        <f>SUM(I19:I27)</f>
        <v>21509.582999999995</v>
      </c>
      <c r="J28" s="175">
        <f>IF(I28&lt;&gt;0,H28/I28,0)</f>
        <v>0.005038318128298527</v>
      </c>
      <c r="K28" s="11">
        <f>SUM(K19:K27)</f>
        <v>0</v>
      </c>
      <c r="L28" s="25">
        <f>SUM(L19:L27)</f>
        <v>0</v>
      </c>
      <c r="M28" s="36">
        <f>IF(L28&lt;&gt;0,K28/L28,0)</f>
        <v>0</v>
      </c>
      <c r="N28" s="11">
        <f>SUM(N19:N27)</f>
        <v>1.0896083345774776</v>
      </c>
      <c r="O28" s="25">
        <f>SUM(O19:O27)</f>
        <v>216.26429828984328</v>
      </c>
      <c r="P28" s="36">
        <f>IF(O28&lt;&gt;0,N28/O28,0)</f>
        <v>0.005038318128298527</v>
      </c>
      <c r="Q28" s="11">
        <f>SUM(Q19:Q27)</f>
        <v>364.6372148847752</v>
      </c>
      <c r="R28" s="25">
        <f>SUM(R19:R27)</f>
        <v>72372.8048923174</v>
      </c>
      <c r="S28" s="36">
        <f>IF(R28&lt;&gt;0,Q28/R28,0)</f>
        <v>0.005038318128298528</v>
      </c>
    </row>
    <row r="29" spans="1:19" ht="12.75">
      <c r="A29" s="2"/>
      <c r="B29" s="11"/>
      <c r="C29" s="31"/>
      <c r="D29" s="175"/>
      <c r="E29" s="11"/>
      <c r="F29" s="31"/>
      <c r="G29" s="36"/>
      <c r="H29" s="11"/>
      <c r="I29" s="31"/>
      <c r="J29" s="175"/>
      <c r="K29" s="11"/>
      <c r="L29" s="31"/>
      <c r="M29" s="35"/>
      <c r="N29" s="11"/>
      <c r="O29" s="31"/>
      <c r="P29" s="35"/>
      <c r="Q29" s="34"/>
      <c r="R29" s="31"/>
      <c r="S29" s="35"/>
    </row>
    <row r="30" spans="1:19" ht="12.75">
      <c r="A30" s="2" t="s">
        <v>22</v>
      </c>
      <c r="B30" s="38">
        <f>SUM(B16,B28)</f>
        <v>786.6485962562995</v>
      </c>
      <c r="C30" s="39">
        <f>SUM(C16,C28)</f>
        <v>135315.2970600493</v>
      </c>
      <c r="D30" s="177">
        <f>IF(C30&lt;&gt;0,B30/C30,0)</f>
        <v>0.005813449132119969</v>
      </c>
      <c r="E30" s="38">
        <f>SUM(E16,E28)</f>
        <v>4.19679274740203</v>
      </c>
      <c r="F30" s="39">
        <f>SUM(F16,F28)</f>
        <v>671.3697294782692</v>
      </c>
      <c r="G30" s="40">
        <f>IF(F30&lt;&gt;0,E30/F30,0)</f>
        <v>0.006251090216211292</v>
      </c>
      <c r="H30" s="38">
        <f>SUM(H16,H28)</f>
        <v>262.45080753345195</v>
      </c>
      <c r="I30" s="39">
        <f>SUM(I16,I28)</f>
        <v>46056.473</v>
      </c>
      <c r="J30" s="177">
        <f>IF(I30&lt;&gt;0,H30/I30,0)</f>
        <v>0.0056984564913047505</v>
      </c>
      <c r="K30" s="38">
        <f>SUM(K16,K28)</f>
        <v>0</v>
      </c>
      <c r="L30" s="39">
        <f>SUM(L16,L28)</f>
        <v>0</v>
      </c>
      <c r="M30" s="41">
        <f>IF(L30&lt;&gt;0,K30/L30,0)</f>
        <v>0</v>
      </c>
      <c r="N30" s="38">
        <f>SUM(N16,N28)</f>
        <v>1.3446631780695446</v>
      </c>
      <c r="O30" s="39">
        <f>SUM(O16,O28)</f>
        <v>256.8981027898478</v>
      </c>
      <c r="P30" s="40">
        <f>IF(O30&lt;&gt;0,N30/O30,0)</f>
        <v>0.0052342277481493464</v>
      </c>
      <c r="Q30" s="38">
        <f>SUM(Q16,Q28)</f>
        <v>1054.640859715223</v>
      </c>
      <c r="R30" s="39">
        <f>SUM(R16,R28)</f>
        <v>182300.0378923174</v>
      </c>
      <c r="S30" s="40">
        <f>IF(R30&lt;&gt;0,Q30/R30,0)</f>
        <v>0.005785192761935616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2:19" ht="12.75" customHeight="1" hidden="1">
      <c r="B34" s="49"/>
      <c r="C34" s="9">
        <v>0</v>
      </c>
      <c r="E34" s="49"/>
      <c r="F34" s="9">
        <v>0</v>
      </c>
      <c r="H34" s="49"/>
      <c r="I34" s="9">
        <v>0</v>
      </c>
      <c r="K34" s="49"/>
      <c r="L34" s="9">
        <v>0</v>
      </c>
      <c r="N34" s="49"/>
      <c r="O34" s="9">
        <v>0</v>
      </c>
      <c r="Q34" s="49"/>
      <c r="R34" s="9">
        <v>0</v>
      </c>
      <c r="S34" s="9">
        <v>0</v>
      </c>
    </row>
    <row r="35" spans="1:5" ht="12.75" customHeight="1">
      <c r="A35" s="15"/>
      <c r="B35" s="15"/>
      <c r="C35" s="15"/>
      <c r="D35" s="15"/>
      <c r="E35" s="15"/>
    </row>
    <row r="36" spans="1:18" ht="12.75" customHeight="1">
      <c r="A36" s="30" t="s">
        <v>27</v>
      </c>
      <c r="C36" s="24"/>
      <c r="F36" s="24"/>
      <c r="I36" s="24"/>
      <c r="L36" s="24"/>
      <c r="O36" s="24"/>
      <c r="R36" s="24"/>
    </row>
    <row r="37" spans="1:18" ht="12.75" customHeight="1">
      <c r="A37" s="82" t="s">
        <v>96</v>
      </c>
      <c r="C37" s="24"/>
      <c r="F37" s="24"/>
      <c r="I37" s="24"/>
      <c r="L37" s="24"/>
      <c r="O37" s="24"/>
      <c r="R37" s="24"/>
    </row>
    <row r="38" ht="12.75" customHeight="1"/>
    <row r="39" spans="3:6" ht="12.75" customHeight="1">
      <c r="C39" s="29"/>
      <c r="F39" s="29"/>
    </row>
    <row r="40" spans="3:9" ht="12.75" customHeight="1">
      <c r="C40" s="178"/>
      <c r="F40" s="178"/>
      <c r="I40" s="178"/>
    </row>
    <row r="41" ht="12.75" customHeight="1"/>
    <row r="42" spans="3:9" ht="12.75" customHeight="1">
      <c r="C42" s="178"/>
      <c r="F42" s="178"/>
      <c r="I42" s="178"/>
    </row>
    <row r="43" spans="3:9" ht="12.75" customHeight="1">
      <c r="C43" s="178"/>
      <c r="F43" s="178"/>
      <c r="I43" s="178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6" t="s">
        <v>83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28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32" t="s">
        <v>49</v>
      </c>
      <c r="B8" s="138"/>
      <c r="C8" s="57"/>
      <c r="D8" s="139"/>
      <c r="E8" s="143"/>
      <c r="F8" s="144"/>
      <c r="G8" s="35"/>
      <c r="H8" s="147"/>
      <c r="I8" s="31"/>
      <c r="J8" s="139"/>
      <c r="K8" s="34"/>
      <c r="L8" s="25"/>
      <c r="M8" s="149"/>
      <c r="N8" s="154"/>
      <c r="O8" s="79"/>
      <c r="P8" s="155"/>
      <c r="Q8" s="154"/>
      <c r="R8" s="31"/>
      <c r="S8" s="35"/>
    </row>
    <row r="9" spans="1:19" ht="12.75" customHeight="1">
      <c r="A9" s="113" t="s">
        <v>2</v>
      </c>
      <c r="B9" s="11">
        <v>74.51718032841154</v>
      </c>
      <c r="C9" s="25">
        <v>1198.7598010211912</v>
      </c>
      <c r="D9" s="36">
        <f aca="true" t="shared" si="0" ref="D9:D17">IF(C9&lt;&gt;0,B9/C9,0)</f>
        <v>0.062161894538782805</v>
      </c>
      <c r="E9" s="11">
        <v>18.52279595816993</v>
      </c>
      <c r="F9" s="25">
        <v>317.6206189788087</v>
      </c>
      <c r="G9" s="36">
        <f aca="true" t="shared" si="1" ref="G9:G17">IF(F9&lt;&gt;0,E9/F9,0)</f>
        <v>0.05831735992997907</v>
      </c>
      <c r="H9" s="11">
        <v>628.999341342707</v>
      </c>
      <c r="I9" s="25">
        <v>11105.563765602334</v>
      </c>
      <c r="J9" s="36">
        <f aca="true" t="shared" si="2" ref="J9:J17">IF(I9&lt;&gt;0,H9/I9,0)</f>
        <v>0.056638217979615726</v>
      </c>
      <c r="K9" s="11">
        <v>0</v>
      </c>
      <c r="L9" s="25">
        <v>0</v>
      </c>
      <c r="M9" s="36">
        <f aca="true" t="shared" si="3" ref="M9:M17">IF(L9&lt;&gt;0,K9/L9,0)</f>
        <v>0</v>
      </c>
      <c r="N9" s="11">
        <v>0</v>
      </c>
      <c r="O9" s="25">
        <v>0</v>
      </c>
      <c r="P9" s="36">
        <f aca="true" t="shared" si="4" ref="P9:P17">IF(O9&lt;&gt;0,N9/O9,0)</f>
        <v>0</v>
      </c>
      <c r="Q9" s="11">
        <f>SUM(B9,E9,H9,K9,N9)</f>
        <v>722.0393176292885</v>
      </c>
      <c r="R9" s="25">
        <f>SUM(C9,F9,I9,L9,O9)</f>
        <v>12621.944185602333</v>
      </c>
      <c r="S9" s="36">
        <f>IF(R9&lt;&gt;0,Q9/R9,0)</f>
        <v>0.05720507926606965</v>
      </c>
    </row>
    <row r="10" spans="1:19" ht="12.75" customHeight="1">
      <c r="A10" s="133" t="s">
        <v>56</v>
      </c>
      <c r="B10" s="11">
        <v>6.719652605761878</v>
      </c>
      <c r="C10" s="25">
        <v>1198.7598010211912</v>
      </c>
      <c r="D10" s="36">
        <f t="shared" si="0"/>
        <v>0.0056055037881964235</v>
      </c>
      <c r="E10" s="11">
        <v>1.780423582895005</v>
      </c>
      <c r="F10" s="25">
        <v>317.6206189788087</v>
      </c>
      <c r="G10" s="36">
        <f t="shared" si="1"/>
        <v>0.0056055037881964235</v>
      </c>
      <c r="H10" s="11">
        <v>62.25227975814081</v>
      </c>
      <c r="I10" s="25">
        <v>11105.563765602334</v>
      </c>
      <c r="J10" s="36">
        <f t="shared" si="2"/>
        <v>0.005605503788196423</v>
      </c>
      <c r="K10" s="11">
        <v>0</v>
      </c>
      <c r="L10" s="25">
        <v>0</v>
      </c>
      <c r="M10" s="36">
        <f t="shared" si="3"/>
        <v>0</v>
      </c>
      <c r="N10" s="11">
        <v>0</v>
      </c>
      <c r="O10" s="25">
        <v>0</v>
      </c>
      <c r="P10" s="36">
        <f t="shared" si="4"/>
        <v>0</v>
      </c>
      <c r="Q10" s="11">
        <f aca="true" t="shared" si="5" ref="Q10:Q16">SUM(B10,E10,H10,K10,N10)</f>
        <v>70.75235594679769</v>
      </c>
      <c r="R10" s="25">
        <f aca="true" t="shared" si="6" ref="R10:R16">SUM(C10,F10,I10,L10,O10)</f>
        <v>12621.944185602333</v>
      </c>
      <c r="S10" s="36">
        <f>IF(R10&lt;&gt;0,Q10/R10,0)</f>
        <v>0.005605503788196423</v>
      </c>
    </row>
    <row r="11" spans="1:19" ht="12.75" customHeight="1">
      <c r="A11" s="113" t="s">
        <v>0</v>
      </c>
      <c r="B11" s="11">
        <v>129.6823485500576</v>
      </c>
      <c r="C11" s="25">
        <v>2327.688934021731</v>
      </c>
      <c r="D11" s="36">
        <f t="shared" si="0"/>
        <v>0.05571292050866747</v>
      </c>
      <c r="E11" s="11">
        <v>34.36033455743714</v>
      </c>
      <c r="F11" s="25">
        <v>616.7390659782693</v>
      </c>
      <c r="G11" s="36">
        <f t="shared" si="1"/>
        <v>0.055712920508667475</v>
      </c>
      <c r="H11" s="11">
        <v>1201.4046432561952</v>
      </c>
      <c r="I11" s="25">
        <v>21564.20148660647</v>
      </c>
      <c r="J11" s="36">
        <f t="shared" si="2"/>
        <v>0.05571292050866747</v>
      </c>
      <c r="K11" s="11">
        <v>0</v>
      </c>
      <c r="L11" s="25">
        <v>0</v>
      </c>
      <c r="M11" s="36">
        <f t="shared" si="3"/>
        <v>0</v>
      </c>
      <c r="N11" s="11">
        <v>0</v>
      </c>
      <c r="O11" s="25">
        <v>0</v>
      </c>
      <c r="P11" s="36">
        <f t="shared" si="4"/>
        <v>0</v>
      </c>
      <c r="Q11" s="11">
        <f t="shared" si="5"/>
        <v>1365.4473263636899</v>
      </c>
      <c r="R11" s="25">
        <f t="shared" si="6"/>
        <v>24508.62948660647</v>
      </c>
      <c r="S11" s="36">
        <f aca="true" t="shared" si="7" ref="S11:S17">IF(R11&lt;&gt;0,Q11/R11,0)</f>
        <v>0.05571292050866747</v>
      </c>
    </row>
    <row r="12" spans="1:19" ht="12.75" customHeight="1">
      <c r="A12" s="113" t="s">
        <v>1</v>
      </c>
      <c r="B12" s="11">
        <v>0</v>
      </c>
      <c r="C12" s="25">
        <v>716.3771113235637</v>
      </c>
      <c r="D12" s="36">
        <f t="shared" si="0"/>
        <v>0</v>
      </c>
      <c r="E12" s="11">
        <v>0</v>
      </c>
      <c r="F12" s="25">
        <v>189.80961934743658</v>
      </c>
      <c r="G12" s="36">
        <f t="shared" si="1"/>
        <v>0</v>
      </c>
      <c r="H12" s="11">
        <v>0</v>
      </c>
      <c r="I12" s="25">
        <v>6636.668733172841</v>
      </c>
      <c r="J12" s="36">
        <f t="shared" si="2"/>
        <v>0</v>
      </c>
      <c r="K12" s="11">
        <v>0</v>
      </c>
      <c r="L12" s="25">
        <v>0</v>
      </c>
      <c r="M12" s="36">
        <f t="shared" si="3"/>
        <v>0</v>
      </c>
      <c r="N12" s="11">
        <v>0</v>
      </c>
      <c r="O12" s="25">
        <v>0</v>
      </c>
      <c r="P12" s="36">
        <f t="shared" si="4"/>
        <v>0</v>
      </c>
      <c r="Q12" s="11">
        <f t="shared" si="5"/>
        <v>0</v>
      </c>
      <c r="R12" s="25">
        <f t="shared" si="6"/>
        <v>7542.855463843841</v>
      </c>
      <c r="S12" s="36">
        <f t="shared" si="7"/>
        <v>0</v>
      </c>
    </row>
    <row r="13" spans="1:19" ht="12.75" customHeight="1">
      <c r="A13" s="113" t="s">
        <v>53</v>
      </c>
      <c r="B13" s="11">
        <v>35.28467050597841</v>
      </c>
      <c r="C13" s="25">
        <v>1576.3964886878412</v>
      </c>
      <c r="D13" s="36">
        <f t="shared" si="0"/>
        <v>0.022383119195697156</v>
      </c>
      <c r="E13" s="11">
        <v>9.348944531694437</v>
      </c>
      <c r="F13" s="25">
        <v>417.6783606411587</v>
      </c>
      <c r="G13" s="36">
        <f t="shared" si="1"/>
        <v>0.022383119195697153</v>
      </c>
      <c r="H13" s="11">
        <v>326.8846335342572</v>
      </c>
      <c r="I13" s="25">
        <v>14604.069731134532</v>
      </c>
      <c r="J13" s="36">
        <f t="shared" si="2"/>
        <v>0.02238311919569716</v>
      </c>
      <c r="K13" s="11">
        <v>0</v>
      </c>
      <c r="L13" s="25">
        <v>0</v>
      </c>
      <c r="M13" s="36">
        <f t="shared" si="3"/>
        <v>0</v>
      </c>
      <c r="N13" s="11">
        <v>0</v>
      </c>
      <c r="O13" s="25">
        <v>0</v>
      </c>
      <c r="P13" s="36">
        <f t="shared" si="4"/>
        <v>0</v>
      </c>
      <c r="Q13" s="11">
        <f t="shared" si="5"/>
        <v>371.51824857193003</v>
      </c>
      <c r="R13" s="25">
        <f t="shared" si="6"/>
        <v>16598.144580463533</v>
      </c>
      <c r="S13" s="36">
        <f t="shared" si="7"/>
        <v>0.022383119195697156</v>
      </c>
    </row>
    <row r="14" spans="1:19" ht="12.75" customHeight="1">
      <c r="A14" s="113" t="s">
        <v>54</v>
      </c>
      <c r="B14" s="11">
        <v>66.41398551100644</v>
      </c>
      <c r="C14" s="25">
        <v>1576.3964886878412</v>
      </c>
      <c r="D14" s="36">
        <f t="shared" si="0"/>
        <v>0.04213025465838739</v>
      </c>
      <c r="E14" s="11">
        <v>17.59689569910978</v>
      </c>
      <c r="F14" s="25">
        <v>417.6783606411587</v>
      </c>
      <c r="G14" s="36">
        <f t="shared" si="1"/>
        <v>0.04213025465838738</v>
      </c>
      <c r="H14" s="11">
        <v>615.2731768215449</v>
      </c>
      <c r="I14" s="25">
        <v>14604.069731134532</v>
      </c>
      <c r="J14" s="36">
        <f t="shared" si="2"/>
        <v>0.04213025465838739</v>
      </c>
      <c r="K14" s="11">
        <v>0</v>
      </c>
      <c r="L14" s="25">
        <v>0</v>
      </c>
      <c r="M14" s="36">
        <f t="shared" si="3"/>
        <v>0</v>
      </c>
      <c r="N14" s="11">
        <v>0</v>
      </c>
      <c r="O14" s="25">
        <v>0</v>
      </c>
      <c r="P14" s="36">
        <f t="shared" si="4"/>
        <v>0</v>
      </c>
      <c r="Q14" s="11">
        <f t="shared" si="5"/>
        <v>699.2840580316611</v>
      </c>
      <c r="R14" s="25">
        <f t="shared" si="6"/>
        <v>16598.144580463533</v>
      </c>
      <c r="S14" s="36">
        <f t="shared" si="7"/>
        <v>0.042130254658387385</v>
      </c>
    </row>
    <row r="15" spans="1:19" ht="12.75" customHeight="1">
      <c r="A15" s="133" t="s">
        <v>57</v>
      </c>
      <c r="B15" s="11">
        <v>7.945292210263083</v>
      </c>
      <c r="C15" s="25">
        <v>34.915334010325964</v>
      </c>
      <c r="D15" s="36">
        <f t="shared" si="0"/>
        <v>0.22755882008498957</v>
      </c>
      <c r="E15" s="11">
        <v>2.1051662123150026</v>
      </c>
      <c r="F15" s="25">
        <v>9.251085989674039</v>
      </c>
      <c r="G15" s="36">
        <f t="shared" si="1"/>
        <v>0.22755882008498962</v>
      </c>
      <c r="H15" s="11">
        <v>73.60686369550717</v>
      </c>
      <c r="I15" s="25">
        <v>323.463022299097</v>
      </c>
      <c r="J15" s="36">
        <f t="shared" si="2"/>
        <v>0.2275588200849895</v>
      </c>
      <c r="K15" s="11">
        <v>0</v>
      </c>
      <c r="L15" s="25">
        <v>0</v>
      </c>
      <c r="M15" s="36">
        <f t="shared" si="3"/>
        <v>0</v>
      </c>
      <c r="N15" s="11">
        <v>0</v>
      </c>
      <c r="O15" s="25">
        <v>0</v>
      </c>
      <c r="P15" s="36">
        <f t="shared" si="4"/>
        <v>0</v>
      </c>
      <c r="Q15" s="11">
        <f t="shared" si="5"/>
        <v>83.65732211808526</v>
      </c>
      <c r="R15" s="25">
        <f t="shared" si="6"/>
        <v>367.62944229909704</v>
      </c>
      <c r="S15" s="36">
        <f t="shared" si="7"/>
        <v>0.22755882008498954</v>
      </c>
    </row>
    <row r="16" spans="1:19" ht="12.75" customHeight="1">
      <c r="A16" s="133" t="s">
        <v>58</v>
      </c>
      <c r="B16" s="11">
        <v>14.610700230274091</v>
      </c>
      <c r="C16" s="25">
        <v>34.915334010325964</v>
      </c>
      <c r="D16" s="36">
        <f t="shared" si="0"/>
        <v>0.41846084662839195</v>
      </c>
      <c r="E16" s="11">
        <v>3.8712172754710537</v>
      </c>
      <c r="F16" s="25">
        <v>9.251085989674039</v>
      </c>
      <c r="G16" s="36">
        <f t="shared" si="1"/>
        <v>0.418460846628392</v>
      </c>
      <c r="H16" s="11">
        <v>135.3566101642586</v>
      </c>
      <c r="I16" s="25">
        <v>323.463022299097</v>
      </c>
      <c r="J16" s="36">
        <f t="shared" si="2"/>
        <v>0.41846084662839206</v>
      </c>
      <c r="K16" s="11">
        <v>0</v>
      </c>
      <c r="L16" s="25">
        <v>0</v>
      </c>
      <c r="M16" s="36">
        <f t="shared" si="3"/>
        <v>0</v>
      </c>
      <c r="N16" s="11">
        <v>0</v>
      </c>
      <c r="O16" s="25">
        <v>0</v>
      </c>
      <c r="P16" s="36">
        <f t="shared" si="4"/>
        <v>0</v>
      </c>
      <c r="Q16" s="11">
        <f t="shared" si="5"/>
        <v>153.83852767000374</v>
      </c>
      <c r="R16" s="25">
        <f t="shared" si="6"/>
        <v>367.62944229909704</v>
      </c>
      <c r="S16" s="36">
        <f t="shared" si="7"/>
        <v>0.418460846628392</v>
      </c>
    </row>
    <row r="17" spans="1:19" ht="12.75" customHeight="1">
      <c r="A17" s="113" t="s">
        <v>55</v>
      </c>
      <c r="B17" s="11">
        <f>SUM(B9:B16)</f>
        <v>335.17382994175307</v>
      </c>
      <c r="C17" s="25">
        <f>C11</f>
        <v>2327.688934021731</v>
      </c>
      <c r="D17" s="36">
        <f t="shared" si="0"/>
        <v>0.14399425328823767</v>
      </c>
      <c r="E17" s="11">
        <f>SUM(E9:E16)</f>
        <v>87.58577781709235</v>
      </c>
      <c r="F17" s="25">
        <f>F11</f>
        <v>616.7390659782693</v>
      </c>
      <c r="G17" s="36">
        <f t="shared" si="1"/>
        <v>0.14201431796470376</v>
      </c>
      <c r="H17" s="11">
        <f>SUM(H9:H16)</f>
        <v>3043.777548572611</v>
      </c>
      <c r="I17" s="25">
        <f>I11</f>
        <v>21564.20148660647</v>
      </c>
      <c r="J17" s="36">
        <f t="shared" si="2"/>
        <v>0.14114955986026664</v>
      </c>
      <c r="K17" s="11">
        <f>SUM(K9:K16)</f>
        <v>0</v>
      </c>
      <c r="L17" s="25">
        <f>L11</f>
        <v>0</v>
      </c>
      <c r="M17" s="36">
        <f t="shared" si="3"/>
        <v>0</v>
      </c>
      <c r="N17" s="11">
        <f>SUM(N9:N16)</f>
        <v>0</v>
      </c>
      <c r="O17" s="25">
        <f>O11</f>
        <v>0</v>
      </c>
      <c r="P17" s="36">
        <f t="shared" si="4"/>
        <v>0</v>
      </c>
      <c r="Q17" s="11">
        <f>SUM(Q9:Q16)</f>
        <v>3466.537156331456</v>
      </c>
      <c r="R17" s="25">
        <f>R11</f>
        <v>24508.62948660647</v>
      </c>
      <c r="S17" s="36">
        <f t="shared" si="7"/>
        <v>0.14144149342279042</v>
      </c>
    </row>
    <row r="18" spans="1:19" ht="12.75" customHeight="1">
      <c r="A18" s="113"/>
      <c r="B18" s="11"/>
      <c r="C18" s="31"/>
      <c r="D18" s="35"/>
      <c r="E18" s="11"/>
      <c r="F18" s="31"/>
      <c r="G18" s="35"/>
      <c r="H18" s="11"/>
      <c r="I18" s="31"/>
      <c r="J18" s="35"/>
      <c r="K18" s="11"/>
      <c r="L18" s="31"/>
      <c r="M18" s="35"/>
      <c r="N18" s="11"/>
      <c r="O18" s="31"/>
      <c r="P18" s="35"/>
      <c r="Q18" s="34"/>
      <c r="R18" s="31"/>
      <c r="S18" s="35"/>
    </row>
    <row r="19" spans="1:19" ht="12.75" customHeight="1">
      <c r="A19" s="132" t="s">
        <v>50</v>
      </c>
      <c r="B19" s="11"/>
      <c r="C19" s="31"/>
      <c r="D19" s="35"/>
      <c r="E19" s="11"/>
      <c r="F19" s="31"/>
      <c r="G19" s="35"/>
      <c r="H19" s="11"/>
      <c r="I19" s="31"/>
      <c r="J19" s="35"/>
      <c r="K19" s="11"/>
      <c r="L19" s="31"/>
      <c r="M19" s="35"/>
      <c r="N19" s="11"/>
      <c r="O19" s="31"/>
      <c r="P19" s="35"/>
      <c r="Q19" s="34"/>
      <c r="R19" s="31"/>
      <c r="S19" s="35"/>
    </row>
    <row r="20" spans="1:19" ht="12.75" customHeight="1">
      <c r="A20" s="113" t="s">
        <v>2</v>
      </c>
      <c r="B20" s="11">
        <v>1876.3844638439803</v>
      </c>
      <c r="C20" s="25">
        <v>28077.567847973376</v>
      </c>
      <c r="D20" s="36">
        <f aca="true" t="shared" si="8" ref="D20:D28">IF(C20&lt;&gt;0,B20/C20,0)</f>
        <v>0.06682859690710058</v>
      </c>
      <c r="E20" s="11">
        <v>1.121467870558057</v>
      </c>
      <c r="F20" s="25">
        <v>13.996858999999997</v>
      </c>
      <c r="G20" s="36">
        <f aca="true" t="shared" si="9" ref="G20:G28">IF(F20&lt;&gt;0,E20/F20,0)</f>
        <v>0.08012282402487995</v>
      </c>
      <c r="H20" s="11">
        <v>1231.0031791721246</v>
      </c>
      <c r="I20" s="25">
        <v>18718.12069142278</v>
      </c>
      <c r="J20" s="36">
        <f aca="true" t="shared" si="10" ref="J20:J28">IF(I20&lt;&gt;0,H20/I20,0)</f>
        <v>0.06576531904381877</v>
      </c>
      <c r="K20" s="11">
        <v>0</v>
      </c>
      <c r="L20" s="25">
        <v>0</v>
      </c>
      <c r="M20" s="36">
        <f aca="true" t="shared" si="11" ref="M20:M28">IF(L20&lt;&gt;0,K20/L20,0)</f>
        <v>0</v>
      </c>
      <c r="N20" s="11">
        <v>15.440248029533157</v>
      </c>
      <c r="O20" s="25">
        <v>214.2670059887547</v>
      </c>
      <c r="P20" s="36">
        <f aca="true" t="shared" si="12" ref="P20:P28">IF(O20&lt;&gt;0,N20/O20,0)</f>
        <v>0.07206078209887108</v>
      </c>
      <c r="Q20" s="11">
        <f aca="true" t="shared" si="13" ref="Q20:Q27">SUM(B20,E20,H20,K20,N20)</f>
        <v>3123.9493589161957</v>
      </c>
      <c r="R20" s="25">
        <f aca="true" t="shared" si="14" ref="R20:R27">SUM(C20,F20,I20,L20,O20)</f>
        <v>47023.95240438491</v>
      </c>
      <c r="S20" s="36">
        <f aca="true" t="shared" si="15" ref="S20:S28">IF(R20&lt;&gt;0,Q20/R20,0)</f>
        <v>0.06643315160009587</v>
      </c>
    </row>
    <row r="21" spans="1:19" ht="12.75" customHeight="1">
      <c r="A21" s="133" t="s">
        <v>56</v>
      </c>
      <c r="B21" s="11">
        <v>157.38891293515687</v>
      </c>
      <c r="C21" s="25">
        <v>28077.567847973376</v>
      </c>
      <c r="D21" s="36">
        <f t="shared" si="8"/>
        <v>0.0056055037881964235</v>
      </c>
      <c r="E21" s="11">
        <v>0.07845944614735119</v>
      </c>
      <c r="F21" s="25">
        <v>13.996858999999997</v>
      </c>
      <c r="G21" s="36">
        <f t="shared" si="9"/>
        <v>0.0056055037881964235</v>
      </c>
      <c r="H21" s="11">
        <v>104.92449644368827</v>
      </c>
      <c r="I21" s="25">
        <v>18718.12069142278</v>
      </c>
      <c r="J21" s="36">
        <f t="shared" si="10"/>
        <v>0.005605503788196424</v>
      </c>
      <c r="K21" s="11">
        <v>0</v>
      </c>
      <c r="L21" s="25">
        <v>0</v>
      </c>
      <c r="M21" s="36">
        <f t="shared" si="11"/>
        <v>0</v>
      </c>
      <c r="N21" s="11">
        <v>1.2010745137554701</v>
      </c>
      <c r="O21" s="25">
        <v>214.2670059887547</v>
      </c>
      <c r="P21" s="36">
        <f t="shared" si="12"/>
        <v>0.005605503788196423</v>
      </c>
      <c r="Q21" s="11">
        <f t="shared" si="13"/>
        <v>263.59294333874794</v>
      </c>
      <c r="R21" s="25">
        <f t="shared" si="14"/>
        <v>47023.95240438491</v>
      </c>
      <c r="S21" s="36">
        <f t="shared" si="15"/>
        <v>0.005605503788196424</v>
      </c>
    </row>
    <row r="22" spans="1:19" ht="12.75" customHeight="1">
      <c r="A22" s="113" t="s">
        <v>0</v>
      </c>
      <c r="B22" s="11">
        <v>942.3054517496272</v>
      </c>
      <c r="C22" s="25">
        <v>28434.993735027572</v>
      </c>
      <c r="D22" s="36">
        <f t="shared" si="8"/>
        <v>0.03313893649953053</v>
      </c>
      <c r="E22" s="11">
        <v>0.45543415539811805</v>
      </c>
      <c r="F22" s="25">
        <v>13.996858999999997</v>
      </c>
      <c r="G22" s="36">
        <f t="shared" si="9"/>
        <v>0.03253831130242279</v>
      </c>
      <c r="H22" s="11">
        <v>717.3620112715123</v>
      </c>
      <c r="I22" s="25">
        <v>20066.534665278192</v>
      </c>
      <c r="J22" s="36">
        <f t="shared" si="10"/>
        <v>0.03574917260192355</v>
      </c>
      <c r="K22" s="11">
        <v>0</v>
      </c>
      <c r="L22" s="25">
        <v>0</v>
      </c>
      <c r="M22" s="36">
        <f t="shared" si="11"/>
        <v>0</v>
      </c>
      <c r="N22" s="11">
        <v>7.132311078980445</v>
      </c>
      <c r="O22" s="25">
        <v>216.26429828984328</v>
      </c>
      <c r="P22" s="36">
        <f t="shared" si="12"/>
        <v>0.03297960474928473</v>
      </c>
      <c r="Q22" s="11">
        <f t="shared" si="13"/>
        <v>1667.255208255518</v>
      </c>
      <c r="R22" s="25">
        <f t="shared" si="14"/>
        <v>48731.789557595606</v>
      </c>
      <c r="S22" s="36">
        <f t="shared" si="15"/>
        <v>0.03421288697565695</v>
      </c>
    </row>
    <row r="23" spans="1:19" ht="12.75" customHeight="1">
      <c r="A23" s="113" t="s">
        <v>1</v>
      </c>
      <c r="B23" s="11">
        <v>0</v>
      </c>
      <c r="C23" s="25">
        <v>11139.834445280407</v>
      </c>
      <c r="D23" s="36">
        <f t="shared" si="8"/>
        <v>0</v>
      </c>
      <c r="E23" s="11">
        <v>0</v>
      </c>
      <c r="F23" s="25">
        <v>5.514762446000001</v>
      </c>
      <c r="G23" s="36">
        <f t="shared" si="9"/>
        <v>0</v>
      </c>
      <c r="H23" s="11">
        <v>0</v>
      </c>
      <c r="I23" s="25">
        <v>7666.456227686874</v>
      </c>
      <c r="J23" s="36">
        <f t="shared" si="10"/>
        <v>0</v>
      </c>
      <c r="K23" s="11">
        <v>0</v>
      </c>
      <c r="L23" s="25">
        <v>0</v>
      </c>
      <c r="M23" s="36">
        <f t="shared" si="11"/>
        <v>0</v>
      </c>
      <c r="N23" s="11">
        <v>0</v>
      </c>
      <c r="O23" s="25">
        <v>84.85299951208299</v>
      </c>
      <c r="P23" s="36">
        <f t="shared" si="12"/>
        <v>0</v>
      </c>
      <c r="Q23" s="11">
        <f t="shared" si="13"/>
        <v>0</v>
      </c>
      <c r="R23" s="25">
        <f t="shared" si="14"/>
        <v>18896.658434925364</v>
      </c>
      <c r="S23" s="36">
        <f t="shared" si="15"/>
        <v>0</v>
      </c>
    </row>
    <row r="24" spans="1:19" ht="12.75" customHeight="1">
      <c r="A24" s="113" t="s">
        <v>53</v>
      </c>
      <c r="B24" s="11">
        <v>377.57265407947926</v>
      </c>
      <c r="C24" s="25">
        <v>16868.63438372175</v>
      </c>
      <c r="D24" s="36">
        <f t="shared" si="8"/>
        <v>0.02238311919569715</v>
      </c>
      <c r="E24" s="11">
        <v>0.18515637774715854</v>
      </c>
      <c r="F24" s="25">
        <v>8.272143668999997</v>
      </c>
      <c r="G24" s="36">
        <f t="shared" si="9"/>
        <v>0.022383119195697156</v>
      </c>
      <c r="H24" s="11">
        <v>270.81515914573794</v>
      </c>
      <c r="I24" s="25">
        <v>12099.080417612146</v>
      </c>
      <c r="J24" s="36">
        <f t="shared" si="10"/>
        <v>0.022383119195697153</v>
      </c>
      <c r="K24" s="11">
        <v>0</v>
      </c>
      <c r="L24" s="25">
        <v>0</v>
      </c>
      <c r="M24" s="36">
        <f t="shared" si="11"/>
        <v>0</v>
      </c>
      <c r="N24" s="11">
        <v>2.86878472070805</v>
      </c>
      <c r="O24" s="25">
        <v>128.16733430341264</v>
      </c>
      <c r="P24" s="36">
        <f t="shared" si="12"/>
        <v>0.022383119195697153</v>
      </c>
      <c r="Q24" s="11">
        <f t="shared" si="13"/>
        <v>651.4417543236724</v>
      </c>
      <c r="R24" s="25">
        <f t="shared" si="14"/>
        <v>29104.15427930631</v>
      </c>
      <c r="S24" s="36">
        <f t="shared" si="15"/>
        <v>0.02238311919569715</v>
      </c>
    </row>
    <row r="25" spans="1:19" ht="12.75" customHeight="1">
      <c r="A25" s="113" t="s">
        <v>54</v>
      </c>
      <c r="B25" s="11">
        <v>710.6798623254267</v>
      </c>
      <c r="C25" s="25">
        <v>16868.63438372175</v>
      </c>
      <c r="D25" s="36">
        <f t="shared" si="8"/>
        <v>0.04213025465838738</v>
      </c>
      <c r="E25" s="11">
        <v>0.3485075193457368</v>
      </c>
      <c r="F25" s="25">
        <v>8.272143668999997</v>
      </c>
      <c r="G25" s="36">
        <f t="shared" si="9"/>
        <v>0.042130254658387385</v>
      </c>
      <c r="H25" s="11">
        <v>509.7373391263077</v>
      </c>
      <c r="I25" s="25">
        <v>12099.080417612146</v>
      </c>
      <c r="J25" s="36">
        <f t="shared" si="10"/>
        <v>0.042130254658387385</v>
      </c>
      <c r="K25" s="11">
        <v>0</v>
      </c>
      <c r="L25" s="25">
        <v>0</v>
      </c>
      <c r="M25" s="36">
        <f t="shared" si="11"/>
        <v>0</v>
      </c>
      <c r="N25" s="11">
        <v>5.399722433089443</v>
      </c>
      <c r="O25" s="25">
        <v>128.16733430341264</v>
      </c>
      <c r="P25" s="36">
        <f t="shared" si="12"/>
        <v>0.04213025465838738</v>
      </c>
      <c r="Q25" s="11">
        <f t="shared" si="13"/>
        <v>1226.1654314041696</v>
      </c>
      <c r="R25" s="25">
        <f t="shared" si="14"/>
        <v>29104.15427930631</v>
      </c>
      <c r="S25" s="36">
        <f t="shared" si="15"/>
        <v>0.04213025465838738</v>
      </c>
    </row>
    <row r="26" spans="1:19" ht="12.75" customHeight="1">
      <c r="A26" s="133" t="s">
        <v>57</v>
      </c>
      <c r="B26" s="11">
        <v>7.817517710259228</v>
      </c>
      <c r="C26" s="25">
        <v>426.52490602541354</v>
      </c>
      <c r="D26" s="36">
        <f t="shared" si="8"/>
        <v>0.01832839677079359</v>
      </c>
      <c r="E26" s="11">
        <v>0.003848099779452796</v>
      </c>
      <c r="F26" s="25">
        <v>0.20995288499999995</v>
      </c>
      <c r="G26" s="36">
        <f t="shared" si="9"/>
        <v>0.018328396770793585</v>
      </c>
      <c r="H26" s="11">
        <v>5.516811137401537</v>
      </c>
      <c r="I26" s="25">
        <v>300.9980199791729</v>
      </c>
      <c r="J26" s="36">
        <f t="shared" si="10"/>
        <v>0.01832839677079359</v>
      </c>
      <c r="K26" s="11">
        <v>0</v>
      </c>
      <c r="L26" s="25">
        <v>0</v>
      </c>
      <c r="M26" s="36">
        <f t="shared" si="11"/>
        <v>0</v>
      </c>
      <c r="N26" s="11">
        <v>0.05945666799620257</v>
      </c>
      <c r="O26" s="25">
        <v>3.2439644743476492</v>
      </c>
      <c r="P26" s="36">
        <f t="shared" si="12"/>
        <v>0.018328396770793585</v>
      </c>
      <c r="Q26" s="11">
        <f t="shared" si="13"/>
        <v>13.39763361543642</v>
      </c>
      <c r="R26" s="25">
        <f t="shared" si="14"/>
        <v>730.9768433639341</v>
      </c>
      <c r="S26" s="36">
        <f t="shared" si="15"/>
        <v>0.01832839677079359</v>
      </c>
    </row>
    <row r="27" spans="1:19" ht="12.75" customHeight="1">
      <c r="A27" s="133" t="s">
        <v>58</v>
      </c>
      <c r="B27" s="11">
        <v>143.26454441324447</v>
      </c>
      <c r="C27" s="25">
        <v>426.52490602541354</v>
      </c>
      <c r="D27" s="36">
        <f t="shared" si="8"/>
        <v>0.3358878752199018</v>
      </c>
      <c r="E27" s="11">
        <v>0.07052062843893837</v>
      </c>
      <c r="F27" s="25">
        <v>0.20995288499999995</v>
      </c>
      <c r="G27" s="36">
        <f t="shared" si="9"/>
        <v>0.33588787521990177</v>
      </c>
      <c r="H27" s="11">
        <v>101.10158537620194</v>
      </c>
      <c r="I27" s="25">
        <v>300.9980199791729</v>
      </c>
      <c r="J27" s="36">
        <f t="shared" si="10"/>
        <v>0.3358878752199018</v>
      </c>
      <c r="K27" s="11">
        <v>0</v>
      </c>
      <c r="L27" s="25">
        <v>0</v>
      </c>
      <c r="M27" s="36">
        <f t="shared" si="11"/>
        <v>0</v>
      </c>
      <c r="N27" s="11">
        <v>1.0896083345774776</v>
      </c>
      <c r="O27" s="25">
        <v>3.2439644743476492</v>
      </c>
      <c r="P27" s="36">
        <f t="shared" si="12"/>
        <v>0.3358878752199018</v>
      </c>
      <c r="Q27" s="11">
        <f t="shared" si="13"/>
        <v>245.52625875246284</v>
      </c>
      <c r="R27" s="25">
        <f t="shared" si="14"/>
        <v>730.9768433639341</v>
      </c>
      <c r="S27" s="36">
        <f t="shared" si="15"/>
        <v>0.3358878752199018</v>
      </c>
    </row>
    <row r="28" spans="1:19" ht="12.75" customHeight="1">
      <c r="A28" s="113" t="s">
        <v>55</v>
      </c>
      <c r="B28" s="11">
        <f>SUM(B20:B27)</f>
        <v>4215.4134070571745</v>
      </c>
      <c r="C28" s="25">
        <f>C22</f>
        <v>28434.993735027572</v>
      </c>
      <c r="D28" s="36">
        <f t="shared" si="8"/>
        <v>0.14824738300766455</v>
      </c>
      <c r="E28" s="11">
        <f>SUM(E20:E27)</f>
        <v>2.2633940974148126</v>
      </c>
      <c r="F28" s="25">
        <f>F22</f>
        <v>13.996858999999997</v>
      </c>
      <c r="G28" s="36">
        <f t="shared" si="9"/>
        <v>0.16170728714312355</v>
      </c>
      <c r="H28" s="11">
        <f>SUM(H20:H27)</f>
        <v>2940.460581672974</v>
      </c>
      <c r="I28" s="25">
        <f>I22</f>
        <v>20066.534665278192</v>
      </c>
      <c r="J28" s="36">
        <f t="shared" si="10"/>
        <v>0.14653554441370253</v>
      </c>
      <c r="K28" s="11">
        <f>SUM(K20:K27)</f>
        <v>0</v>
      </c>
      <c r="L28" s="25">
        <f>L22</f>
        <v>0</v>
      </c>
      <c r="M28" s="36">
        <f t="shared" si="11"/>
        <v>0</v>
      </c>
      <c r="N28" s="11">
        <f>SUM(N20:N27)</f>
        <v>33.191205778640246</v>
      </c>
      <c r="O28" s="25">
        <f>O22</f>
        <v>216.26429828984328</v>
      </c>
      <c r="P28" s="36">
        <f t="shared" si="12"/>
        <v>0.15347519697475212</v>
      </c>
      <c r="Q28" s="11">
        <f>SUM(Q20:Q27)</f>
        <v>7191.328588606203</v>
      </c>
      <c r="R28" s="25">
        <f>R22</f>
        <v>48731.789557595606</v>
      </c>
      <c r="S28" s="36">
        <f t="shared" si="15"/>
        <v>0.14756955683121067</v>
      </c>
    </row>
    <row r="29" spans="1:19" ht="12.75" customHeight="1">
      <c r="A29" s="134"/>
      <c r="B29" s="38"/>
      <c r="C29" s="39"/>
      <c r="D29" s="47"/>
      <c r="E29" s="38"/>
      <c r="F29" s="39"/>
      <c r="G29" s="47"/>
      <c r="H29" s="38"/>
      <c r="I29" s="39"/>
      <c r="J29" s="47"/>
      <c r="K29" s="38"/>
      <c r="L29" s="39"/>
      <c r="M29" s="150"/>
      <c r="N29" s="38"/>
      <c r="O29" s="39"/>
      <c r="P29" s="156"/>
      <c r="Q29" s="157"/>
      <c r="R29" s="15"/>
      <c r="S29" s="47"/>
    </row>
    <row r="30" spans="1:19" ht="12.75" customHeight="1">
      <c r="A30" s="76" t="s">
        <v>51</v>
      </c>
      <c r="B30" s="12">
        <f>SUM(B17,B28)</f>
        <v>4550.587236998927</v>
      </c>
      <c r="C30" s="25">
        <f>SUM(C17,C28)</f>
        <v>30762.682669049304</v>
      </c>
      <c r="D30" s="13">
        <f>IF(C30&lt;&gt;0,B30/C30,0)</f>
        <v>0.1479255657237373</v>
      </c>
      <c r="E30" s="12">
        <f>SUM(E17,E28)</f>
        <v>89.84917191450717</v>
      </c>
      <c r="F30" s="25">
        <f>SUM(F17,F28)</f>
        <v>630.7359249782693</v>
      </c>
      <c r="G30" s="13">
        <f>IF(F30&lt;&gt;0,E30/F30,0)</f>
        <v>0.14245133082851233</v>
      </c>
      <c r="H30" s="12">
        <f>SUM(H17,H28)</f>
        <v>5984.238130245585</v>
      </c>
      <c r="I30" s="25">
        <f>SUM(I17,I28)</f>
        <v>41630.73615188466</v>
      </c>
      <c r="J30" s="13">
        <f>IF(I30&lt;&gt;0,H30/I30,0)</f>
        <v>0.14374567166943247</v>
      </c>
      <c r="K30" s="12">
        <f>SUM(K17,K28)</f>
        <v>0</v>
      </c>
      <c r="L30" s="25">
        <f>SUM(L17,L28)</f>
        <v>0</v>
      </c>
      <c r="M30" s="13">
        <f>IF(L30&lt;&gt;0,K30/L30,0)</f>
        <v>0</v>
      </c>
      <c r="N30" s="12">
        <f>SUM(N17,N28)</f>
        <v>33.191205778640246</v>
      </c>
      <c r="O30" s="25">
        <f>SUM(O17,O28)</f>
        <v>216.26429828984328</v>
      </c>
      <c r="P30" s="13">
        <f>IF(O30&lt;&gt;0,N30/O30,0)</f>
        <v>0.15347519697475212</v>
      </c>
      <c r="Q30" s="12">
        <f>SUM(Q17,Q28)</f>
        <v>10657.865744937659</v>
      </c>
      <c r="R30" s="25">
        <f>SUM(R17,R28)</f>
        <v>73240.41904420208</v>
      </c>
      <c r="S30" s="13">
        <f>IF(R30&lt;&gt;0,Q30/R30,0)</f>
        <v>0.14551890723761998</v>
      </c>
    </row>
    <row r="31" spans="1:17" ht="12.75" customHeight="1">
      <c r="A31" s="75"/>
      <c r="B31" s="25"/>
      <c r="C31" s="57"/>
      <c r="D31" s="58"/>
      <c r="E31" s="57"/>
      <c r="F31" s="59"/>
      <c r="G31" s="31"/>
      <c r="H31" s="60"/>
      <c r="I31" s="31"/>
      <c r="J31" s="58"/>
      <c r="M31" s="7"/>
      <c r="N31" s="7"/>
      <c r="O31" s="7"/>
      <c r="P31" s="7"/>
      <c r="Q31" s="7"/>
    </row>
    <row r="32" spans="3:19" ht="12.75" customHeight="1">
      <c r="C32" s="8" t="s">
        <v>47</v>
      </c>
      <c r="D32" s="65">
        <f>'Table 5.9'!D54-'Table 5.5'!D30</f>
        <v>0.2168813201810527</v>
      </c>
      <c r="E32" s="57"/>
      <c r="F32" s="59"/>
      <c r="G32" s="65">
        <f>'Table 5.9'!G54-'Table 5.5'!G30</f>
        <v>0.49223833346903323</v>
      </c>
      <c r="H32" s="60"/>
      <c r="I32" s="31"/>
      <c r="J32" s="65">
        <f>'Table 5.9'!J54-'Table 5.5'!J30</f>
        <v>1.4439549187575114</v>
      </c>
      <c r="M32" s="65">
        <f>'Table 5.9'!M54-'Table 5.5'!M30</f>
        <v>0</v>
      </c>
      <c r="N32" s="7"/>
      <c r="O32" s="7"/>
      <c r="P32" s="65">
        <f>'Table 5.9'!P54-'Table 5.5'!P30</f>
        <v>0.20883463770540925</v>
      </c>
      <c r="Q32" s="7"/>
      <c r="S32" s="65">
        <f>'Table 5.9'!S54-'Table 5.5'!S30</f>
        <v>0.24633713206263372</v>
      </c>
    </row>
    <row r="33" spans="3:19" ht="12.75" customHeight="1">
      <c r="C33" s="8" t="s">
        <v>48</v>
      </c>
      <c r="D33" s="66">
        <f>IF('Table 5.9'!D54&lt;&gt;0,'Table 5.5'!D32/'Table 5.9'!D54,0)</f>
        <v>0.5945099409051615</v>
      </c>
      <c r="E33" s="31"/>
      <c r="F33" s="12"/>
      <c r="G33" s="66">
        <f>IF('Table 5.9'!G54&lt;&gt;0,'Table 5.5'!G32/'Table 5.9'!G54,0)</f>
        <v>0.7755575065395575</v>
      </c>
      <c r="H33" s="61"/>
      <c r="I33" s="31"/>
      <c r="J33" s="66">
        <f>IF('Table 5.9'!J54&lt;&gt;0,'Table 5.5'!J32/'Table 5.9'!J54,0)</f>
        <v>0.9094629853159037</v>
      </c>
      <c r="M33" s="66">
        <f>IF('Table 5.9'!M54&lt;&gt;0,'Table 5.5'!M32/'Table 5.9'!M54,0)</f>
        <v>0</v>
      </c>
      <c r="N33" s="7"/>
      <c r="O33" s="7"/>
      <c r="P33" s="66">
        <f>IF('Table 5.9'!P54&lt;&gt;0,'Table 5.5'!P32/'Table 5.9'!P54,0)</f>
        <v>0.5763979271767866</v>
      </c>
      <c r="Q33" s="7"/>
      <c r="S33" s="66">
        <f>IF('Table 5.9'!S54&lt;&gt;0,'Table 5.5'!S32/'Table 5.9'!S54,0)</f>
        <v>0.6286419178393258</v>
      </c>
    </row>
    <row r="34" ht="12.75" hidden="1"/>
    <row r="35" spans="1:18" ht="12.75" hidden="1">
      <c r="A35" s="83" t="s">
        <v>26</v>
      </c>
      <c r="B35" s="9">
        <v>0</v>
      </c>
      <c r="C35" s="9">
        <v>0</v>
      </c>
      <c r="D35" s="73"/>
      <c r="E35" s="9">
        <v>0</v>
      </c>
      <c r="F35" s="9">
        <v>0</v>
      </c>
      <c r="G35" s="73"/>
      <c r="H35" s="9">
        <v>0</v>
      </c>
      <c r="I35" s="9">
        <v>0</v>
      </c>
      <c r="J35" s="74"/>
      <c r="K35" s="9">
        <v>0</v>
      </c>
      <c r="L35" s="9">
        <v>0</v>
      </c>
      <c r="N35" s="9">
        <v>0</v>
      </c>
      <c r="O35" s="9">
        <v>0</v>
      </c>
      <c r="Q35" s="9">
        <v>0</v>
      </c>
      <c r="R35" s="9">
        <v>0</v>
      </c>
    </row>
    <row r="36" spans="1:18" ht="12.75" hidden="1">
      <c r="A36" s="63"/>
      <c r="B36" s="64"/>
      <c r="Q36" s="9">
        <v>0</v>
      </c>
      <c r="R36" s="9">
        <v>0</v>
      </c>
    </row>
    <row r="37" spans="1:18" ht="12.75" hidden="1">
      <c r="A37" s="63"/>
      <c r="B37" s="64"/>
      <c r="Q37" s="9">
        <v>0</v>
      </c>
      <c r="R37" s="9">
        <v>0</v>
      </c>
    </row>
    <row r="38" spans="1:18" ht="12.75" hidden="1">
      <c r="A38" s="63"/>
      <c r="F38" s="67"/>
      <c r="J38" s="68"/>
      <c r="Q38" s="9">
        <v>0</v>
      </c>
      <c r="R38" s="9">
        <v>0</v>
      </c>
    </row>
    <row r="39" spans="1:18" ht="12.75" hidden="1">
      <c r="A39" s="69"/>
      <c r="B39" s="49"/>
      <c r="C39" s="7"/>
      <c r="D39" s="49"/>
      <c r="E39" s="7"/>
      <c r="F39" s="70"/>
      <c r="G39" s="7"/>
      <c r="H39" s="6"/>
      <c r="I39" s="7"/>
      <c r="J39" s="6"/>
      <c r="K39" s="49"/>
      <c r="L39" s="7"/>
      <c r="Q39" s="9">
        <v>0</v>
      </c>
      <c r="R39" s="9">
        <v>0</v>
      </c>
    </row>
    <row r="40" spans="1:18" ht="12.75" hidden="1">
      <c r="A40" s="71"/>
      <c r="B40" s="78"/>
      <c r="C40" s="79"/>
      <c r="D40" s="79"/>
      <c r="E40" s="79"/>
      <c r="F40" s="72"/>
      <c r="G40" s="7"/>
      <c r="H40" s="6"/>
      <c r="I40" s="7"/>
      <c r="J40" s="6"/>
      <c r="K40" s="49"/>
      <c r="L40" s="7"/>
      <c r="Q40" s="9">
        <v>0</v>
      </c>
      <c r="R40" s="9">
        <v>0</v>
      </c>
    </row>
    <row r="41" spans="1:18" ht="12.75" hidden="1">
      <c r="A41" s="71"/>
      <c r="B41" s="78"/>
      <c r="C41" s="79"/>
      <c r="D41" s="79"/>
      <c r="E41" s="79"/>
      <c r="F41" s="72"/>
      <c r="G41" s="7"/>
      <c r="H41" s="6"/>
      <c r="I41" s="7"/>
      <c r="J41" s="6"/>
      <c r="K41" s="49"/>
      <c r="L41" s="7"/>
      <c r="Q41" s="9">
        <v>0</v>
      </c>
      <c r="R41" s="9">
        <v>0</v>
      </c>
    </row>
    <row r="42" spans="1:18" ht="12.75" hidden="1">
      <c r="A42" s="71"/>
      <c r="B42" s="78"/>
      <c r="C42" s="79"/>
      <c r="D42" s="79"/>
      <c r="E42" s="79"/>
      <c r="F42" s="72"/>
      <c r="G42" s="7"/>
      <c r="H42" s="6"/>
      <c r="I42" s="7"/>
      <c r="J42" s="6"/>
      <c r="K42" s="49"/>
      <c r="L42" s="7"/>
      <c r="Q42" s="9">
        <v>0</v>
      </c>
      <c r="R42" s="9">
        <v>0</v>
      </c>
    </row>
    <row r="43" spans="1:18" ht="12.75" hidden="1">
      <c r="A43" s="31"/>
      <c r="B43" s="31"/>
      <c r="C43" s="31"/>
      <c r="D43" s="31"/>
      <c r="E43" s="31"/>
      <c r="F43" s="31"/>
      <c r="H43" s="49"/>
      <c r="Q43" s="9">
        <v>0</v>
      </c>
      <c r="R43" s="9">
        <v>0</v>
      </c>
    </row>
    <row r="44" spans="1:18" ht="12.75" hidden="1">
      <c r="A44" s="80"/>
      <c r="B44" s="31"/>
      <c r="C44" s="31"/>
      <c r="D44" s="31"/>
      <c r="E44" s="31"/>
      <c r="F44" s="31"/>
      <c r="Q44" s="9">
        <v>4.263256414560601E-13</v>
      </c>
      <c r="R44" s="9">
        <v>4.092726157978177E-12</v>
      </c>
    </row>
    <row r="45" spans="1:18" ht="12.75" hidden="1">
      <c r="A45" s="81"/>
      <c r="B45" s="31"/>
      <c r="C45" s="31"/>
      <c r="D45" s="82"/>
      <c r="E45" s="31"/>
      <c r="F45" s="31"/>
      <c r="Q45" s="9">
        <v>0</v>
      </c>
      <c r="R45" s="9">
        <v>-1.5916157281026244E-12</v>
      </c>
    </row>
    <row r="46" spans="1:18" ht="12.75" hidden="1">
      <c r="A46" s="81"/>
      <c r="B46" s="31"/>
      <c r="C46" s="31"/>
      <c r="D46" s="82"/>
      <c r="E46" s="31"/>
      <c r="F46" s="31"/>
      <c r="Q46" s="9">
        <v>0</v>
      </c>
      <c r="R46" s="9">
        <v>0</v>
      </c>
    </row>
    <row r="47" spans="1:18" ht="12.75" hidden="1">
      <c r="A47" s="80"/>
      <c r="B47" s="31"/>
      <c r="C47" s="31"/>
      <c r="D47" s="82"/>
      <c r="E47" s="31"/>
      <c r="F47" s="31"/>
      <c r="Q47" s="9">
        <v>4.468647674116255E-14</v>
      </c>
      <c r="R47" s="9">
        <v>0</v>
      </c>
    </row>
    <row r="48" spans="1:18" ht="12.75" hidden="1">
      <c r="A48" s="81"/>
      <c r="B48" s="31"/>
      <c r="C48" s="31"/>
      <c r="D48" s="31"/>
      <c r="E48" s="31"/>
      <c r="F48" s="31"/>
      <c r="Q48" s="49"/>
      <c r="R48" s="49"/>
    </row>
    <row r="49" spans="1:6" ht="12.75">
      <c r="A49" s="158"/>
      <c r="B49" s="15"/>
      <c r="C49" s="15"/>
      <c r="D49" s="15"/>
      <c r="E49" s="15"/>
      <c r="F49" s="31"/>
    </row>
    <row r="50" spans="1:6" ht="12.75">
      <c r="A50" s="30" t="s">
        <v>27</v>
      </c>
      <c r="C50" s="24"/>
      <c r="F50" s="31"/>
    </row>
    <row r="51" spans="1:3" ht="12.75">
      <c r="A51" s="82" t="s">
        <v>80</v>
      </c>
      <c r="C51" s="24"/>
    </row>
    <row r="52" spans="1:5" ht="12.75">
      <c r="A52" s="82" t="s">
        <v>97</v>
      </c>
      <c r="B52" s="49"/>
      <c r="C52" s="7"/>
      <c r="D52" s="49"/>
      <c r="E52" s="7"/>
    </row>
  </sheetData>
  <printOptions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11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6" t="s">
        <v>84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29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32" t="s">
        <v>49</v>
      </c>
      <c r="B8" s="11"/>
      <c r="C8" s="25"/>
      <c r="D8" s="35"/>
      <c r="E8" s="11"/>
      <c r="F8" s="25"/>
      <c r="G8" s="35"/>
      <c r="H8" s="11"/>
      <c r="I8" s="25"/>
      <c r="J8" s="35"/>
      <c r="K8" s="11"/>
      <c r="L8" s="25"/>
      <c r="M8" s="35"/>
      <c r="N8" s="11"/>
      <c r="O8" s="25"/>
      <c r="P8" s="35"/>
      <c r="Q8" s="34"/>
      <c r="R8" s="31"/>
      <c r="S8" s="35"/>
    </row>
    <row r="9" spans="1:19" ht="12.75" customHeight="1">
      <c r="A9" s="113" t="s">
        <v>2</v>
      </c>
      <c r="B9" s="11">
        <v>6.539052283439408</v>
      </c>
      <c r="C9" s="25">
        <v>108.22700000000003</v>
      </c>
      <c r="D9" s="36">
        <f>IF(C9&lt;&gt;0,B9/C9,0)</f>
        <v>0.06041978696110403</v>
      </c>
      <c r="E9" s="11">
        <v>2526.685721292631</v>
      </c>
      <c r="F9" s="25">
        <v>39340.97096295806</v>
      </c>
      <c r="G9" s="36">
        <f>IF(F9&lt;&gt;0,E9/F9,0)</f>
        <v>0.06422530149730317</v>
      </c>
      <c r="H9" s="11">
        <v>333.4468859244395</v>
      </c>
      <c r="I9" s="25">
        <v>5175.238615088911</v>
      </c>
      <c r="J9" s="36">
        <f>IF(I9&lt;&gt;0,H9/I9,0)</f>
        <v>0.06443120998367935</v>
      </c>
      <c r="K9" s="11">
        <v>0</v>
      </c>
      <c r="L9" s="25">
        <v>0</v>
      </c>
      <c r="M9" s="36">
        <f>IF(L9&lt;&gt;0,K9/L9,0)</f>
        <v>0</v>
      </c>
      <c r="N9" s="11">
        <v>0</v>
      </c>
      <c r="O9" s="25">
        <v>0</v>
      </c>
      <c r="P9" s="36">
        <f>IF(O9&lt;&gt;0,N9/O9,0)</f>
        <v>0</v>
      </c>
      <c r="Q9" s="11">
        <f aca="true" t="shared" si="0" ref="Q9:R11">SUM(B9,E9,H9,K9,N9)</f>
        <v>2866.67165950051</v>
      </c>
      <c r="R9" s="25">
        <f t="shared" si="0"/>
        <v>44624.43657804697</v>
      </c>
      <c r="S9" s="36">
        <f>IF(R9&lt;&gt;0,Q9/R9,0)</f>
        <v>0.06423995190363416</v>
      </c>
    </row>
    <row r="10" spans="1:19" ht="12.75" customHeight="1">
      <c r="A10" s="113" t="s">
        <v>3</v>
      </c>
      <c r="B10" s="11">
        <v>24.628008421338183</v>
      </c>
      <c r="C10" s="25">
        <v>108.22700000000003</v>
      </c>
      <c r="D10" s="36">
        <f>IF(C10&lt;&gt;0,B10/C10,0)</f>
        <v>0.22755882008498965</v>
      </c>
      <c r="E10" s="11">
        <v>8952.384933328574</v>
      </c>
      <c r="F10" s="25">
        <v>39340.97096295806</v>
      </c>
      <c r="G10" s="36">
        <f>IF(F10&lt;&gt;0,E10/F10,0)</f>
        <v>0.22755882008498962</v>
      </c>
      <c r="H10" s="11">
        <v>1177.6711929079083</v>
      </c>
      <c r="I10" s="25">
        <v>5175.238615088911</v>
      </c>
      <c r="J10" s="36">
        <f>IF(I10&lt;&gt;0,H10/I10,0)</f>
        <v>0.22755882008498965</v>
      </c>
      <c r="K10" s="11">
        <v>0</v>
      </c>
      <c r="L10" s="25">
        <v>0</v>
      </c>
      <c r="M10" s="36">
        <f>IF(L10&lt;&gt;0,K10/L10,0)</f>
        <v>0</v>
      </c>
      <c r="N10" s="11">
        <v>0</v>
      </c>
      <c r="O10" s="25">
        <v>0</v>
      </c>
      <c r="P10" s="36">
        <f>IF(O10&lt;&gt;0,N10/O10,0)</f>
        <v>0</v>
      </c>
      <c r="Q10" s="11">
        <f t="shared" si="0"/>
        <v>10154.68413465782</v>
      </c>
      <c r="R10" s="25">
        <f t="shared" si="0"/>
        <v>44624.43657804697</v>
      </c>
      <c r="S10" s="36">
        <f>IF(R10&lt;&gt;0,Q10/R10,0)</f>
        <v>0.22755882008498965</v>
      </c>
    </row>
    <row r="11" spans="1:19" ht="12.75" customHeight="1">
      <c r="A11" s="113" t="s">
        <v>52</v>
      </c>
      <c r="B11" s="11">
        <v>45.28876204805099</v>
      </c>
      <c r="C11" s="25">
        <v>108.22700000000003</v>
      </c>
      <c r="D11" s="36">
        <f>IF(C11&lt;&gt;0,B11/C11,0)</f>
        <v>0.41846084662839195</v>
      </c>
      <c r="E11" s="11">
        <v>16462.656016342415</v>
      </c>
      <c r="F11" s="25">
        <v>39340.97096295806</v>
      </c>
      <c r="G11" s="36">
        <f>IF(F11&lt;&gt;0,E11/F11,0)</f>
        <v>0.41846084662839195</v>
      </c>
      <c r="H11" s="11">
        <v>2165.6347323740515</v>
      </c>
      <c r="I11" s="25">
        <v>5175.238615088911</v>
      </c>
      <c r="J11" s="36">
        <f>IF(I11&lt;&gt;0,H11/I11,0)</f>
        <v>0.41846084662839184</v>
      </c>
      <c r="K11" s="11">
        <v>0</v>
      </c>
      <c r="L11" s="25">
        <v>0</v>
      </c>
      <c r="M11" s="36">
        <f>IF(L11&lt;&gt;0,K11/L11,0)</f>
        <v>0</v>
      </c>
      <c r="N11" s="11">
        <v>0</v>
      </c>
      <c r="O11" s="25">
        <v>0</v>
      </c>
      <c r="P11" s="36">
        <f>IF(O11&lt;&gt;0,N11/O11,0)</f>
        <v>0</v>
      </c>
      <c r="Q11" s="11">
        <f t="shared" si="0"/>
        <v>18673.579510764517</v>
      </c>
      <c r="R11" s="25">
        <f t="shared" si="0"/>
        <v>44624.43657804697</v>
      </c>
      <c r="S11" s="36">
        <f>IF(R11&lt;&gt;0,Q11/R11,0)</f>
        <v>0.418460846628392</v>
      </c>
    </row>
    <row r="12" spans="1:19" ht="12.75" customHeight="1">
      <c r="A12" s="113" t="s">
        <v>55</v>
      </c>
      <c r="B12" s="11">
        <f>SUM(B9:B11)</f>
        <v>76.45582275282858</v>
      </c>
      <c r="C12" s="25">
        <f>C9</f>
        <v>108.22700000000003</v>
      </c>
      <c r="D12" s="36">
        <f>IF(C12&lt;&gt;0,B12/C12,0)</f>
        <v>0.7064394536744857</v>
      </c>
      <c r="E12" s="11">
        <f>SUM(E9:E11)</f>
        <v>27941.72667096362</v>
      </c>
      <c r="F12" s="25">
        <f>F9</f>
        <v>39340.97096295806</v>
      </c>
      <c r="G12" s="36">
        <f>IF(F12&lt;&gt;0,E12/F12,0)</f>
        <v>0.7102449682106847</v>
      </c>
      <c r="H12" s="11">
        <f>SUM(H9:H11)</f>
        <v>3676.752811206399</v>
      </c>
      <c r="I12" s="25">
        <f>I9</f>
        <v>5175.238615088911</v>
      </c>
      <c r="J12" s="36">
        <f>IF(I12&lt;&gt;0,H12/I12,0)</f>
        <v>0.7104508766970608</v>
      </c>
      <c r="K12" s="11">
        <f>SUM(K9:K11)</f>
        <v>0</v>
      </c>
      <c r="L12" s="25">
        <f>L9</f>
        <v>0</v>
      </c>
      <c r="M12" s="36">
        <f>IF(L12&lt;&gt;0,K12/L12,0)</f>
        <v>0</v>
      </c>
      <c r="N12" s="11">
        <f>SUM(N9:N11)</f>
        <v>0</v>
      </c>
      <c r="O12" s="25">
        <f>O9</f>
        <v>0</v>
      </c>
      <c r="P12" s="36">
        <f>IF(O12&lt;&gt;0,N12/O12,0)</f>
        <v>0</v>
      </c>
      <c r="Q12" s="11">
        <f>SUM(Q9:Q11)</f>
        <v>31694.93530492285</v>
      </c>
      <c r="R12" s="25">
        <f>R9</f>
        <v>44624.43657804697</v>
      </c>
      <c r="S12" s="36">
        <f>IF(R12&lt;&gt;0,Q12/R12,0)</f>
        <v>0.7102596186170158</v>
      </c>
    </row>
    <row r="13" spans="1:19" ht="12.75" customHeight="1">
      <c r="A13" s="159"/>
      <c r="B13" s="11"/>
      <c r="C13" s="31"/>
      <c r="D13" s="35"/>
      <c r="E13" s="11"/>
      <c r="F13" s="31"/>
      <c r="G13" s="35"/>
      <c r="H13" s="11"/>
      <c r="I13" s="31"/>
      <c r="J13" s="35"/>
      <c r="K13" s="11"/>
      <c r="L13" s="31"/>
      <c r="M13" s="35"/>
      <c r="N13" s="11"/>
      <c r="O13" s="31"/>
      <c r="P13" s="35"/>
      <c r="Q13" s="34"/>
      <c r="R13" s="31"/>
      <c r="S13" s="35"/>
    </row>
    <row r="14" spans="1:19" ht="12.75" customHeight="1">
      <c r="A14" s="132" t="s">
        <v>50</v>
      </c>
      <c r="B14" s="11"/>
      <c r="C14" s="31"/>
      <c r="D14" s="35"/>
      <c r="E14" s="11"/>
      <c r="F14" s="31"/>
      <c r="G14" s="35"/>
      <c r="H14" s="11"/>
      <c r="I14" s="31"/>
      <c r="J14" s="35"/>
      <c r="K14" s="11"/>
      <c r="L14" s="31"/>
      <c r="M14" s="35"/>
      <c r="N14" s="11"/>
      <c r="O14" s="31"/>
      <c r="P14" s="35"/>
      <c r="Q14" s="34"/>
      <c r="R14" s="31"/>
      <c r="S14" s="35"/>
    </row>
    <row r="15" spans="1:19" ht="12.75" customHeight="1">
      <c r="A15" s="113" t="s">
        <v>2</v>
      </c>
      <c r="B15" s="11">
        <v>30.54456497672747</v>
      </c>
      <c r="C15" s="25">
        <v>224.37388778222055</v>
      </c>
      <c r="D15" s="36">
        <f>IF(C15&lt;&gt;0,B15/C15,0)</f>
        <v>0.1361324407159817</v>
      </c>
      <c r="E15" s="11">
        <v>3389.8465426657103</v>
      </c>
      <c r="F15" s="25">
        <v>28067.639461006227</v>
      </c>
      <c r="G15" s="36">
        <f>IF(F15&lt;&gt;0,E15/F15,0)</f>
        <v>0.12077419433063304</v>
      </c>
      <c r="H15" s="11">
        <v>564.6401499637261</v>
      </c>
      <c r="I15" s="25">
        <v>4754.416737202044</v>
      </c>
      <c r="J15" s="36">
        <f>IF(I15&lt;&gt;0,H15/I15,0)</f>
        <v>0.1187611816914507</v>
      </c>
      <c r="K15" s="11">
        <v>209.94225462196815</v>
      </c>
      <c r="L15" s="25">
        <v>1618.5642306142793</v>
      </c>
      <c r="M15" s="36">
        <f>IF(L15&lt;&gt;0,K15/L15,0)</f>
        <v>0.129708942438627</v>
      </c>
      <c r="N15" s="11">
        <v>0</v>
      </c>
      <c r="O15" s="25">
        <v>0</v>
      </c>
      <c r="P15" s="36">
        <f>IF(O15&lt;&gt;0,N15/O15,0)</f>
        <v>0</v>
      </c>
      <c r="Q15" s="11">
        <f aca="true" t="shared" si="1" ref="Q15:R18">SUM(B15,E15,H15,K15,N15)</f>
        <v>4194.973512228133</v>
      </c>
      <c r="R15" s="25">
        <f t="shared" si="1"/>
        <v>34664.99431660477</v>
      </c>
      <c r="S15" s="36">
        <f>IF(R15&lt;&gt;0,Q15/R15,0)</f>
        <v>0.12101468916781885</v>
      </c>
    </row>
    <row r="16" spans="1:19" ht="12.75" customHeight="1">
      <c r="A16" s="133" t="s">
        <v>59</v>
      </c>
      <c r="B16" s="11">
        <v>62.34604968942559</v>
      </c>
      <c r="C16" s="25">
        <v>224.37388778222055</v>
      </c>
      <c r="D16" s="36">
        <f>IF(C16&lt;&gt;0,B16/C16,0)</f>
        <v>0.27786677988990977</v>
      </c>
      <c r="E16" s="11">
        <v>7799.064596140763</v>
      </c>
      <c r="F16" s="25">
        <v>28067.639461006227</v>
      </c>
      <c r="G16" s="36">
        <f>IF(F16&lt;&gt;0,E16/F16,0)</f>
        <v>0.27786677988990977</v>
      </c>
      <c r="H16" s="11">
        <v>1321.0944690210235</v>
      </c>
      <c r="I16" s="25">
        <v>4754.416737202044</v>
      </c>
      <c r="J16" s="36">
        <f>IF(I16&lt;&gt;0,H16/I16,0)</f>
        <v>0.2778667798899098</v>
      </c>
      <c r="K16" s="11">
        <v>449.74523080577904</v>
      </c>
      <c r="L16" s="25">
        <v>1618.5642306142793</v>
      </c>
      <c r="M16" s="36">
        <f>IF(L16&lt;&gt;0,K16/L16,0)</f>
        <v>0.27786677988990977</v>
      </c>
      <c r="N16" s="11">
        <v>0</v>
      </c>
      <c r="O16" s="25">
        <v>0</v>
      </c>
      <c r="P16" s="36">
        <f>IF(O16&lt;&gt;0,N16/O16,0)</f>
        <v>0</v>
      </c>
      <c r="Q16" s="11">
        <f t="shared" si="1"/>
        <v>9632.25034565699</v>
      </c>
      <c r="R16" s="25">
        <f t="shared" si="1"/>
        <v>34664.99431660477</v>
      </c>
      <c r="S16" s="36">
        <f>IF(R16&lt;&gt;0,Q16/R16,0)</f>
        <v>0.27786677988990977</v>
      </c>
    </row>
    <row r="17" spans="1:19" ht="12.75" customHeight="1">
      <c r="A17" s="113" t="s">
        <v>3</v>
      </c>
      <c r="B17" s="11">
        <v>4.112413640278058</v>
      </c>
      <c r="C17" s="25">
        <v>224.37388778222055</v>
      </c>
      <c r="D17" s="36">
        <f>IF(C17&lt;&gt;0,B17/C17,0)</f>
        <v>0.018328396770793606</v>
      </c>
      <c r="E17" s="11">
        <v>514.4348324609058</v>
      </c>
      <c r="F17" s="25">
        <v>28067.639461006227</v>
      </c>
      <c r="G17" s="36">
        <f>IF(F17&lt;&gt;0,E17/F17,0)</f>
        <v>0.01832839677079361</v>
      </c>
      <c r="H17" s="11">
        <v>87.14083637314104</v>
      </c>
      <c r="I17" s="25">
        <v>4754.416737202044</v>
      </c>
      <c r="J17" s="36">
        <f>IF(I17&lt;&gt;0,H17/I17,0)</f>
        <v>0.018328396770793613</v>
      </c>
      <c r="K17" s="11">
        <v>29.665687417712796</v>
      </c>
      <c r="L17" s="25">
        <v>1618.5642306142793</v>
      </c>
      <c r="M17" s="36">
        <f>IF(L17&lt;&gt;0,K17/L17,0)</f>
        <v>0.018328396770793606</v>
      </c>
      <c r="N17" s="11">
        <v>0</v>
      </c>
      <c r="O17" s="25">
        <v>0</v>
      </c>
      <c r="P17" s="36">
        <f>IF(O17&lt;&gt;0,N17/O17,0)</f>
        <v>0</v>
      </c>
      <c r="Q17" s="11">
        <f t="shared" si="1"/>
        <v>635.3537698920377</v>
      </c>
      <c r="R17" s="25">
        <f t="shared" si="1"/>
        <v>34664.99431660477</v>
      </c>
      <c r="S17" s="36">
        <f>IF(R17&lt;&gt;0,Q17/R17,0)</f>
        <v>0.01832839677079361</v>
      </c>
    </row>
    <row r="18" spans="1:19" ht="12.75" customHeight="1">
      <c r="A18" s="113" t="s">
        <v>52</v>
      </c>
      <c r="B18" s="11">
        <v>75.36446842199875</v>
      </c>
      <c r="C18" s="25">
        <v>224.37388778222055</v>
      </c>
      <c r="D18" s="36">
        <f>IF(C18&lt;&gt;0,B18/C18,0)</f>
        <v>0.3358878752199018</v>
      </c>
      <c r="E18" s="11">
        <v>9427.579780995653</v>
      </c>
      <c r="F18" s="25">
        <v>28067.639461006227</v>
      </c>
      <c r="G18" s="36">
        <f>IF(F18&lt;&gt;0,E18/F18,0)</f>
        <v>0.3358878752199019</v>
      </c>
      <c r="H18" s="11">
        <v>1596.9509357687332</v>
      </c>
      <c r="I18" s="25">
        <v>4754.416737202044</v>
      </c>
      <c r="J18" s="36">
        <f>IF(I18&lt;&gt;0,H18/I18,0)</f>
        <v>0.3358878752199019</v>
      </c>
      <c r="K18" s="11">
        <v>543.6561003279653</v>
      </c>
      <c r="L18" s="25">
        <v>1618.5642306142793</v>
      </c>
      <c r="M18" s="36">
        <f>IF(L18&lt;&gt;0,K18/L18,0)</f>
        <v>0.33588787521990177</v>
      </c>
      <c r="N18" s="11">
        <v>0</v>
      </c>
      <c r="O18" s="25">
        <v>0</v>
      </c>
      <c r="P18" s="36">
        <f>IF(O18&lt;&gt;0,N18/O18,0)</f>
        <v>0</v>
      </c>
      <c r="Q18" s="11">
        <f t="shared" si="1"/>
        <v>11643.55128551435</v>
      </c>
      <c r="R18" s="25">
        <f t="shared" si="1"/>
        <v>34664.99431660477</v>
      </c>
      <c r="S18" s="36">
        <f>IF(R18&lt;&gt;0,Q18/R18,0)</f>
        <v>0.3358878752199019</v>
      </c>
    </row>
    <row r="19" spans="1:19" ht="12.75" customHeight="1">
      <c r="A19" s="113" t="s">
        <v>55</v>
      </c>
      <c r="B19" s="11">
        <f>SUM(B15:B18)</f>
        <v>172.36749672842987</v>
      </c>
      <c r="C19" s="25">
        <f>C15</f>
        <v>224.37388778222055</v>
      </c>
      <c r="D19" s="36">
        <f>IF(C19&lt;&gt;0,B19/C19,0)</f>
        <v>0.768215492596587</v>
      </c>
      <c r="E19" s="11">
        <f>SUM(E15:E18)</f>
        <v>21130.925752263032</v>
      </c>
      <c r="F19" s="25">
        <f>F15</f>
        <v>28067.639461006227</v>
      </c>
      <c r="G19" s="36">
        <f>IF(F19&lt;&gt;0,E19/F19,0)</f>
        <v>0.7528572462112383</v>
      </c>
      <c r="H19" s="11">
        <f>SUM(H15:H18)</f>
        <v>3569.826391126624</v>
      </c>
      <c r="I19" s="25">
        <f>I15</f>
        <v>4754.416737202044</v>
      </c>
      <c r="J19" s="36">
        <f>IF(I19&lt;&gt;0,H19/I19,0)</f>
        <v>0.7508442335720561</v>
      </c>
      <c r="K19" s="11">
        <f>SUM(K15:K18)</f>
        <v>1233.0092731734253</v>
      </c>
      <c r="L19" s="25">
        <f>L15</f>
        <v>1618.5642306142793</v>
      </c>
      <c r="M19" s="36">
        <f>IF(L19&lt;&gt;0,K19/L19,0)</f>
        <v>0.7617919943192321</v>
      </c>
      <c r="N19" s="11">
        <f>SUM(N15:N18)</f>
        <v>0</v>
      </c>
      <c r="O19" s="25">
        <f>O15</f>
        <v>0</v>
      </c>
      <c r="P19" s="36">
        <f>IF(O19&lt;&gt;0,N19/O19,0)</f>
        <v>0</v>
      </c>
      <c r="Q19" s="11">
        <f>SUM(Q15:Q18)</f>
        <v>26106.12891329151</v>
      </c>
      <c r="R19" s="25">
        <f>R15</f>
        <v>34664.99431660477</v>
      </c>
      <c r="S19" s="36">
        <f>IF(R19&lt;&gt;0,Q19/R19,0)</f>
        <v>0.7530977410484242</v>
      </c>
    </row>
    <row r="20" spans="1:19" ht="12.75" customHeight="1">
      <c r="A20" s="134"/>
      <c r="B20" s="38"/>
      <c r="C20" s="15"/>
      <c r="D20" s="47"/>
      <c r="E20" s="38"/>
      <c r="F20" s="15"/>
      <c r="G20" s="47"/>
      <c r="H20" s="38"/>
      <c r="I20" s="15"/>
      <c r="J20" s="47"/>
      <c r="K20" s="38"/>
      <c r="L20" s="62"/>
      <c r="M20" s="47"/>
      <c r="N20" s="38"/>
      <c r="O20" s="39"/>
      <c r="P20" s="156"/>
      <c r="Q20" s="157"/>
      <c r="R20" s="15"/>
      <c r="S20" s="47"/>
    </row>
    <row r="21" spans="1:19" ht="12.75" customHeight="1">
      <c r="A21" s="76" t="s">
        <v>51</v>
      </c>
      <c r="B21" s="12">
        <f>SUM(B12,B19)</f>
        <v>248.82331948125847</v>
      </c>
      <c r="C21" s="25">
        <f>SUM(C12,C19)</f>
        <v>332.6008877822206</v>
      </c>
      <c r="D21" s="13">
        <f>IF(C21&lt;&gt;0,B21/C21,0)</f>
        <v>0.7481138163533173</v>
      </c>
      <c r="E21" s="12">
        <f>SUM(E12,E19)</f>
        <v>49072.65242322665</v>
      </c>
      <c r="F21" s="25">
        <f>SUM(F12,F19)</f>
        <v>67408.61042396429</v>
      </c>
      <c r="G21" s="13">
        <f>IF(F21&lt;&gt;0,E21/F21,0)</f>
        <v>0.7279878952345373</v>
      </c>
      <c r="H21" s="12">
        <f>SUM(H12,H19)</f>
        <v>7246.579202333023</v>
      </c>
      <c r="I21" s="25">
        <f>SUM(I12,I19)</f>
        <v>9929.655352290954</v>
      </c>
      <c r="J21" s="13">
        <f>IF(I21&lt;&gt;0,H21/I21,0)</f>
        <v>0.7297916136294805</v>
      </c>
      <c r="K21" s="12">
        <f>SUM(K12,K19)</f>
        <v>1233.0092731734253</v>
      </c>
      <c r="L21" s="25">
        <f>SUM(L12,L19)</f>
        <v>1618.5642306142793</v>
      </c>
      <c r="M21" s="13">
        <f>IF(L21&lt;&gt;0,K21/L21,0)</f>
        <v>0.7617919943192321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57801.064218214364</v>
      </c>
      <c r="R21" s="25">
        <f>SUM(R12,R19)</f>
        <v>79289.43089465174</v>
      </c>
      <c r="S21" s="13">
        <f>IF(R21&lt;&gt;0,Q21/R21,0)</f>
        <v>0.7289882594189887</v>
      </c>
    </row>
    <row r="22" spans="1:17" ht="12.75" customHeight="1">
      <c r="A22" s="75"/>
      <c r="B22" s="25"/>
      <c r="C22" s="57"/>
      <c r="D22" s="58"/>
      <c r="E22" s="57"/>
      <c r="F22" s="59"/>
      <c r="G22" s="31"/>
      <c r="H22" s="60"/>
      <c r="I22" s="31"/>
      <c r="J22" s="58"/>
      <c r="M22" s="7"/>
      <c r="N22" s="7"/>
      <c r="O22" s="7"/>
      <c r="P22" s="7"/>
      <c r="Q22" s="7"/>
    </row>
    <row r="23" spans="3:19" ht="12.75" customHeight="1">
      <c r="C23" s="8" t="s">
        <v>47</v>
      </c>
      <c r="D23" s="65">
        <f>'Table 5.10'!D25-'Table 5.6'!D21</f>
        <v>0.544868713408209</v>
      </c>
      <c r="E23" s="57"/>
      <c r="F23" s="59"/>
      <c r="G23" s="65">
        <f>'Table 5.10'!G25-'Table 5.6'!G21</f>
        <v>0.6723811395148391</v>
      </c>
      <c r="H23" s="60"/>
      <c r="I23" s="31"/>
      <c r="J23" s="65">
        <f>'Table 5.10'!J25-'Table 5.6'!J21</f>
        <v>1.6094273062389526</v>
      </c>
      <c r="M23" s="65">
        <f>'Table 5.10'!M25-'Table 5.6'!M21</f>
        <v>2.4028974222831385</v>
      </c>
      <c r="N23" s="7"/>
      <c r="O23" s="7"/>
      <c r="P23" s="65">
        <f>'Table 5.10'!P25-'Table 5.6'!P21</f>
        <v>1.30490324930532</v>
      </c>
      <c r="Q23" s="7"/>
      <c r="S23" s="65">
        <f>'Table 5.10'!S25-'Table 5.6'!S21</f>
        <v>0.7566233838950869</v>
      </c>
    </row>
    <row r="24" spans="3:19" ht="12.75" customHeight="1">
      <c r="C24" s="8" t="s">
        <v>48</v>
      </c>
      <c r="D24" s="66">
        <f>IF('Table 5.10'!D25&lt;&gt;0,'Table 5.6'!D23/'Table 5.10'!D25,0)</f>
        <v>0.42140454404183086</v>
      </c>
      <c r="E24" s="31"/>
      <c r="F24" s="12"/>
      <c r="G24" s="66">
        <f>IF('Table 5.10'!G25&lt;&gt;0,'Table 5.6'!G23/'Table 5.10'!G25,0)</f>
        <v>0.48014567791066226</v>
      </c>
      <c r="H24" s="61"/>
      <c r="I24" s="31"/>
      <c r="J24" s="66">
        <f>IF('Table 5.10'!J25&lt;&gt;0,'Table 5.6'!J23/'Table 5.10'!J25,0)</f>
        <v>0.6880191043980924</v>
      </c>
      <c r="M24" s="66">
        <f>IF('Table 5.10'!M25&lt;&gt;0,'Table 5.6'!M23/'Table 5.10'!M25,0)</f>
        <v>0.7592838051270459</v>
      </c>
      <c r="N24" s="7"/>
      <c r="O24" s="7"/>
      <c r="P24" s="66">
        <f>IF('Table 5.10'!P25&lt;&gt;0,'Table 5.6'!P23/'Table 5.10'!P25,0)</f>
        <v>1</v>
      </c>
      <c r="Q24" s="7"/>
      <c r="S24" s="66">
        <f>IF('Table 5.10'!S25&lt;&gt;0,'Table 5.6'!S23/'Table 5.10'!S25,0)</f>
        <v>0.5093009248414513</v>
      </c>
    </row>
    <row r="25" ht="12.75" hidden="1"/>
    <row r="26" spans="1:18" ht="12.75" hidden="1">
      <c r="A26" s="83" t="s">
        <v>26</v>
      </c>
      <c r="B26" s="9">
        <v>0</v>
      </c>
      <c r="C26" s="9">
        <v>0</v>
      </c>
      <c r="D26" s="73"/>
      <c r="E26" s="9">
        <v>0</v>
      </c>
      <c r="F26" s="9">
        <v>0</v>
      </c>
      <c r="G26" s="73"/>
      <c r="H26" s="9">
        <v>0</v>
      </c>
      <c r="I26" s="9">
        <v>0</v>
      </c>
      <c r="J26" s="74"/>
      <c r="K26" s="9">
        <v>0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2" ht="12.75" hidden="1">
      <c r="A27" s="63"/>
      <c r="B27" s="64"/>
    </row>
    <row r="28" spans="1:5" ht="12.75">
      <c r="A28" s="15"/>
      <c r="B28" s="15"/>
      <c r="C28" s="15"/>
      <c r="D28" s="15"/>
      <c r="E28" s="15"/>
    </row>
    <row r="29" spans="1:10" ht="12.75">
      <c r="A29" s="30" t="s">
        <v>27</v>
      </c>
      <c r="C29" s="24"/>
      <c r="F29" s="67"/>
      <c r="J29" s="68"/>
    </row>
    <row r="30" spans="1:12" ht="12.75">
      <c r="A30" s="82" t="s">
        <v>80</v>
      </c>
      <c r="C30" s="24"/>
      <c r="F30" s="70"/>
      <c r="G30" s="7"/>
      <c r="H30" s="6"/>
      <c r="I30" s="7"/>
      <c r="J30" s="6"/>
      <c r="K30" s="49"/>
      <c r="L30" s="7"/>
    </row>
    <row r="31" spans="1:12" ht="12.75">
      <c r="A31" s="82" t="s">
        <v>97</v>
      </c>
      <c r="B31" s="49"/>
      <c r="C31" s="7"/>
      <c r="D31" s="49"/>
      <c r="E31" s="7"/>
      <c r="F31" s="72"/>
      <c r="G31" s="79"/>
      <c r="H31" s="6"/>
      <c r="I31" s="7"/>
      <c r="J31" s="6"/>
      <c r="K31" s="49"/>
      <c r="L31" s="7"/>
    </row>
    <row r="32" spans="1:12" ht="12.75">
      <c r="A32" s="71"/>
      <c r="B32" s="78"/>
      <c r="C32" s="79"/>
      <c r="D32" s="79"/>
      <c r="E32" s="79"/>
      <c r="F32" s="72"/>
      <c r="G32" s="79"/>
      <c r="H32" s="6"/>
      <c r="I32" s="7"/>
      <c r="J32" s="6"/>
      <c r="K32" s="49"/>
      <c r="L32" s="7"/>
    </row>
    <row r="33" spans="1:12" ht="12.75">
      <c r="A33" s="71"/>
      <c r="B33" s="78"/>
      <c r="C33" s="79"/>
      <c r="D33" s="79"/>
      <c r="E33" s="79"/>
      <c r="F33" s="72"/>
      <c r="G33" s="79"/>
      <c r="H33" s="6"/>
      <c r="I33" s="7"/>
      <c r="J33" s="6"/>
      <c r="K33" s="49"/>
      <c r="L33" s="7"/>
    </row>
    <row r="34" spans="1:8" ht="12.75">
      <c r="A34" s="31"/>
      <c r="B34" s="31"/>
      <c r="C34" s="31"/>
      <c r="D34" s="31"/>
      <c r="E34" s="31"/>
      <c r="F34" s="31"/>
      <c r="G34" s="31"/>
      <c r="H34" s="49"/>
    </row>
    <row r="35" spans="1:7" ht="12.75">
      <c r="A35" s="80"/>
      <c r="B35" s="31"/>
      <c r="C35" s="31"/>
      <c r="D35" s="31"/>
      <c r="E35" s="31"/>
      <c r="F35" s="31"/>
      <c r="G35" s="31"/>
    </row>
    <row r="36" spans="1:7" ht="12.75">
      <c r="A36" s="81"/>
      <c r="B36" s="31"/>
      <c r="C36" s="31"/>
      <c r="D36" s="82"/>
      <c r="E36" s="31"/>
      <c r="F36" s="31"/>
      <c r="G36" s="31"/>
    </row>
    <row r="37" spans="1:7" ht="12.75">
      <c r="A37" s="81"/>
      <c r="B37" s="31"/>
      <c r="C37" s="31"/>
      <c r="D37" s="82"/>
      <c r="E37" s="31"/>
      <c r="F37" s="31"/>
      <c r="G37" s="31"/>
    </row>
    <row r="38" spans="1:7" ht="12.75">
      <c r="A38" s="80"/>
      <c r="B38" s="31"/>
      <c r="C38" s="31"/>
      <c r="D38" s="82"/>
      <c r="E38" s="31"/>
      <c r="F38" s="31"/>
      <c r="G38" s="31"/>
    </row>
    <row r="39" spans="1:7" ht="12.75">
      <c r="A39" s="81"/>
      <c r="B39" s="31"/>
      <c r="C39" s="31"/>
      <c r="D39" s="31"/>
      <c r="E39" s="31"/>
      <c r="F39" s="31"/>
      <c r="G39" s="31"/>
    </row>
    <row r="40" spans="1:7" ht="12.75">
      <c r="A40" s="8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  <row r="43" spans="1:7" ht="12.75">
      <c r="A43" s="31"/>
      <c r="B43" s="31"/>
      <c r="C43" s="31"/>
      <c r="D43" s="31"/>
      <c r="E43" s="31"/>
      <c r="F43" s="31"/>
      <c r="G43" s="31"/>
    </row>
    <row r="44" spans="1:7" ht="12.75">
      <c r="A44" s="31"/>
      <c r="B44" s="31"/>
      <c r="C44" s="31"/>
      <c r="D44" s="31"/>
      <c r="E44" s="31"/>
      <c r="F44" s="31"/>
      <c r="G44" s="31"/>
    </row>
    <row r="45" spans="1:7" ht="12.75">
      <c r="A45" s="31"/>
      <c r="B45" s="31"/>
      <c r="C45" s="31"/>
      <c r="D45" s="31"/>
      <c r="E45" s="31"/>
      <c r="F45" s="31"/>
      <c r="G45" s="31"/>
    </row>
    <row r="46" spans="1:7" ht="12.75">
      <c r="A46" s="31"/>
      <c r="B46" s="31"/>
      <c r="C46" s="31"/>
      <c r="D46" s="31"/>
      <c r="E46" s="31"/>
      <c r="F46" s="31"/>
      <c r="G46" s="31"/>
    </row>
    <row r="47" spans="1:7" ht="12.75">
      <c r="A47" s="31"/>
      <c r="B47" s="31"/>
      <c r="C47" s="31"/>
      <c r="D47" s="31"/>
      <c r="E47" s="31"/>
      <c r="F47" s="31"/>
      <c r="G47" s="31"/>
    </row>
    <row r="48" spans="1:7" ht="12.75">
      <c r="A48" s="31"/>
      <c r="B48" s="31"/>
      <c r="C48" s="31"/>
      <c r="D48" s="31"/>
      <c r="E48" s="31"/>
      <c r="F48" s="31"/>
      <c r="G48" s="31"/>
    </row>
    <row r="49" spans="1:7" ht="12.75">
      <c r="A49" s="31"/>
      <c r="B49" s="31"/>
      <c r="C49" s="31"/>
      <c r="D49" s="31"/>
      <c r="E49" s="31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  <row r="52" spans="1:7" ht="12.75">
      <c r="A52" s="31"/>
      <c r="B52" s="31"/>
      <c r="C52" s="31"/>
      <c r="D52" s="31"/>
      <c r="E52" s="31"/>
      <c r="F52" s="31"/>
      <c r="G52" s="31"/>
    </row>
    <row r="53" spans="1:7" ht="12.75">
      <c r="A53" s="31"/>
      <c r="B53" s="31"/>
      <c r="C53" s="31"/>
      <c r="D53" s="31"/>
      <c r="E53" s="31"/>
      <c r="F53" s="31"/>
      <c r="G53" s="31"/>
    </row>
    <row r="54" spans="1:7" ht="12.75">
      <c r="A54" s="31"/>
      <c r="B54" s="31"/>
      <c r="C54" s="31"/>
      <c r="D54" s="31"/>
      <c r="E54" s="31"/>
      <c r="F54" s="31"/>
      <c r="G54" s="31"/>
    </row>
    <row r="55" spans="1:7" ht="12.75">
      <c r="A55" s="31"/>
      <c r="B55" s="31"/>
      <c r="C55" s="31"/>
      <c r="D55" s="31"/>
      <c r="E55" s="31"/>
      <c r="F55" s="31"/>
      <c r="G55" s="31"/>
    </row>
    <row r="56" spans="1:7" ht="12.75">
      <c r="A56" s="31"/>
      <c r="B56" s="31"/>
      <c r="C56" s="31"/>
      <c r="D56" s="31"/>
      <c r="E56" s="31"/>
      <c r="F56" s="31"/>
      <c r="G56" s="31"/>
    </row>
    <row r="57" spans="1:7" ht="12.75">
      <c r="A57" s="31"/>
      <c r="B57" s="31"/>
      <c r="C57" s="31"/>
      <c r="D57" s="31"/>
      <c r="E57" s="31"/>
      <c r="F57" s="31"/>
      <c r="G57" s="31"/>
    </row>
    <row r="58" spans="1:7" ht="12.75">
      <c r="A58" s="31"/>
      <c r="B58" s="31"/>
      <c r="C58" s="31"/>
      <c r="D58" s="31"/>
      <c r="E58" s="31"/>
      <c r="F58" s="31"/>
      <c r="G58" s="31"/>
    </row>
    <row r="59" spans="1:7" ht="12.75">
      <c r="A59" s="31"/>
      <c r="B59" s="31"/>
      <c r="C59" s="31"/>
      <c r="D59" s="31"/>
      <c r="E59" s="31"/>
      <c r="F59" s="31"/>
      <c r="G59" s="31"/>
    </row>
    <row r="60" spans="1:7" ht="12.75">
      <c r="A60" s="31"/>
      <c r="B60" s="31"/>
      <c r="C60" s="31"/>
      <c r="D60" s="31"/>
      <c r="E60" s="31"/>
      <c r="F60" s="31"/>
      <c r="G60" s="31"/>
    </row>
    <row r="61" spans="1:7" ht="12.75">
      <c r="A61" s="31"/>
      <c r="B61" s="31"/>
      <c r="C61" s="31"/>
      <c r="D61" s="31"/>
      <c r="E61" s="31"/>
      <c r="F61" s="31"/>
      <c r="G61" s="31"/>
    </row>
    <row r="62" spans="1:7" ht="12.75">
      <c r="A62" s="31"/>
      <c r="B62" s="31"/>
      <c r="C62" s="31"/>
      <c r="D62" s="31"/>
      <c r="E62" s="31"/>
      <c r="F62" s="31"/>
      <c r="G62" s="31"/>
    </row>
    <row r="63" spans="1:7" ht="12.75">
      <c r="A63" s="31"/>
      <c r="B63" s="31"/>
      <c r="C63" s="31"/>
      <c r="D63" s="31"/>
      <c r="E63" s="31"/>
      <c r="F63" s="31"/>
      <c r="G63" s="31"/>
    </row>
    <row r="64" spans="1:7" ht="12.75">
      <c r="A64" s="31"/>
      <c r="B64" s="31"/>
      <c r="C64" s="31"/>
      <c r="D64" s="31"/>
      <c r="E64" s="31"/>
      <c r="F64" s="31"/>
      <c r="G64" s="31"/>
    </row>
    <row r="65" spans="1:7" ht="12.75">
      <c r="A65" s="31"/>
      <c r="B65" s="31"/>
      <c r="C65" s="31"/>
      <c r="D65" s="31"/>
      <c r="E65" s="31"/>
      <c r="F65" s="31"/>
      <c r="G65" s="31"/>
    </row>
    <row r="66" spans="1:7" ht="12.75">
      <c r="A66" s="31"/>
      <c r="B66" s="31"/>
      <c r="C66" s="31"/>
      <c r="D66" s="31"/>
      <c r="E66" s="31"/>
      <c r="F66" s="31"/>
      <c r="G66" s="31"/>
    </row>
    <row r="67" spans="1:7" ht="12.75">
      <c r="A67" s="31"/>
      <c r="B67" s="31"/>
      <c r="C67" s="31"/>
      <c r="D67" s="31"/>
      <c r="E67" s="31"/>
      <c r="F67" s="31"/>
      <c r="G67" s="31"/>
    </row>
    <row r="68" spans="1:7" ht="12.75">
      <c r="A68" s="31"/>
      <c r="B68" s="31"/>
      <c r="C68" s="31"/>
      <c r="D68" s="31"/>
      <c r="E68" s="31"/>
      <c r="F68" s="31"/>
      <c r="G68" s="31"/>
    </row>
    <row r="69" spans="1:7" ht="12.75">
      <c r="A69" s="31"/>
      <c r="B69" s="31"/>
      <c r="C69" s="31"/>
      <c r="D69" s="31"/>
      <c r="E69" s="31"/>
      <c r="F69" s="31"/>
      <c r="G69" s="31"/>
    </row>
    <row r="70" spans="1:7" ht="12.75">
      <c r="A70" s="31"/>
      <c r="B70" s="31"/>
      <c r="C70" s="31"/>
      <c r="D70" s="31"/>
      <c r="E70" s="31"/>
      <c r="F70" s="31"/>
      <c r="G70" s="31"/>
    </row>
    <row r="71" spans="1:7" ht="12.75">
      <c r="A71" s="31"/>
      <c r="B71" s="31"/>
      <c r="C71" s="31"/>
      <c r="D71" s="31"/>
      <c r="E71" s="31"/>
      <c r="F71" s="31"/>
      <c r="G71" s="31"/>
    </row>
    <row r="72" spans="1:7" ht="12.75">
      <c r="A72" s="31"/>
      <c r="B72" s="31"/>
      <c r="C72" s="31"/>
      <c r="D72" s="31"/>
      <c r="E72" s="31"/>
      <c r="F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1"/>
      <c r="C76" s="31"/>
      <c r="D76" s="31"/>
      <c r="E76" s="31"/>
      <c r="F76" s="31"/>
      <c r="G76" s="31"/>
    </row>
    <row r="77" spans="1:7" ht="12.75">
      <c r="A77" s="31"/>
      <c r="B77" s="31"/>
      <c r="C77" s="31"/>
      <c r="D77" s="31"/>
      <c r="E77" s="31"/>
      <c r="F77" s="31"/>
      <c r="G77" s="31"/>
    </row>
    <row r="78" spans="1:7" ht="12.75">
      <c r="A78" s="31"/>
      <c r="B78" s="31"/>
      <c r="C78" s="31"/>
      <c r="D78" s="31"/>
      <c r="E78" s="31"/>
      <c r="F78" s="31"/>
      <c r="G78" s="31"/>
    </row>
    <row r="79" spans="1:7" ht="12.75">
      <c r="A79" s="31"/>
      <c r="B79" s="31"/>
      <c r="C79" s="31"/>
      <c r="D79" s="31"/>
      <c r="E79" s="31"/>
      <c r="F79" s="31"/>
      <c r="G79" s="31"/>
    </row>
    <row r="80" spans="1:7" ht="12.75">
      <c r="A80" s="31"/>
      <c r="B80" s="31"/>
      <c r="C80" s="31"/>
      <c r="D80" s="31"/>
      <c r="E80" s="31"/>
      <c r="F80" s="31"/>
      <c r="G80" s="31"/>
    </row>
    <row r="81" spans="1:7" ht="12.75">
      <c r="A81" s="31"/>
      <c r="B81" s="31"/>
      <c r="C81" s="31"/>
      <c r="D81" s="31"/>
      <c r="E81" s="31"/>
      <c r="F81" s="31"/>
      <c r="G81" s="31"/>
    </row>
    <row r="82" spans="1:7" ht="12.75">
      <c r="A82" s="31"/>
      <c r="B82" s="31"/>
      <c r="C82" s="31"/>
      <c r="D82" s="31"/>
      <c r="E82" s="31"/>
      <c r="F82" s="31"/>
      <c r="G82" s="31"/>
    </row>
    <row r="83" spans="1:7" ht="12.75">
      <c r="A83" s="31"/>
      <c r="B83" s="31"/>
      <c r="C83" s="31"/>
      <c r="D83" s="31"/>
      <c r="E83" s="31"/>
      <c r="F83" s="31"/>
      <c r="G83" s="31"/>
    </row>
    <row r="84" spans="1:7" ht="12.75">
      <c r="A84" s="31"/>
      <c r="B84" s="31"/>
      <c r="C84" s="31"/>
      <c r="D84" s="31"/>
      <c r="E84" s="31"/>
      <c r="F84" s="31"/>
      <c r="G84" s="31"/>
    </row>
    <row r="85" spans="1:7" ht="12.75">
      <c r="A85" s="31"/>
      <c r="B85" s="31"/>
      <c r="C85" s="31"/>
      <c r="D85" s="31"/>
      <c r="E85" s="31"/>
      <c r="F85" s="31"/>
      <c r="G85" s="31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>
      <c r="A87" s="31"/>
      <c r="B87" s="31"/>
      <c r="C87" s="31"/>
      <c r="D87" s="31"/>
      <c r="E87" s="31"/>
      <c r="F87" s="31"/>
      <c r="G87" s="31"/>
    </row>
    <row r="88" spans="1:7" ht="12.75">
      <c r="A88" s="31"/>
      <c r="B88" s="31"/>
      <c r="C88" s="31"/>
      <c r="D88" s="31"/>
      <c r="E88" s="31"/>
      <c r="F88" s="31"/>
      <c r="G88" s="31"/>
    </row>
    <row r="89" spans="1:7" ht="12.75">
      <c r="A89" s="31"/>
      <c r="B89" s="31"/>
      <c r="C89" s="31"/>
      <c r="D89" s="31"/>
      <c r="E89" s="31"/>
      <c r="F89" s="31"/>
      <c r="G89" s="31"/>
    </row>
    <row r="90" spans="1:7" ht="12.75">
      <c r="A90" s="31"/>
      <c r="B90" s="31"/>
      <c r="C90" s="31"/>
      <c r="D90" s="31"/>
      <c r="E90" s="31"/>
      <c r="F90" s="31"/>
      <c r="G90" s="31"/>
    </row>
    <row r="91" spans="1:7" ht="12.75">
      <c r="A91" s="31"/>
      <c r="B91" s="31"/>
      <c r="C91" s="31"/>
      <c r="D91" s="31"/>
      <c r="E91" s="31"/>
      <c r="F91" s="31"/>
      <c r="G91" s="31"/>
    </row>
    <row r="92" spans="1:7" ht="12.75">
      <c r="A92" s="31"/>
      <c r="B92" s="31"/>
      <c r="C92" s="31"/>
      <c r="D92" s="31"/>
      <c r="E92" s="31"/>
      <c r="F92" s="31"/>
      <c r="G92" s="31"/>
    </row>
    <row r="93" spans="1:7" ht="12.75">
      <c r="A93" s="31"/>
      <c r="B93" s="31"/>
      <c r="C93" s="31"/>
      <c r="D93" s="31"/>
      <c r="E93" s="31"/>
      <c r="F93" s="31"/>
      <c r="G93" s="31"/>
    </row>
    <row r="94" spans="1:7" ht="12.75">
      <c r="A94" s="31"/>
      <c r="B94" s="31"/>
      <c r="C94" s="31"/>
      <c r="D94" s="31"/>
      <c r="E94" s="31"/>
      <c r="F94" s="31"/>
      <c r="G94" s="31"/>
    </row>
    <row r="95" spans="1:7" ht="12.75">
      <c r="A95" s="31"/>
      <c r="B95" s="31"/>
      <c r="C95" s="31"/>
      <c r="D95" s="31"/>
      <c r="E95" s="31"/>
      <c r="F95" s="31"/>
      <c r="G95" s="31"/>
    </row>
    <row r="96" spans="1:7" ht="12.75">
      <c r="A96" s="31"/>
      <c r="B96" s="31"/>
      <c r="C96" s="31"/>
      <c r="D96" s="31"/>
      <c r="E96" s="31"/>
      <c r="F96" s="31"/>
      <c r="G96" s="31"/>
    </row>
    <row r="97" spans="1:7" ht="12.75">
      <c r="A97" s="31"/>
      <c r="B97" s="31"/>
      <c r="C97" s="31"/>
      <c r="D97" s="31"/>
      <c r="E97" s="31"/>
      <c r="F97" s="31"/>
      <c r="G97" s="31"/>
    </row>
    <row r="98" spans="1:7" ht="12.75">
      <c r="A98" s="31"/>
      <c r="B98" s="31"/>
      <c r="C98" s="31"/>
      <c r="D98" s="31"/>
      <c r="E98" s="31"/>
      <c r="F98" s="31"/>
      <c r="G98" s="31"/>
    </row>
    <row r="99" spans="1:7" ht="12.75">
      <c r="A99" s="31"/>
      <c r="B99" s="31"/>
      <c r="C99" s="31"/>
      <c r="D99" s="31"/>
      <c r="E99" s="31"/>
      <c r="F99" s="3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  <row r="108" spans="1:7" ht="12.75">
      <c r="A108" s="31"/>
      <c r="B108" s="31"/>
      <c r="C108" s="31"/>
      <c r="D108" s="31"/>
      <c r="E108" s="31"/>
      <c r="F108" s="31"/>
      <c r="G108" s="31"/>
    </row>
    <row r="109" spans="1:7" ht="12.75">
      <c r="A109" s="31"/>
      <c r="B109" s="31"/>
      <c r="C109" s="31"/>
      <c r="D109" s="31"/>
      <c r="E109" s="31"/>
      <c r="F109" s="31"/>
      <c r="G109" s="31"/>
    </row>
    <row r="110" spans="1:7" ht="12.75">
      <c r="A110" s="31"/>
      <c r="B110" s="31"/>
      <c r="C110" s="31"/>
      <c r="D110" s="31"/>
      <c r="E110" s="31"/>
      <c r="F110" s="31"/>
      <c r="G110" s="31"/>
    </row>
    <row r="111" spans="1:7" ht="12.75">
      <c r="A111" s="31"/>
      <c r="B111" s="31"/>
      <c r="C111" s="31"/>
      <c r="D111" s="31"/>
      <c r="E111" s="31"/>
      <c r="F111" s="31"/>
      <c r="G111" s="31"/>
    </row>
    <row r="112" spans="1:7" ht="12.75">
      <c r="A112" s="31"/>
      <c r="B112" s="31"/>
      <c r="C112" s="31"/>
      <c r="D112" s="31"/>
      <c r="E112" s="31"/>
      <c r="F112" s="31"/>
      <c r="G112" s="31"/>
    </row>
    <row r="113" spans="1:7" ht="12.75">
      <c r="A113" s="31"/>
      <c r="B113" s="31"/>
      <c r="C113" s="31"/>
      <c r="D113" s="31"/>
      <c r="E113" s="31"/>
      <c r="F113" s="31"/>
      <c r="G113" s="31"/>
    </row>
    <row r="114" spans="1:7" ht="12.75">
      <c r="A114" s="31"/>
      <c r="B114" s="31"/>
      <c r="C114" s="31"/>
      <c r="D114" s="31"/>
      <c r="E114" s="31"/>
      <c r="F114" s="31"/>
      <c r="G114" s="31"/>
    </row>
    <row r="115" spans="1:7" ht="12.75">
      <c r="A115" s="31"/>
      <c r="B115" s="31"/>
      <c r="C115" s="31"/>
      <c r="D115" s="31"/>
      <c r="E115" s="31"/>
      <c r="F115" s="31"/>
      <c r="G115" s="31"/>
    </row>
    <row r="116" spans="1:7" ht="12.75">
      <c r="A116" s="31"/>
      <c r="B116" s="31"/>
      <c r="C116" s="31"/>
      <c r="D116" s="31"/>
      <c r="E116" s="31"/>
      <c r="F116" s="31"/>
      <c r="G116" s="31"/>
    </row>
    <row r="117" spans="1:7" ht="12.75">
      <c r="A117" s="31"/>
      <c r="B117" s="31"/>
      <c r="C117" s="31"/>
      <c r="D117" s="31"/>
      <c r="E117" s="31"/>
      <c r="F117" s="31"/>
      <c r="G117" s="31"/>
    </row>
    <row r="118" spans="1:7" ht="12.75">
      <c r="A118" s="31"/>
      <c r="B118" s="31"/>
      <c r="C118" s="31"/>
      <c r="D118" s="31"/>
      <c r="E118" s="31"/>
      <c r="F118" s="31"/>
      <c r="G118" s="31"/>
    </row>
    <row r="119" spans="1:7" ht="12.75">
      <c r="A119" s="31"/>
      <c r="B119" s="31"/>
      <c r="C119" s="31"/>
      <c r="D119" s="31"/>
      <c r="E119" s="31"/>
      <c r="F119" s="31"/>
      <c r="G119" s="31"/>
    </row>
  </sheetData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11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6" t="s">
        <v>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33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32" t="s">
        <v>49</v>
      </c>
      <c r="B8" s="11"/>
      <c r="C8" s="25"/>
      <c r="D8" s="35"/>
      <c r="E8" s="11"/>
      <c r="F8" s="25"/>
      <c r="G8" s="35"/>
      <c r="H8" s="11"/>
      <c r="I8" s="25"/>
      <c r="J8" s="35"/>
      <c r="K8" s="11"/>
      <c r="L8" s="25"/>
      <c r="M8" s="35"/>
      <c r="N8" s="11"/>
      <c r="O8" s="25"/>
      <c r="P8" s="35"/>
      <c r="Q8" s="34"/>
      <c r="R8" s="31"/>
      <c r="S8" s="35"/>
    </row>
    <row r="9" spans="1:19" ht="12.75" customHeight="1">
      <c r="A9" s="113" t="s">
        <v>2</v>
      </c>
      <c r="B9" s="11">
        <v>0</v>
      </c>
      <c r="C9" s="25">
        <v>0</v>
      </c>
      <c r="D9" s="36">
        <f>IF(C9&lt;&gt;0,B9/C9,0)</f>
        <v>0</v>
      </c>
      <c r="E9" s="11">
        <v>16.936106857384367</v>
      </c>
      <c r="F9" s="25">
        <v>81.98624171462495</v>
      </c>
      <c r="G9" s="36">
        <f>IF(F9&lt;&gt;0,E9/F9,0)</f>
        <v>0.20657254806647946</v>
      </c>
      <c r="H9" s="11">
        <v>119.83834115813767</v>
      </c>
      <c r="I9" s="25">
        <v>965.1596685779509</v>
      </c>
      <c r="J9" s="36">
        <f>IF(I9&lt;&gt;0,H9/I9,0)</f>
        <v>0.1241642653123968</v>
      </c>
      <c r="K9" s="11">
        <v>573.9572439335695</v>
      </c>
      <c r="L9" s="25">
        <v>857.6860752618109</v>
      </c>
      <c r="M9" s="36">
        <f>IF(L9&lt;&gt;0,K9/L9,0)</f>
        <v>0.6691926807350436</v>
      </c>
      <c r="N9" s="11">
        <v>0</v>
      </c>
      <c r="O9" s="25">
        <v>0</v>
      </c>
      <c r="P9" s="36">
        <f>IF(O9&lt;&gt;0,N9/O9,0)</f>
        <v>0</v>
      </c>
      <c r="Q9" s="11">
        <f aca="true" t="shared" si="0" ref="Q9:R11">SUM(B9,E9,H9,K9,N9)</f>
        <v>710.7316919490916</v>
      </c>
      <c r="R9" s="25">
        <f t="shared" si="0"/>
        <v>1904.8319855543868</v>
      </c>
      <c r="S9" s="36">
        <f>IF(R9&lt;&gt;0,Q9/R9,0)</f>
        <v>0.37312041027190046</v>
      </c>
    </row>
    <row r="10" spans="1:19" ht="12.75" customHeight="1">
      <c r="A10" s="113" t="s">
        <v>3</v>
      </c>
      <c r="B10" s="11">
        <v>0</v>
      </c>
      <c r="C10" s="25">
        <v>0</v>
      </c>
      <c r="D10" s="36">
        <f>IF(C10&lt;&gt;0,B10/C10,0)</f>
        <v>0</v>
      </c>
      <c r="E10" s="11">
        <v>18.65669242778281</v>
      </c>
      <c r="F10" s="25">
        <v>81.98624171462495</v>
      </c>
      <c r="G10" s="36">
        <f>IF(F10&lt;&gt;0,E10/F10,0)</f>
        <v>0.22755882008498962</v>
      </c>
      <c r="H10" s="11">
        <v>219.63059537521818</v>
      </c>
      <c r="I10" s="25">
        <v>965.1596685779509</v>
      </c>
      <c r="J10" s="36">
        <f>IF(I10&lt;&gt;0,H10/I10,0)</f>
        <v>0.22755882008498965</v>
      </c>
      <c r="K10" s="11">
        <v>195.17403128990333</v>
      </c>
      <c r="L10" s="25">
        <v>857.6860752618109</v>
      </c>
      <c r="M10" s="36">
        <f>IF(L10&lt;&gt;0,K10/L10,0)</f>
        <v>0.22755882008498968</v>
      </c>
      <c r="N10" s="11">
        <v>0</v>
      </c>
      <c r="O10" s="25">
        <v>0</v>
      </c>
      <c r="P10" s="36">
        <f>IF(O10&lt;&gt;0,N10/O10,0)</f>
        <v>0</v>
      </c>
      <c r="Q10" s="11">
        <f t="shared" si="0"/>
        <v>433.4613190929043</v>
      </c>
      <c r="R10" s="25">
        <f t="shared" si="0"/>
        <v>1904.8319855543868</v>
      </c>
      <c r="S10" s="36">
        <f>IF(R10&lt;&gt;0,Q10/R10,0)</f>
        <v>0.22755882008498965</v>
      </c>
    </row>
    <row r="11" spans="1:19" ht="12.75" customHeight="1">
      <c r="A11" s="113" t="s">
        <v>52</v>
      </c>
      <c r="B11" s="11">
        <v>0</v>
      </c>
      <c r="C11" s="25">
        <v>0</v>
      </c>
      <c r="D11" s="36">
        <f>IF(C11&lt;&gt;0,B11/C11,0)</f>
        <v>0</v>
      </c>
      <c r="E11" s="11">
        <v>34.30803211978194</v>
      </c>
      <c r="F11" s="25">
        <v>81.98624171462495</v>
      </c>
      <c r="G11" s="36">
        <f>IF(F11&lt;&gt;0,E11/F11,0)</f>
        <v>0.41846084662839195</v>
      </c>
      <c r="H11" s="11">
        <v>403.8815320447075</v>
      </c>
      <c r="I11" s="25">
        <v>965.1596685779509</v>
      </c>
      <c r="J11" s="36">
        <f>IF(I11&lt;&gt;0,H11/I11,0)</f>
        <v>0.41846084662839195</v>
      </c>
      <c r="K11" s="11">
        <v>358.90804119544003</v>
      </c>
      <c r="L11" s="25">
        <v>857.6860752618109</v>
      </c>
      <c r="M11" s="36">
        <f>IF(L11&lt;&gt;0,K11/L11,0)</f>
        <v>0.4184608466283919</v>
      </c>
      <c r="N11" s="11">
        <v>0</v>
      </c>
      <c r="O11" s="25">
        <v>0</v>
      </c>
      <c r="P11" s="36">
        <f>IF(O11&lt;&gt;0,N11/O11,0)</f>
        <v>0</v>
      </c>
      <c r="Q11" s="11">
        <f t="shared" si="0"/>
        <v>797.0976053599295</v>
      </c>
      <c r="R11" s="25">
        <f t="shared" si="0"/>
        <v>1904.8319855543868</v>
      </c>
      <c r="S11" s="36">
        <f>IF(R11&lt;&gt;0,Q11/R11,0)</f>
        <v>0.4184608466283919</v>
      </c>
    </row>
    <row r="12" spans="1:19" ht="12.75" customHeight="1">
      <c r="A12" s="113" t="s">
        <v>55</v>
      </c>
      <c r="B12" s="11">
        <f>SUM(B9:B11)</f>
        <v>0</v>
      </c>
      <c r="C12" s="25">
        <f>C9</f>
        <v>0</v>
      </c>
      <c r="D12" s="36">
        <f>IF(C12&lt;&gt;0,B12/C12,0)</f>
        <v>0</v>
      </c>
      <c r="E12" s="11">
        <f>SUM(E9:E11)</f>
        <v>69.90083140494912</v>
      </c>
      <c r="F12" s="25">
        <f>F9</f>
        <v>81.98624171462495</v>
      </c>
      <c r="G12" s="36">
        <f>IF(F12&lt;&gt;0,E12/F12,0)</f>
        <v>0.852592214779861</v>
      </c>
      <c r="H12" s="11">
        <f>SUM(H9:H11)</f>
        <v>743.3504685780633</v>
      </c>
      <c r="I12" s="25">
        <f>I9</f>
        <v>965.1596685779509</v>
      </c>
      <c r="J12" s="36">
        <f>IF(I12&lt;&gt;0,H12/I12,0)</f>
        <v>0.7701839320257784</v>
      </c>
      <c r="K12" s="11">
        <f>SUM(K9:K11)</f>
        <v>1128.039316418913</v>
      </c>
      <c r="L12" s="25">
        <f>L9</f>
        <v>857.6860752618109</v>
      </c>
      <c r="M12" s="36">
        <f>IF(L12&lt;&gt;0,K12/L12,0)</f>
        <v>1.3152123474484252</v>
      </c>
      <c r="N12" s="11">
        <f>SUM(N9:N11)</f>
        <v>0</v>
      </c>
      <c r="O12" s="25">
        <f>O9</f>
        <v>0</v>
      </c>
      <c r="P12" s="36">
        <f>IF(O12&lt;&gt;0,N12/O12,0)</f>
        <v>0</v>
      </c>
      <c r="Q12" s="11">
        <f>SUM(Q9:Q11)</f>
        <v>1941.2906164019253</v>
      </c>
      <c r="R12" s="25">
        <f>R9</f>
        <v>1904.8319855543868</v>
      </c>
      <c r="S12" s="36">
        <f>IF(R12&lt;&gt;0,Q12/R12,0)</f>
        <v>1.0191400769852819</v>
      </c>
    </row>
    <row r="13" spans="1:19" ht="12.75" customHeight="1">
      <c r="A13" s="159"/>
      <c r="B13" s="11"/>
      <c r="C13" s="31"/>
      <c r="D13" s="35"/>
      <c r="E13" s="11"/>
      <c r="F13" s="31"/>
      <c r="G13" s="35"/>
      <c r="H13" s="11"/>
      <c r="I13" s="31"/>
      <c r="J13" s="35"/>
      <c r="K13" s="11"/>
      <c r="L13" s="31"/>
      <c r="M13" s="35"/>
      <c r="N13" s="11"/>
      <c r="O13" s="31"/>
      <c r="P13" s="35"/>
      <c r="Q13" s="34"/>
      <c r="R13" s="31"/>
      <c r="S13" s="35"/>
    </row>
    <row r="14" spans="1:19" ht="12.75" customHeight="1">
      <c r="A14" s="132" t="s">
        <v>50</v>
      </c>
      <c r="B14" s="11"/>
      <c r="C14" s="31"/>
      <c r="D14" s="35"/>
      <c r="E14" s="11"/>
      <c r="F14" s="31"/>
      <c r="G14" s="35"/>
      <c r="H14" s="11"/>
      <c r="I14" s="31"/>
      <c r="J14" s="35"/>
      <c r="K14" s="11"/>
      <c r="L14" s="31"/>
      <c r="M14" s="35"/>
      <c r="N14" s="11"/>
      <c r="O14" s="31"/>
      <c r="P14" s="35"/>
      <c r="Q14" s="34"/>
      <c r="R14" s="31"/>
      <c r="S14" s="35"/>
    </row>
    <row r="15" spans="1:19" ht="12.75" customHeight="1">
      <c r="A15" s="113" t="s">
        <v>2</v>
      </c>
      <c r="B15" s="11">
        <v>0</v>
      </c>
      <c r="C15" s="25">
        <v>0</v>
      </c>
      <c r="D15" s="36">
        <f>IF(C15&lt;&gt;0,B15/C15,0)</f>
        <v>0</v>
      </c>
      <c r="E15" s="11">
        <v>0</v>
      </c>
      <c r="F15" s="25">
        <v>0</v>
      </c>
      <c r="G15" s="36">
        <f>IF(F15&lt;&gt;0,E15/F15,0)</f>
        <v>0</v>
      </c>
      <c r="H15" s="11">
        <v>451.6260111070149</v>
      </c>
      <c r="I15" s="25">
        <v>2506.425948029678</v>
      </c>
      <c r="J15" s="36">
        <f>IF(I15&lt;&gt;0,H15/I15,0)</f>
        <v>0.18018725486864748</v>
      </c>
      <c r="K15" s="11">
        <v>3.6052773585901066</v>
      </c>
      <c r="L15" s="25">
        <v>50.632569694747204</v>
      </c>
      <c r="M15" s="36">
        <f>IF(L15&lt;&gt;0,K15/L15,0)</f>
        <v>0.07120470835917558</v>
      </c>
      <c r="N15" s="11">
        <v>0</v>
      </c>
      <c r="O15" s="25">
        <v>0</v>
      </c>
      <c r="P15" s="36">
        <f>IF(O15&lt;&gt;0,N15/O15,0)</f>
        <v>0</v>
      </c>
      <c r="Q15" s="11">
        <f aca="true" t="shared" si="1" ref="Q15:R18">SUM(B15,E15,H15,K15,N15)</f>
        <v>455.231288465605</v>
      </c>
      <c r="R15" s="25">
        <f t="shared" si="1"/>
        <v>2557.058517724425</v>
      </c>
      <c r="S15" s="36">
        <f>IF(R15&lt;&gt;0,Q15/R15,0)</f>
        <v>0.17802928064028975</v>
      </c>
    </row>
    <row r="16" spans="1:19" ht="12.75" customHeight="1">
      <c r="A16" s="133" t="s">
        <v>59</v>
      </c>
      <c r="B16" s="11">
        <v>0</v>
      </c>
      <c r="C16" s="25">
        <v>0</v>
      </c>
      <c r="D16" s="36">
        <f>IF(C16&lt;&gt;0,B16/C16,0)</f>
        <v>0</v>
      </c>
      <c r="E16" s="11">
        <v>0</v>
      </c>
      <c r="F16" s="25">
        <v>0</v>
      </c>
      <c r="G16" s="36">
        <f>IF(F16&lt;&gt;0,E16/F16,0)</f>
        <v>0</v>
      </c>
      <c r="H16" s="11">
        <v>1441.9331569141318</v>
      </c>
      <c r="I16" s="25">
        <v>2506.425948029678</v>
      </c>
      <c r="J16" s="36">
        <f>IF(I16&lt;&gt;0,H16/I16,0)</f>
        <v>0.5752945376453861</v>
      </c>
      <c r="K16" s="11">
        <v>29.12864077233737</v>
      </c>
      <c r="L16" s="25">
        <v>50.632569694747204</v>
      </c>
      <c r="M16" s="36">
        <f>IF(L16&lt;&gt;0,K16/L16,0)</f>
        <v>0.5752945376453859</v>
      </c>
      <c r="N16" s="11">
        <v>0</v>
      </c>
      <c r="O16" s="25">
        <v>0</v>
      </c>
      <c r="P16" s="36">
        <f>IF(O16&lt;&gt;0,N16/O16,0)</f>
        <v>0</v>
      </c>
      <c r="Q16" s="11">
        <f t="shared" si="1"/>
        <v>1471.0617976864692</v>
      </c>
      <c r="R16" s="25">
        <f t="shared" si="1"/>
        <v>2557.058517724425</v>
      </c>
      <c r="S16" s="36">
        <f>IF(R16&lt;&gt;0,Q16/R16,0)</f>
        <v>0.575294537645386</v>
      </c>
    </row>
    <row r="17" spans="1:19" ht="12.75" customHeight="1">
      <c r="A17" s="113" t="s">
        <v>3</v>
      </c>
      <c r="B17" s="11">
        <v>0</v>
      </c>
      <c r="C17" s="25">
        <v>0</v>
      </c>
      <c r="D17" s="36">
        <f>IF(C17&lt;&gt;0,B17/C17,0)</f>
        <v>0</v>
      </c>
      <c r="E17" s="11">
        <v>0</v>
      </c>
      <c r="F17" s="25">
        <v>0</v>
      </c>
      <c r="G17" s="36">
        <f>IF(F17&lt;&gt;0,E17/F17,0)</f>
        <v>0</v>
      </c>
      <c r="H17" s="11">
        <v>45.93876925210047</v>
      </c>
      <c r="I17" s="25">
        <v>2506.425948029678</v>
      </c>
      <c r="J17" s="36">
        <f>IF(I17&lt;&gt;0,H17/I17,0)</f>
        <v>0.018328396770793613</v>
      </c>
      <c r="K17" s="11">
        <v>0.928013826890187</v>
      </c>
      <c r="L17" s="25">
        <v>50.632569694747204</v>
      </c>
      <c r="M17" s="36">
        <f>IF(L17&lt;&gt;0,K17/L17,0)</f>
        <v>0.01832839677079361</v>
      </c>
      <c r="N17" s="11">
        <v>0</v>
      </c>
      <c r="O17" s="25">
        <v>0</v>
      </c>
      <c r="P17" s="36">
        <f>IF(O17&lt;&gt;0,N17/O17,0)</f>
        <v>0</v>
      </c>
      <c r="Q17" s="11">
        <f t="shared" si="1"/>
        <v>46.86678307899066</v>
      </c>
      <c r="R17" s="25">
        <f t="shared" si="1"/>
        <v>2557.058517724425</v>
      </c>
      <c r="S17" s="36">
        <f>IF(R17&lt;&gt;0,Q17/R17,0)</f>
        <v>0.018328396770793613</v>
      </c>
    </row>
    <row r="18" spans="1:19" ht="12.75" customHeight="1">
      <c r="A18" s="113" t="s">
        <v>52</v>
      </c>
      <c r="B18" s="11">
        <v>0</v>
      </c>
      <c r="C18" s="25">
        <v>0</v>
      </c>
      <c r="D18" s="36">
        <f>IF(C18&lt;&gt;0,B18/C18,0)</f>
        <v>0</v>
      </c>
      <c r="E18" s="11">
        <v>0</v>
      </c>
      <c r="F18" s="25">
        <v>0</v>
      </c>
      <c r="G18" s="36">
        <f>IF(F18&lt;&gt;0,E18/F18,0)</f>
        <v>0</v>
      </c>
      <c r="H18" s="11">
        <v>841.8780860797167</v>
      </c>
      <c r="I18" s="25">
        <v>2506.425948029678</v>
      </c>
      <c r="J18" s="36">
        <f>IF(I18&lt;&gt;0,H18/I18,0)</f>
        <v>0.3358878752199019</v>
      </c>
      <c r="K18" s="11">
        <v>17.00686625169223</v>
      </c>
      <c r="L18" s="25">
        <v>50.632569694747204</v>
      </c>
      <c r="M18" s="36">
        <f>IF(L18&lt;&gt;0,K18/L18,0)</f>
        <v>0.3358878752199018</v>
      </c>
      <c r="N18" s="11">
        <v>0</v>
      </c>
      <c r="O18" s="25">
        <v>0</v>
      </c>
      <c r="P18" s="36">
        <f>IF(O18&lt;&gt;0,N18/O18,0)</f>
        <v>0</v>
      </c>
      <c r="Q18" s="11">
        <f t="shared" si="1"/>
        <v>858.884952331409</v>
      </c>
      <c r="R18" s="25">
        <f t="shared" si="1"/>
        <v>2557.058517724425</v>
      </c>
      <c r="S18" s="36">
        <f>IF(R18&lt;&gt;0,Q18/R18,0)</f>
        <v>0.3358878752199019</v>
      </c>
    </row>
    <row r="19" spans="1:19" ht="12.75" customHeight="1">
      <c r="A19" s="113" t="s">
        <v>55</v>
      </c>
      <c r="B19" s="11">
        <f>SUM(B15:B18)</f>
        <v>0</v>
      </c>
      <c r="C19" s="25">
        <f>C15</f>
        <v>0</v>
      </c>
      <c r="D19" s="36">
        <f>IF(C19&lt;&gt;0,B19/C19,0)</f>
        <v>0</v>
      </c>
      <c r="E19" s="11">
        <f>SUM(E15:E18)</f>
        <v>0</v>
      </c>
      <c r="F19" s="25">
        <f>F15</f>
        <v>0</v>
      </c>
      <c r="G19" s="36">
        <f>IF(F19&lt;&gt;0,E19/F19,0)</f>
        <v>0</v>
      </c>
      <c r="H19" s="11">
        <f>SUM(H15:H18)</f>
        <v>2781.376023352964</v>
      </c>
      <c r="I19" s="25">
        <f>I15</f>
        <v>2506.425948029678</v>
      </c>
      <c r="J19" s="36">
        <f>IF(I19&lt;&gt;0,H19/I19,0)</f>
        <v>1.109698064504729</v>
      </c>
      <c r="K19" s="11">
        <f>SUM(K15:K18)</f>
        <v>50.668798209509895</v>
      </c>
      <c r="L19" s="25">
        <f>L15</f>
        <v>50.632569694747204</v>
      </c>
      <c r="M19" s="36">
        <f>IF(L19&lt;&gt;0,K19/L19,0)</f>
        <v>1.000715517995257</v>
      </c>
      <c r="N19" s="11">
        <f>SUM(N15:N18)</f>
        <v>0</v>
      </c>
      <c r="O19" s="25">
        <f>O15</f>
        <v>0</v>
      </c>
      <c r="P19" s="36">
        <f>IF(O19&lt;&gt;0,N19/O19,0)</f>
        <v>0</v>
      </c>
      <c r="Q19" s="11">
        <f>SUM(Q15:Q18)</f>
        <v>2832.0448215624738</v>
      </c>
      <c r="R19" s="25">
        <f>R15</f>
        <v>2557.058517724425</v>
      </c>
      <c r="S19" s="36">
        <f>IF(R19&lt;&gt;0,Q19/R19,0)</f>
        <v>1.1075400902763712</v>
      </c>
    </row>
    <row r="20" spans="1:19" ht="12.75" customHeight="1">
      <c r="A20" s="134"/>
      <c r="B20" s="38"/>
      <c r="C20" s="15"/>
      <c r="D20" s="47"/>
      <c r="E20" s="38"/>
      <c r="F20" s="15"/>
      <c r="G20" s="47"/>
      <c r="H20" s="38"/>
      <c r="I20" s="15"/>
      <c r="J20" s="47"/>
      <c r="K20" s="38"/>
      <c r="L20" s="62"/>
      <c r="M20" s="47"/>
      <c r="N20" s="38"/>
      <c r="O20" s="39"/>
      <c r="P20" s="156"/>
      <c r="Q20" s="157"/>
      <c r="R20" s="15"/>
      <c r="S20" s="47"/>
    </row>
    <row r="21" spans="1:19" ht="12.75" customHeight="1">
      <c r="A21" s="76" t="s">
        <v>51</v>
      </c>
      <c r="B21" s="12">
        <f>SUM(B12,B19)</f>
        <v>0</v>
      </c>
      <c r="C21" s="25">
        <f>SUM(C12,C19)</f>
        <v>0</v>
      </c>
      <c r="D21" s="13">
        <f>IF(C21&lt;&gt;0,B21/C21,0)</f>
        <v>0</v>
      </c>
      <c r="E21" s="12">
        <f>SUM(E12,E19)</f>
        <v>69.90083140494912</v>
      </c>
      <c r="F21" s="25">
        <f>SUM(F12,F19)</f>
        <v>81.98624171462495</v>
      </c>
      <c r="G21" s="13">
        <f>IF(F21&lt;&gt;0,E21/F21,0)</f>
        <v>0.852592214779861</v>
      </c>
      <c r="H21" s="12">
        <f>SUM(H12,H19)</f>
        <v>3524.7264919310273</v>
      </c>
      <c r="I21" s="25">
        <f>SUM(I12,I19)</f>
        <v>3471.5856166076287</v>
      </c>
      <c r="J21" s="13">
        <f>IF(I21&lt;&gt;0,H21/I21,0)</f>
        <v>1.0153073785849265</v>
      </c>
      <c r="K21" s="12">
        <f>SUM(K12,K19)</f>
        <v>1178.708114628423</v>
      </c>
      <c r="L21" s="25">
        <f>SUM(L12,L19)</f>
        <v>908.318644956558</v>
      </c>
      <c r="M21" s="13">
        <f>IF(L21&lt;&gt;0,K21/L21,0)</f>
        <v>1.297681294084629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4773.335437964399</v>
      </c>
      <c r="R21" s="25">
        <f>SUM(R12,R19)</f>
        <v>4461.890503278812</v>
      </c>
      <c r="S21" s="13">
        <f>IF(R21&lt;&gt;0,Q21/R21,0)</f>
        <v>1.069801115571241</v>
      </c>
    </row>
    <row r="22" spans="1:17" ht="12.75" customHeight="1">
      <c r="A22" s="75"/>
      <c r="B22" s="25"/>
      <c r="C22" s="57"/>
      <c r="D22" s="58"/>
      <c r="E22" s="57"/>
      <c r="F22" s="59"/>
      <c r="G22" s="31"/>
      <c r="H22" s="60"/>
      <c r="I22" s="31"/>
      <c r="J22" s="58"/>
      <c r="M22" s="7"/>
      <c r="N22" s="7"/>
      <c r="O22" s="7"/>
      <c r="P22" s="7"/>
      <c r="Q22" s="7"/>
    </row>
    <row r="23" spans="3:19" ht="12.75" customHeight="1">
      <c r="C23" s="8" t="s">
        <v>47</v>
      </c>
      <c r="D23" s="65">
        <f>'Table 5.11'!D25-'Table 5.7'!D21</f>
        <v>12.821263069704965</v>
      </c>
      <c r="E23" s="57"/>
      <c r="F23" s="59"/>
      <c r="G23" s="65">
        <f>'Table 5.11'!G25-'Table 5.7'!G21</f>
        <v>-0.852592214779861</v>
      </c>
      <c r="H23" s="60"/>
      <c r="I23" s="31"/>
      <c r="J23" s="65">
        <f>'Table 5.11'!J25-'Table 5.7'!J21</f>
        <v>13.326601553328858</v>
      </c>
      <c r="M23" s="65">
        <f>'Table 5.11'!M25-'Table 5.7'!M21</f>
        <v>13.137102212002313</v>
      </c>
      <c r="N23" s="7"/>
      <c r="O23" s="7"/>
      <c r="P23" s="65">
        <f>'Table 5.11'!P25-'Table 5.7'!P21</f>
        <v>12.735809652250344</v>
      </c>
      <c r="Q23" s="7"/>
      <c r="S23" s="65">
        <f>'Table 5.11'!S25-'Table 5.7'!S21</f>
        <v>12.782358712694748</v>
      </c>
    </row>
    <row r="24" spans="3:19" ht="12.75" customHeight="1">
      <c r="C24" s="8" t="s">
        <v>48</v>
      </c>
      <c r="D24" s="66">
        <f>IF('Table 5.11'!D25&lt;&gt;0,D23/'Table 5.11'!D25,0)</f>
        <v>1</v>
      </c>
      <c r="E24" s="31"/>
      <c r="F24" s="12"/>
      <c r="G24" s="66">
        <f>IF('Table 5.11'!G25&lt;&gt;0,G23/'Table 5.11'!G25,0)</f>
        <v>0</v>
      </c>
      <c r="H24" s="61"/>
      <c r="I24" s="31"/>
      <c r="J24" s="66">
        <f>IF('Table 5.11'!J25&lt;&gt;0,J23/'Table 5.11'!J25,0)</f>
        <v>0.9292069568001751</v>
      </c>
      <c r="M24" s="66">
        <f>IF('Table 5.11'!M25&lt;&gt;0,M23/'Table 5.11'!M25,0)</f>
        <v>0.9101003978662087</v>
      </c>
      <c r="N24" s="7"/>
      <c r="O24" s="7"/>
      <c r="P24" s="66">
        <f>IF('Table 5.11'!P25&lt;&gt;0,P23/'Table 5.11'!P25,0)</f>
        <v>1</v>
      </c>
      <c r="Q24" s="7"/>
      <c r="S24" s="66">
        <f>IF('Table 5.11'!S25&lt;&gt;0,S23/'Table 5.11'!S25,0)</f>
        <v>0.9227700857603258</v>
      </c>
    </row>
    <row r="25" ht="12.75" hidden="1"/>
    <row r="26" spans="1:18" ht="12.75" hidden="1">
      <c r="A26" s="83" t="s">
        <v>26</v>
      </c>
      <c r="B26" s="9">
        <v>0</v>
      </c>
      <c r="C26" s="9">
        <v>0</v>
      </c>
      <c r="D26" s="73"/>
      <c r="E26" s="9">
        <v>0</v>
      </c>
      <c r="F26" s="9">
        <v>0</v>
      </c>
      <c r="G26" s="73"/>
      <c r="H26" s="9">
        <v>0</v>
      </c>
      <c r="I26" s="9">
        <v>0</v>
      </c>
      <c r="J26" s="74"/>
      <c r="K26" s="9">
        <v>-1.1368683772161603E-13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2" ht="12.75" hidden="1">
      <c r="A27" s="63"/>
      <c r="B27" s="64"/>
    </row>
    <row r="28" spans="1:18" ht="12.75" hidden="1">
      <c r="A28" s="63"/>
      <c r="B28" s="64"/>
      <c r="Q28" s="9">
        <v>0</v>
      </c>
      <c r="R28" s="9">
        <v>0</v>
      </c>
    </row>
    <row r="29" spans="1:18" ht="12.75" hidden="1">
      <c r="A29" s="63"/>
      <c r="F29" s="67"/>
      <c r="J29" s="68"/>
      <c r="Q29" s="9">
        <v>0</v>
      </c>
      <c r="R29" s="9">
        <v>0</v>
      </c>
    </row>
    <row r="30" spans="1:18" ht="12.75" hidden="1">
      <c r="A30" s="69"/>
      <c r="B30" s="49"/>
      <c r="C30" s="7"/>
      <c r="D30" s="49"/>
      <c r="E30" s="7"/>
      <c r="F30" s="70"/>
      <c r="G30" s="7"/>
      <c r="H30" s="6"/>
      <c r="I30" s="7"/>
      <c r="J30" s="6"/>
      <c r="K30" s="49"/>
      <c r="L30" s="7"/>
      <c r="Q30" s="9">
        <v>0</v>
      </c>
      <c r="R30" s="9">
        <v>0</v>
      </c>
    </row>
    <row r="31" spans="1:18" ht="12.75" hidden="1">
      <c r="A31" s="71"/>
      <c r="B31" s="78"/>
      <c r="C31" s="79"/>
      <c r="D31" s="79"/>
      <c r="E31" s="79"/>
      <c r="F31" s="72"/>
      <c r="G31" s="79"/>
      <c r="H31" s="6"/>
      <c r="I31" s="7"/>
      <c r="J31" s="6"/>
      <c r="K31" s="49"/>
      <c r="L31" s="7"/>
      <c r="Q31" s="9">
        <v>1.2505552149377763E-12</v>
      </c>
      <c r="R31" s="9">
        <v>0</v>
      </c>
    </row>
    <row r="32" spans="1:12" ht="12.75">
      <c r="A32" s="15"/>
      <c r="B32" s="15"/>
      <c r="C32" s="15"/>
      <c r="D32" s="15"/>
      <c r="E32" s="15"/>
      <c r="F32" s="72"/>
      <c r="G32" s="79"/>
      <c r="H32" s="6"/>
      <c r="I32" s="7"/>
      <c r="J32" s="6"/>
      <c r="K32" s="49"/>
      <c r="L32" s="7"/>
    </row>
    <row r="33" spans="1:12" ht="12.75">
      <c r="A33" s="30" t="s">
        <v>27</v>
      </c>
      <c r="C33" s="24"/>
      <c r="F33" s="72"/>
      <c r="G33" s="79"/>
      <c r="H33" s="6"/>
      <c r="I33" s="7"/>
      <c r="J33" s="6"/>
      <c r="K33" s="49"/>
      <c r="L33" s="7"/>
    </row>
    <row r="34" spans="1:8" ht="12.75">
      <c r="A34" s="82" t="s">
        <v>80</v>
      </c>
      <c r="C34" s="24"/>
      <c r="F34" s="31"/>
      <c r="G34" s="31"/>
      <c r="H34" s="49"/>
    </row>
    <row r="35" spans="1:7" ht="12.75">
      <c r="A35" s="82" t="s">
        <v>97</v>
      </c>
      <c r="B35" s="49"/>
      <c r="C35" s="7"/>
      <c r="D35" s="49"/>
      <c r="E35" s="7"/>
      <c r="F35" s="31"/>
      <c r="G35" s="31"/>
    </row>
    <row r="36" spans="1:7" ht="12.75">
      <c r="A36" s="81"/>
      <c r="B36" s="31"/>
      <c r="C36" s="31"/>
      <c r="D36" s="82"/>
      <c r="E36" s="31"/>
      <c r="F36" s="31"/>
      <c r="G36" s="31"/>
    </row>
    <row r="37" spans="1:7" ht="12.75">
      <c r="A37" s="81"/>
      <c r="B37" s="31"/>
      <c r="C37" s="31"/>
      <c r="D37" s="82"/>
      <c r="E37" s="31"/>
      <c r="F37" s="31"/>
      <c r="G37" s="31"/>
    </row>
    <row r="38" spans="1:7" ht="12.75">
      <c r="A38" s="80"/>
      <c r="B38" s="31"/>
      <c r="C38" s="31"/>
      <c r="D38" s="82"/>
      <c r="E38" s="31"/>
      <c r="F38" s="31"/>
      <c r="G38" s="31"/>
    </row>
    <row r="39" spans="1:7" ht="12.75">
      <c r="A39" s="81"/>
      <c r="B39" s="31"/>
      <c r="C39" s="31"/>
      <c r="D39" s="31"/>
      <c r="E39" s="31"/>
      <c r="F39" s="31"/>
      <c r="G39" s="31"/>
    </row>
    <row r="40" spans="1:7" ht="12.75">
      <c r="A40" s="8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  <row r="43" spans="1:7" ht="12.75">
      <c r="A43" s="31"/>
      <c r="B43" s="31"/>
      <c r="C43" s="31"/>
      <c r="D43" s="31"/>
      <c r="E43" s="31"/>
      <c r="F43" s="31"/>
      <c r="G43" s="31"/>
    </row>
    <row r="44" spans="1:7" ht="12.75">
      <c r="A44" s="31"/>
      <c r="B44" s="31"/>
      <c r="C44" s="31"/>
      <c r="D44" s="31"/>
      <c r="E44" s="31"/>
      <c r="F44" s="31"/>
      <c r="G44" s="31"/>
    </row>
    <row r="45" spans="1:7" ht="12.75">
      <c r="A45" s="31"/>
      <c r="B45" s="31"/>
      <c r="C45" s="31"/>
      <c r="D45" s="31"/>
      <c r="E45" s="31"/>
      <c r="F45" s="31"/>
      <c r="G45" s="31"/>
    </row>
    <row r="46" spans="1:7" ht="12.75">
      <c r="A46" s="31"/>
      <c r="B46" s="31"/>
      <c r="C46" s="31"/>
      <c r="D46" s="31"/>
      <c r="E46" s="31"/>
      <c r="F46" s="31"/>
      <c r="G46" s="31"/>
    </row>
    <row r="47" spans="1:7" ht="12.75">
      <c r="A47" s="31"/>
      <c r="B47" s="31"/>
      <c r="C47" s="31"/>
      <c r="D47" s="31"/>
      <c r="E47" s="31"/>
      <c r="F47" s="31"/>
      <c r="G47" s="31"/>
    </row>
    <row r="48" spans="1:7" ht="12.75">
      <c r="A48" s="31"/>
      <c r="B48" s="31"/>
      <c r="C48" s="31"/>
      <c r="D48" s="31"/>
      <c r="E48" s="31"/>
      <c r="F48" s="31"/>
      <c r="G48" s="31"/>
    </row>
    <row r="49" spans="1:7" ht="12.75">
      <c r="A49" s="31"/>
      <c r="B49" s="31"/>
      <c r="C49" s="31"/>
      <c r="D49" s="31"/>
      <c r="E49" s="31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  <row r="52" spans="1:7" ht="12.75">
      <c r="A52" s="31"/>
      <c r="B52" s="31"/>
      <c r="C52" s="31"/>
      <c r="D52" s="31"/>
      <c r="E52" s="31"/>
      <c r="F52" s="31"/>
      <c r="G52" s="31"/>
    </row>
    <row r="53" spans="1:7" ht="12.75">
      <c r="A53" s="31"/>
      <c r="B53" s="31"/>
      <c r="C53" s="31"/>
      <c r="D53" s="31"/>
      <c r="E53" s="31"/>
      <c r="F53" s="31"/>
      <c r="G53" s="31"/>
    </row>
    <row r="54" spans="1:7" ht="12.75">
      <c r="A54" s="31"/>
      <c r="B54" s="31"/>
      <c r="C54" s="31"/>
      <c r="D54" s="31"/>
      <c r="E54" s="31"/>
      <c r="F54" s="31"/>
      <c r="G54" s="31"/>
    </row>
    <row r="55" spans="1:7" ht="12.75">
      <c r="A55" s="31"/>
      <c r="B55" s="31"/>
      <c r="C55" s="31"/>
      <c r="D55" s="31"/>
      <c r="E55" s="31"/>
      <c r="F55" s="31"/>
      <c r="G55" s="31"/>
    </row>
    <row r="56" spans="1:7" ht="12.75">
      <c r="A56" s="31"/>
      <c r="B56" s="31"/>
      <c r="C56" s="31"/>
      <c r="D56" s="31"/>
      <c r="E56" s="31"/>
      <c r="F56" s="31"/>
      <c r="G56" s="31"/>
    </row>
    <row r="57" spans="1:7" ht="12.75">
      <c r="A57" s="31"/>
      <c r="B57" s="31"/>
      <c r="C57" s="31"/>
      <c r="D57" s="31"/>
      <c r="E57" s="31"/>
      <c r="F57" s="31"/>
      <c r="G57" s="31"/>
    </row>
    <row r="58" spans="1:7" ht="12.75">
      <c r="A58" s="31"/>
      <c r="B58" s="31"/>
      <c r="C58" s="31"/>
      <c r="D58" s="31"/>
      <c r="E58" s="31"/>
      <c r="F58" s="31"/>
      <c r="G58" s="31"/>
    </row>
    <row r="59" spans="1:7" ht="12.75">
      <c r="A59" s="31"/>
      <c r="B59" s="31"/>
      <c r="C59" s="31"/>
      <c r="D59" s="31"/>
      <c r="E59" s="31"/>
      <c r="F59" s="31"/>
      <c r="G59" s="31"/>
    </row>
    <row r="60" spans="1:7" ht="12.75">
      <c r="A60" s="31"/>
      <c r="B60" s="31"/>
      <c r="C60" s="31"/>
      <c r="D60" s="31"/>
      <c r="E60" s="31"/>
      <c r="F60" s="31"/>
      <c r="G60" s="31"/>
    </row>
    <row r="61" spans="1:7" ht="12.75">
      <c r="A61" s="31"/>
      <c r="B61" s="31"/>
      <c r="C61" s="31"/>
      <c r="D61" s="31"/>
      <c r="E61" s="31"/>
      <c r="F61" s="31"/>
      <c r="G61" s="31"/>
    </row>
    <row r="62" spans="1:7" ht="12.75">
      <c r="A62" s="31"/>
      <c r="B62" s="31"/>
      <c r="C62" s="31"/>
      <c r="D62" s="31"/>
      <c r="E62" s="31"/>
      <c r="F62" s="31"/>
      <c r="G62" s="31"/>
    </row>
    <row r="63" spans="1:7" ht="12.75">
      <c r="A63" s="31"/>
      <c r="B63" s="31"/>
      <c r="C63" s="31"/>
      <c r="D63" s="31"/>
      <c r="E63" s="31"/>
      <c r="F63" s="31"/>
      <c r="G63" s="31"/>
    </row>
    <row r="64" spans="1:7" ht="12.75">
      <c r="A64" s="31"/>
      <c r="B64" s="31"/>
      <c r="C64" s="31"/>
      <c r="D64" s="31"/>
      <c r="E64" s="31"/>
      <c r="F64" s="31"/>
      <c r="G64" s="31"/>
    </row>
    <row r="65" spans="1:7" ht="12.75">
      <c r="A65" s="31"/>
      <c r="B65" s="31"/>
      <c r="C65" s="31"/>
      <c r="D65" s="31"/>
      <c r="E65" s="31"/>
      <c r="F65" s="31"/>
      <c r="G65" s="31"/>
    </row>
    <row r="66" spans="1:7" ht="12.75">
      <c r="A66" s="31"/>
      <c r="B66" s="31"/>
      <c r="C66" s="31"/>
      <c r="D66" s="31"/>
      <c r="E66" s="31"/>
      <c r="F66" s="31"/>
      <c r="G66" s="31"/>
    </row>
    <row r="67" spans="1:7" ht="12.75">
      <c r="A67" s="31"/>
      <c r="B67" s="31"/>
      <c r="C67" s="31"/>
      <c r="D67" s="31"/>
      <c r="E67" s="31"/>
      <c r="F67" s="31"/>
      <c r="G67" s="31"/>
    </row>
    <row r="68" spans="1:7" ht="12.75">
      <c r="A68" s="31"/>
      <c r="B68" s="31"/>
      <c r="C68" s="31"/>
      <c r="D68" s="31"/>
      <c r="E68" s="31"/>
      <c r="F68" s="31"/>
      <c r="G68" s="31"/>
    </row>
    <row r="69" spans="1:7" ht="12.75">
      <c r="A69" s="31"/>
      <c r="B69" s="31"/>
      <c r="C69" s="31"/>
      <c r="D69" s="31"/>
      <c r="E69" s="31"/>
      <c r="F69" s="31"/>
      <c r="G69" s="31"/>
    </row>
    <row r="70" spans="1:7" ht="12.75">
      <c r="A70" s="31"/>
      <c r="B70" s="31"/>
      <c r="C70" s="31"/>
      <c r="D70" s="31"/>
      <c r="E70" s="31"/>
      <c r="F70" s="31"/>
      <c r="G70" s="31"/>
    </row>
    <row r="71" spans="1:7" ht="12.75">
      <c r="A71" s="31"/>
      <c r="B71" s="31"/>
      <c r="C71" s="31"/>
      <c r="D71" s="31"/>
      <c r="E71" s="31"/>
      <c r="F71" s="31"/>
      <c r="G71" s="31"/>
    </row>
    <row r="72" spans="1:7" ht="12.75">
      <c r="A72" s="31"/>
      <c r="B72" s="31"/>
      <c r="C72" s="31"/>
      <c r="D72" s="31"/>
      <c r="E72" s="31"/>
      <c r="F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1"/>
      <c r="C76" s="31"/>
      <c r="D76" s="31"/>
      <c r="E76" s="31"/>
      <c r="F76" s="31"/>
      <c r="G76" s="31"/>
    </row>
    <row r="77" spans="1:7" ht="12.75">
      <c r="A77" s="31"/>
      <c r="B77" s="31"/>
      <c r="C77" s="31"/>
      <c r="D77" s="31"/>
      <c r="E77" s="31"/>
      <c r="F77" s="31"/>
      <c r="G77" s="31"/>
    </row>
    <row r="78" spans="1:7" ht="12.75">
      <c r="A78" s="31"/>
      <c r="B78" s="31"/>
      <c r="C78" s="31"/>
      <c r="D78" s="31"/>
      <c r="E78" s="31"/>
      <c r="F78" s="31"/>
      <c r="G78" s="31"/>
    </row>
    <row r="79" spans="1:7" ht="12.75">
      <c r="A79" s="31"/>
      <c r="B79" s="31"/>
      <c r="C79" s="31"/>
      <c r="D79" s="31"/>
      <c r="E79" s="31"/>
      <c r="F79" s="31"/>
      <c r="G79" s="31"/>
    </row>
    <row r="80" spans="1:7" ht="12.75">
      <c r="A80" s="31"/>
      <c r="B80" s="31"/>
      <c r="C80" s="31"/>
      <c r="D80" s="31"/>
      <c r="E80" s="31"/>
      <c r="F80" s="31"/>
      <c r="G80" s="31"/>
    </row>
    <row r="81" spans="1:7" ht="12.75">
      <c r="A81" s="31"/>
      <c r="B81" s="31"/>
      <c r="C81" s="31"/>
      <c r="D81" s="31"/>
      <c r="E81" s="31"/>
      <c r="F81" s="31"/>
      <c r="G81" s="31"/>
    </row>
    <row r="82" spans="1:7" ht="12.75">
      <c r="A82" s="31"/>
      <c r="B82" s="31"/>
      <c r="C82" s="31"/>
      <c r="D82" s="31"/>
      <c r="E82" s="31"/>
      <c r="F82" s="31"/>
      <c r="G82" s="31"/>
    </row>
    <row r="83" spans="1:7" ht="12.75">
      <c r="A83" s="31"/>
      <c r="B83" s="31"/>
      <c r="C83" s="31"/>
      <c r="D83" s="31"/>
      <c r="E83" s="31"/>
      <c r="F83" s="31"/>
      <c r="G83" s="31"/>
    </row>
    <row r="84" spans="1:7" ht="12.75">
      <c r="A84" s="31"/>
      <c r="B84" s="31"/>
      <c r="C84" s="31"/>
      <c r="D84" s="31"/>
      <c r="E84" s="31"/>
      <c r="F84" s="31"/>
      <c r="G84" s="31"/>
    </row>
    <row r="85" spans="1:7" ht="12.75">
      <c r="A85" s="31"/>
      <c r="B85" s="31"/>
      <c r="C85" s="31"/>
      <c r="D85" s="31"/>
      <c r="E85" s="31"/>
      <c r="F85" s="31"/>
      <c r="G85" s="31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>
      <c r="A87" s="31"/>
      <c r="B87" s="31"/>
      <c r="C87" s="31"/>
      <c r="D87" s="31"/>
      <c r="E87" s="31"/>
      <c r="F87" s="31"/>
      <c r="G87" s="31"/>
    </row>
    <row r="88" spans="1:7" ht="12.75">
      <c r="A88" s="31"/>
      <c r="B88" s="31"/>
      <c r="C88" s="31"/>
      <c r="D88" s="31"/>
      <c r="E88" s="31"/>
      <c r="F88" s="31"/>
      <c r="G88" s="31"/>
    </row>
    <row r="89" spans="1:7" ht="12.75">
      <c r="A89" s="31"/>
      <c r="B89" s="31"/>
      <c r="C89" s="31"/>
      <c r="D89" s="31"/>
      <c r="E89" s="31"/>
      <c r="F89" s="31"/>
      <c r="G89" s="31"/>
    </row>
    <row r="90" spans="1:7" ht="12.75">
      <c r="A90" s="31"/>
      <c r="B90" s="31"/>
      <c r="C90" s="31"/>
      <c r="D90" s="31"/>
      <c r="E90" s="31"/>
      <c r="F90" s="31"/>
      <c r="G90" s="31"/>
    </row>
    <row r="91" spans="1:7" ht="12.75">
      <c r="A91" s="31"/>
      <c r="B91" s="31"/>
      <c r="C91" s="31"/>
      <c r="D91" s="31"/>
      <c r="E91" s="31"/>
      <c r="F91" s="31"/>
      <c r="G91" s="31"/>
    </row>
    <row r="92" spans="1:7" ht="12.75">
      <c r="A92" s="31"/>
      <c r="B92" s="31"/>
      <c r="C92" s="31"/>
      <c r="D92" s="31"/>
      <c r="E92" s="31"/>
      <c r="F92" s="31"/>
      <c r="G92" s="31"/>
    </row>
    <row r="93" spans="1:7" ht="12.75">
      <c r="A93" s="31"/>
      <c r="B93" s="31"/>
      <c r="C93" s="31"/>
      <c r="D93" s="31"/>
      <c r="E93" s="31"/>
      <c r="F93" s="31"/>
      <c r="G93" s="31"/>
    </row>
    <row r="94" spans="1:7" ht="12.75">
      <c r="A94" s="31"/>
      <c r="B94" s="31"/>
      <c r="C94" s="31"/>
      <c r="D94" s="31"/>
      <c r="E94" s="31"/>
      <c r="F94" s="31"/>
      <c r="G94" s="31"/>
    </row>
    <row r="95" spans="1:7" ht="12.75">
      <c r="A95" s="31"/>
      <c r="B95" s="31"/>
      <c r="C95" s="31"/>
      <c r="D95" s="31"/>
      <c r="E95" s="31"/>
      <c r="F95" s="31"/>
      <c r="G95" s="31"/>
    </row>
    <row r="96" spans="1:7" ht="12.75">
      <c r="A96" s="31"/>
      <c r="B96" s="31"/>
      <c r="C96" s="31"/>
      <c r="D96" s="31"/>
      <c r="E96" s="31"/>
      <c r="F96" s="31"/>
      <c r="G96" s="31"/>
    </row>
    <row r="97" spans="1:7" ht="12.75">
      <c r="A97" s="31"/>
      <c r="B97" s="31"/>
      <c r="C97" s="31"/>
      <c r="D97" s="31"/>
      <c r="E97" s="31"/>
      <c r="F97" s="31"/>
      <c r="G97" s="31"/>
    </row>
    <row r="98" spans="1:7" ht="12.75">
      <c r="A98" s="31"/>
      <c r="B98" s="31"/>
      <c r="C98" s="31"/>
      <c r="D98" s="31"/>
      <c r="E98" s="31"/>
      <c r="F98" s="31"/>
      <c r="G98" s="31"/>
    </row>
    <row r="99" spans="1:7" ht="12.75">
      <c r="A99" s="31"/>
      <c r="B99" s="31"/>
      <c r="C99" s="31"/>
      <c r="D99" s="31"/>
      <c r="E99" s="31"/>
      <c r="F99" s="3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  <row r="108" spans="1:7" ht="12.75">
      <c r="A108" s="31"/>
      <c r="B108" s="31"/>
      <c r="C108" s="31"/>
      <c r="D108" s="31"/>
      <c r="E108" s="31"/>
      <c r="F108" s="31"/>
      <c r="G108" s="31"/>
    </row>
    <row r="109" spans="1:7" ht="12.75">
      <c r="A109" s="31"/>
      <c r="B109" s="31"/>
      <c r="C109" s="31"/>
      <c r="D109" s="31"/>
      <c r="E109" s="31"/>
      <c r="F109" s="31"/>
      <c r="G109" s="31"/>
    </row>
    <row r="110" spans="1:7" ht="12.75">
      <c r="A110" s="31"/>
      <c r="B110" s="31"/>
      <c r="C110" s="31"/>
      <c r="D110" s="31"/>
      <c r="E110" s="31"/>
      <c r="F110" s="31"/>
      <c r="G110" s="31"/>
    </row>
    <row r="111" spans="1:7" ht="12.75">
      <c r="A111" s="31"/>
      <c r="B111" s="31"/>
      <c r="C111" s="31"/>
      <c r="D111" s="31"/>
      <c r="E111" s="31"/>
      <c r="F111" s="31"/>
      <c r="G111" s="31"/>
    </row>
    <row r="112" spans="1:7" ht="12.75">
      <c r="A112" s="31"/>
      <c r="B112" s="31"/>
      <c r="C112" s="31"/>
      <c r="D112" s="31"/>
      <c r="E112" s="31"/>
      <c r="F112" s="31"/>
      <c r="G112" s="31"/>
    </row>
    <row r="113" spans="1:7" ht="12.75">
      <c r="A113" s="31"/>
      <c r="B113" s="31"/>
      <c r="C113" s="31"/>
      <c r="D113" s="31"/>
      <c r="E113" s="31"/>
      <c r="F113" s="31"/>
      <c r="G113" s="31"/>
    </row>
    <row r="114" spans="1:7" ht="12.75">
      <c r="A114" s="31"/>
      <c r="B114" s="31"/>
      <c r="C114" s="31"/>
      <c r="D114" s="31"/>
      <c r="E114" s="31"/>
      <c r="F114" s="31"/>
      <c r="G114" s="31"/>
    </row>
    <row r="115" spans="1:7" ht="12.75">
      <c r="A115" s="31"/>
      <c r="B115" s="31"/>
      <c r="C115" s="31"/>
      <c r="D115" s="31"/>
      <c r="E115" s="31"/>
      <c r="F115" s="31"/>
      <c r="G115" s="31"/>
    </row>
    <row r="116" spans="1:7" ht="12.75">
      <c r="A116" s="31"/>
      <c r="B116" s="31"/>
      <c r="C116" s="31"/>
      <c r="D116" s="31"/>
      <c r="E116" s="31"/>
      <c r="F116" s="31"/>
      <c r="G116" s="31"/>
    </row>
    <row r="117" spans="1:7" ht="12.75">
      <c r="A117" s="31"/>
      <c r="B117" s="31"/>
      <c r="C117" s="31"/>
      <c r="D117" s="31"/>
      <c r="E117" s="31"/>
      <c r="F117" s="31"/>
      <c r="G117" s="31"/>
    </row>
    <row r="118" spans="1:7" ht="12.75">
      <c r="A118" s="31"/>
      <c r="B118" s="31"/>
      <c r="C118" s="31"/>
      <c r="D118" s="31"/>
      <c r="E118" s="31"/>
      <c r="F118" s="31"/>
      <c r="G118" s="31"/>
    </row>
    <row r="119" spans="1:7" ht="12.75">
      <c r="A119" s="31"/>
      <c r="B119" s="31"/>
      <c r="C119" s="31"/>
      <c r="D119" s="31"/>
      <c r="E119" s="31"/>
      <c r="F119" s="31"/>
      <c r="G119" s="31"/>
    </row>
  </sheetData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2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6" t="s">
        <v>86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15.75">
      <c r="A2" s="180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7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1" t="s">
        <v>41</v>
      </c>
      <c r="B7" s="135"/>
      <c r="C7" s="136"/>
      <c r="D7" s="137"/>
      <c r="E7" s="140"/>
      <c r="F7" s="141"/>
      <c r="G7" s="142"/>
      <c r="H7" s="145"/>
      <c r="I7" s="146"/>
      <c r="J7" s="137"/>
      <c r="K7" s="93"/>
      <c r="L7" s="128"/>
      <c r="M7" s="148"/>
      <c r="N7" s="151"/>
      <c r="O7" s="152"/>
      <c r="P7" s="153"/>
      <c r="Q7" s="151"/>
      <c r="R7" s="146"/>
      <c r="S7" s="142"/>
    </row>
    <row r="8" spans="1:19" ht="12.75" customHeight="1">
      <c r="A8" s="132" t="s">
        <v>49</v>
      </c>
      <c r="B8" s="11"/>
      <c r="C8" s="25"/>
      <c r="D8" s="35"/>
      <c r="E8" s="11"/>
      <c r="F8" s="25"/>
      <c r="G8" s="35"/>
      <c r="H8" s="11"/>
      <c r="I8" s="25"/>
      <c r="J8" s="35"/>
      <c r="K8" s="11"/>
      <c r="L8" s="25"/>
      <c r="M8" s="35"/>
      <c r="N8" s="11"/>
      <c r="O8" s="25"/>
      <c r="P8" s="35"/>
      <c r="Q8" s="34"/>
      <c r="R8" s="31"/>
      <c r="S8" s="35"/>
    </row>
    <row r="9" spans="1:19" ht="12.75" customHeight="1">
      <c r="A9" s="113" t="s">
        <v>28</v>
      </c>
      <c r="B9" s="11">
        <f>'Table 5.5'!B17</f>
        <v>335.17382994175307</v>
      </c>
      <c r="C9" s="25">
        <f>'Table 5.5'!C17</f>
        <v>2327.688934021731</v>
      </c>
      <c r="D9" s="36">
        <f>IF(C9&lt;&gt;0,B9/C9,0)</f>
        <v>0.14399425328823767</v>
      </c>
      <c r="E9" s="11">
        <f>'Table 5.5'!E17</f>
        <v>87.58577781709235</v>
      </c>
      <c r="F9" s="25">
        <f>'Table 5.5'!F17</f>
        <v>616.7390659782693</v>
      </c>
      <c r="G9" s="36">
        <f>IF(F9&lt;&gt;0,E9/F9,0)</f>
        <v>0.14201431796470376</v>
      </c>
      <c r="H9" s="11">
        <f>'Table 5.5'!H17</f>
        <v>3043.777548572611</v>
      </c>
      <c r="I9" s="25">
        <f>'Table 5.5'!I17</f>
        <v>21564.20148660647</v>
      </c>
      <c r="J9" s="36">
        <f>IF(I9&lt;&gt;0,H9/I9,0)</f>
        <v>0.14114955986026664</v>
      </c>
      <c r="K9" s="11">
        <f>'Table 5.5'!K17</f>
        <v>0</v>
      </c>
      <c r="L9" s="25">
        <f>'Table 5.5'!L17</f>
        <v>0</v>
      </c>
      <c r="M9" s="36">
        <f>IF(L9&lt;&gt;0,K9/L9,0)</f>
        <v>0</v>
      </c>
      <c r="N9" s="11">
        <f>'Table 5.5'!N17</f>
        <v>0</v>
      </c>
      <c r="O9" s="25">
        <f>'Table 5.5'!O17</f>
        <v>0</v>
      </c>
      <c r="P9" s="36">
        <f>IF(O9&lt;&gt;0,N9/O9,0)</f>
        <v>0</v>
      </c>
      <c r="Q9" s="11">
        <f>'Table 5.5'!Q17</f>
        <v>3466.537156331456</v>
      </c>
      <c r="R9" s="25">
        <f>'Table 5.5'!R17</f>
        <v>24508.62948660647</v>
      </c>
      <c r="S9" s="36">
        <f>IF(R9&lt;&gt;0,Q9/R9,0)</f>
        <v>0.14144149342279042</v>
      </c>
    </row>
    <row r="10" spans="1:19" ht="12.75" customHeight="1">
      <c r="A10" s="113" t="s">
        <v>29</v>
      </c>
      <c r="B10" s="11">
        <f>'Table 5.6'!B12</f>
        <v>76.45582275282858</v>
      </c>
      <c r="C10" s="25">
        <f>'Table 5.6'!C12</f>
        <v>108.22700000000003</v>
      </c>
      <c r="D10" s="36">
        <f>IF(C10&lt;&gt;0,B10/C10,0)</f>
        <v>0.7064394536744857</v>
      </c>
      <c r="E10" s="11">
        <f>'Table 5.6'!E12</f>
        <v>27941.72667096362</v>
      </c>
      <c r="F10" s="25">
        <f>'Table 5.6'!F12</f>
        <v>39340.97096295806</v>
      </c>
      <c r="G10" s="36">
        <f>IF(F10&lt;&gt;0,E10/F10,0)</f>
        <v>0.7102449682106847</v>
      </c>
      <c r="H10" s="11">
        <f>'Table 5.6'!H12</f>
        <v>3676.752811206399</v>
      </c>
      <c r="I10" s="25">
        <f>'Table 5.6'!I12</f>
        <v>5175.238615088911</v>
      </c>
      <c r="J10" s="36">
        <f>IF(I10&lt;&gt;0,H10/I10,0)</f>
        <v>0.7104508766970608</v>
      </c>
      <c r="K10" s="11">
        <f>'Table 5.6'!K12</f>
        <v>0</v>
      </c>
      <c r="L10" s="25">
        <f>'Table 5.6'!L12</f>
        <v>0</v>
      </c>
      <c r="M10" s="36">
        <f>IF(L10&lt;&gt;0,K10/L10,0)</f>
        <v>0</v>
      </c>
      <c r="N10" s="11">
        <f>'Table 5.6'!N12</f>
        <v>0</v>
      </c>
      <c r="O10" s="25">
        <f>'Table 5.6'!O12</f>
        <v>0</v>
      </c>
      <c r="P10" s="36">
        <f>IF(O10&lt;&gt;0,N10/O10,0)</f>
        <v>0</v>
      </c>
      <c r="Q10" s="11">
        <f>'Table 5.6'!Q12</f>
        <v>31694.93530492285</v>
      </c>
      <c r="R10" s="25">
        <f>'Table 5.6'!R12</f>
        <v>44624.43657804697</v>
      </c>
      <c r="S10" s="36">
        <f>IF(R10&lt;&gt;0,Q10/R10,0)</f>
        <v>0.7102596186170158</v>
      </c>
    </row>
    <row r="11" spans="1:19" ht="12.75" customHeight="1">
      <c r="A11" s="113" t="s">
        <v>33</v>
      </c>
      <c r="B11" s="11">
        <f>'Table 5.7'!B12</f>
        <v>0</v>
      </c>
      <c r="C11" s="25">
        <f>'Table 5.7'!C12</f>
        <v>0</v>
      </c>
      <c r="D11" s="36">
        <f>IF(C11&lt;&gt;0,B11/C11,0)</f>
        <v>0</v>
      </c>
      <c r="E11" s="11">
        <f>'Table 5.7'!E12</f>
        <v>69.90083140494912</v>
      </c>
      <c r="F11" s="25">
        <f>'Table 5.7'!F12</f>
        <v>81.98624171462495</v>
      </c>
      <c r="G11" s="36">
        <f>IF(F11&lt;&gt;0,E11/F11,0)</f>
        <v>0.852592214779861</v>
      </c>
      <c r="H11" s="11">
        <f>'Table 5.7'!H12</f>
        <v>743.3504685780633</v>
      </c>
      <c r="I11" s="25">
        <f>'Table 5.7'!I12</f>
        <v>965.1596685779509</v>
      </c>
      <c r="J11" s="36">
        <f>IF(I11&lt;&gt;0,H11/I11,0)</f>
        <v>0.7701839320257784</v>
      </c>
      <c r="K11" s="11">
        <f>'Table 5.7'!K12</f>
        <v>1128.039316418913</v>
      </c>
      <c r="L11" s="25">
        <f>'Table 5.7'!L12</f>
        <v>857.6860752618109</v>
      </c>
      <c r="M11" s="36">
        <f>IF(L11&lt;&gt;0,K11/L11,0)</f>
        <v>1.3152123474484252</v>
      </c>
      <c r="N11" s="11">
        <f>'Table 5.7'!N12</f>
        <v>0</v>
      </c>
      <c r="O11" s="25">
        <f>'Table 5.7'!O12</f>
        <v>0</v>
      </c>
      <c r="P11" s="36">
        <f>IF(O11&lt;&gt;0,N11/O11,0)</f>
        <v>0</v>
      </c>
      <c r="Q11" s="11">
        <f>'Table 5.7'!Q12</f>
        <v>1941.2906164019253</v>
      </c>
      <c r="R11" s="25">
        <f>'Table 5.7'!R12</f>
        <v>1904.8319855543868</v>
      </c>
      <c r="S11" s="36">
        <f>IF(R11&lt;&gt;0,Q11/R11,0)</f>
        <v>1.0191400769852819</v>
      </c>
    </row>
    <row r="12" spans="1:19" ht="12.75" customHeight="1">
      <c r="A12" s="113" t="s">
        <v>55</v>
      </c>
      <c r="B12" s="11">
        <f>SUM(B9:B11)</f>
        <v>411.62965269458164</v>
      </c>
      <c r="C12" s="25">
        <f>SUM(C9:C11)</f>
        <v>2435.9159340217307</v>
      </c>
      <c r="D12" s="36">
        <f>IF(C12&lt;&gt;0,B12/C12,0)</f>
        <v>0.16898352153515225</v>
      </c>
      <c r="E12" s="11">
        <f>SUM(E9:E11)</f>
        <v>28099.213280185664</v>
      </c>
      <c r="F12" s="25">
        <f>SUM(F9:F11)</f>
        <v>40039.69627065095</v>
      </c>
      <c r="G12" s="36">
        <f>IF(F12&lt;&gt;0,E12/F12,0)</f>
        <v>0.7017838769367077</v>
      </c>
      <c r="H12" s="11">
        <f>SUM(H9:H11)</f>
        <v>7463.880828357073</v>
      </c>
      <c r="I12" s="25">
        <f>SUM(I9:I11)</f>
        <v>27704.599770273333</v>
      </c>
      <c r="J12" s="36">
        <f>IF(I12&lt;&gt;0,H12/I12,0)</f>
        <v>0.26940944428894864</v>
      </c>
      <c r="K12" s="11">
        <f>SUM(K9:K11)</f>
        <v>1128.039316418913</v>
      </c>
      <c r="L12" s="25">
        <f>SUM(L9:L11)</f>
        <v>857.6860752618109</v>
      </c>
      <c r="M12" s="36">
        <f>IF(L12&lt;&gt;0,K12/L12,0)</f>
        <v>1.3152123474484252</v>
      </c>
      <c r="N12" s="11">
        <f>SUM(N9:N11)</f>
        <v>0</v>
      </c>
      <c r="O12" s="25">
        <f>SUM(O9:O11)</f>
        <v>0</v>
      </c>
      <c r="P12" s="36">
        <f>IF(O12&lt;&gt;0,N12/O12,0)</f>
        <v>0</v>
      </c>
      <c r="Q12" s="11">
        <f>SUM(Q9:Q11)</f>
        <v>37102.76307765623</v>
      </c>
      <c r="R12" s="25">
        <f>SUM(R9:R11)</f>
        <v>71037.89805020782</v>
      </c>
      <c r="S12" s="36">
        <f>IF(R12&lt;&gt;0,Q12/R12,0)</f>
        <v>0.5222953394740497</v>
      </c>
    </row>
    <row r="13" spans="1:19" ht="12.75" customHeight="1">
      <c r="A13" s="159"/>
      <c r="B13" s="11"/>
      <c r="C13" s="25"/>
      <c r="D13" s="35"/>
      <c r="E13" s="11"/>
      <c r="F13" s="25"/>
      <c r="G13" s="35"/>
      <c r="H13" s="11"/>
      <c r="I13" s="25"/>
      <c r="J13" s="35"/>
      <c r="K13" s="11"/>
      <c r="L13" s="25"/>
      <c r="M13" s="35"/>
      <c r="N13" s="11"/>
      <c r="O13" s="25"/>
      <c r="P13" s="35"/>
      <c r="Q13" s="11"/>
      <c r="R13" s="25"/>
      <c r="S13" s="35"/>
    </row>
    <row r="14" spans="1:19" ht="12.75" customHeight="1">
      <c r="A14" s="132" t="s">
        <v>50</v>
      </c>
      <c r="B14" s="11"/>
      <c r="C14" s="25"/>
      <c r="D14" s="35"/>
      <c r="E14" s="11"/>
      <c r="F14" s="25"/>
      <c r="G14" s="35"/>
      <c r="H14" s="11"/>
      <c r="I14" s="25"/>
      <c r="J14" s="35"/>
      <c r="K14" s="11"/>
      <c r="L14" s="25"/>
      <c r="M14" s="35"/>
      <c r="N14" s="11"/>
      <c r="O14" s="25"/>
      <c r="P14" s="35"/>
      <c r="Q14" s="11"/>
      <c r="R14" s="25"/>
      <c r="S14" s="35"/>
    </row>
    <row r="15" spans="1:19" ht="12.75" customHeight="1">
      <c r="A15" s="113" t="s">
        <v>28</v>
      </c>
      <c r="B15" s="11">
        <f>'Table 5.5'!B28</f>
        <v>4215.4134070571745</v>
      </c>
      <c r="C15" s="25">
        <f>'Table 5.5'!C28</f>
        <v>28434.993735027572</v>
      </c>
      <c r="D15" s="36">
        <f>IF(C15&lt;&gt;0,B15/C15,0)</f>
        <v>0.14824738300766455</v>
      </c>
      <c r="E15" s="11">
        <f>'Table 5.5'!E28</f>
        <v>2.2633940974148126</v>
      </c>
      <c r="F15" s="25">
        <f>'Table 5.5'!F28</f>
        <v>13.996858999999997</v>
      </c>
      <c r="G15" s="36">
        <f>IF(F15&lt;&gt;0,E15/F15,0)</f>
        <v>0.16170728714312355</v>
      </c>
      <c r="H15" s="11">
        <f>'Table 5.5'!H28</f>
        <v>2940.460581672974</v>
      </c>
      <c r="I15" s="25">
        <f>'Table 5.5'!I28</f>
        <v>20066.534665278192</v>
      </c>
      <c r="J15" s="36">
        <f>IF(I15&lt;&gt;0,H15/I15,0)</f>
        <v>0.14653554441370253</v>
      </c>
      <c r="K15" s="11">
        <f>'Table 5.5'!K28</f>
        <v>0</v>
      </c>
      <c r="L15" s="25">
        <f>'Table 5.5'!L28</f>
        <v>0</v>
      </c>
      <c r="M15" s="36">
        <f>IF(L15&lt;&gt;0,K15/L15,0)</f>
        <v>0</v>
      </c>
      <c r="N15" s="11">
        <f>'Table 5.5'!N28</f>
        <v>33.191205778640246</v>
      </c>
      <c r="O15" s="25">
        <f>'Table 5.5'!O28</f>
        <v>216.26429828984328</v>
      </c>
      <c r="P15" s="36">
        <f>IF(O15&lt;&gt;0,N15/O15,0)</f>
        <v>0.15347519697475212</v>
      </c>
      <c r="Q15" s="11">
        <f>'Table 5.5'!Q28</f>
        <v>7191.328588606203</v>
      </c>
      <c r="R15" s="25">
        <f>'Table 5.5'!R28</f>
        <v>48731.789557595606</v>
      </c>
      <c r="S15" s="36">
        <f>IF(R15&lt;&gt;0,Q15/R15,0)</f>
        <v>0.14756955683121067</v>
      </c>
    </row>
    <row r="16" spans="1:19" ht="12.75" customHeight="1">
      <c r="A16" s="113" t="s">
        <v>29</v>
      </c>
      <c r="B16" s="11">
        <f>'Table 5.6'!B19</f>
        <v>172.36749672842987</v>
      </c>
      <c r="C16" s="25">
        <f>'Table 5.6'!C19</f>
        <v>224.37388778222055</v>
      </c>
      <c r="D16" s="36">
        <f>IF(C16&lt;&gt;0,B16/C16,0)</f>
        <v>0.768215492596587</v>
      </c>
      <c r="E16" s="11">
        <f>'Table 5.6'!E19</f>
        <v>21130.925752263032</v>
      </c>
      <c r="F16" s="25">
        <f>'Table 5.6'!F19</f>
        <v>28067.639461006227</v>
      </c>
      <c r="G16" s="36">
        <f>IF(F16&lt;&gt;0,E16/F16,0)</f>
        <v>0.7528572462112383</v>
      </c>
      <c r="H16" s="11">
        <f>'Table 5.6'!H19</f>
        <v>3569.826391126624</v>
      </c>
      <c r="I16" s="25">
        <f>'Table 5.6'!I19</f>
        <v>4754.416737202044</v>
      </c>
      <c r="J16" s="36">
        <f>IF(I16&lt;&gt;0,H16/I16,0)</f>
        <v>0.7508442335720561</v>
      </c>
      <c r="K16" s="11">
        <f>'Table 5.6'!K19</f>
        <v>1233.0092731734253</v>
      </c>
      <c r="L16" s="25">
        <f>'Table 5.6'!L19</f>
        <v>1618.5642306142793</v>
      </c>
      <c r="M16" s="36">
        <f>IF(L16&lt;&gt;0,K16/L16,0)</f>
        <v>0.7617919943192321</v>
      </c>
      <c r="N16" s="11">
        <f>'Table 5.6'!N19</f>
        <v>0</v>
      </c>
      <c r="O16" s="25">
        <f>'Table 5.6'!O19</f>
        <v>0</v>
      </c>
      <c r="P16" s="36">
        <f>IF(O16&lt;&gt;0,N16/O16,0)</f>
        <v>0</v>
      </c>
      <c r="Q16" s="11">
        <f>'Table 5.6'!Q19</f>
        <v>26106.12891329151</v>
      </c>
      <c r="R16" s="25">
        <f>'Table 5.6'!R19</f>
        <v>34664.99431660477</v>
      </c>
      <c r="S16" s="36">
        <f>IF(R16&lt;&gt;0,Q16/R16,0)</f>
        <v>0.7530977410484242</v>
      </c>
    </row>
    <row r="17" spans="1:19" ht="12.75" customHeight="1">
      <c r="A17" s="113" t="s">
        <v>33</v>
      </c>
      <c r="B17" s="11">
        <f>'Table 5.7'!B19</f>
        <v>0</v>
      </c>
      <c r="C17" s="25">
        <f>'Table 5.7'!C19</f>
        <v>0</v>
      </c>
      <c r="D17" s="36">
        <f>IF(C17&lt;&gt;0,B17/C17,0)</f>
        <v>0</v>
      </c>
      <c r="E17" s="11">
        <f>'Table 5.7'!E19</f>
        <v>0</v>
      </c>
      <c r="F17" s="25">
        <f>'Table 5.7'!F19</f>
        <v>0</v>
      </c>
      <c r="G17" s="36">
        <f>IF(F17&lt;&gt;0,E17/F17,0)</f>
        <v>0</v>
      </c>
      <c r="H17" s="11">
        <f>'Table 5.7'!H19</f>
        <v>2781.376023352964</v>
      </c>
      <c r="I17" s="25">
        <f>'Table 5.7'!I19</f>
        <v>2506.425948029678</v>
      </c>
      <c r="J17" s="36">
        <f>IF(I17&lt;&gt;0,H17/I17,0)</f>
        <v>1.109698064504729</v>
      </c>
      <c r="K17" s="11">
        <f>'Table 5.7'!K19</f>
        <v>50.668798209509895</v>
      </c>
      <c r="L17" s="25">
        <f>'Table 5.7'!L19</f>
        <v>50.632569694747204</v>
      </c>
      <c r="M17" s="36">
        <f>IF(L17&lt;&gt;0,K17/L17,0)</f>
        <v>1.000715517995257</v>
      </c>
      <c r="N17" s="11">
        <f>'Table 5.7'!N19</f>
        <v>0</v>
      </c>
      <c r="O17" s="25">
        <f>'Table 5.7'!O19</f>
        <v>0</v>
      </c>
      <c r="P17" s="36">
        <f>IF(O17&lt;&gt;0,N17/O17,0)</f>
        <v>0</v>
      </c>
      <c r="Q17" s="11">
        <f>'Table 5.7'!Q19</f>
        <v>2832.0448215624738</v>
      </c>
      <c r="R17" s="25">
        <f>'Table 5.7'!R19</f>
        <v>2557.058517724425</v>
      </c>
      <c r="S17" s="36">
        <f>IF(R17&lt;&gt;0,Q17/R17,0)</f>
        <v>1.1075400902763712</v>
      </c>
    </row>
    <row r="18" spans="1:19" ht="12.75" customHeight="1">
      <c r="A18" s="113" t="s">
        <v>55</v>
      </c>
      <c r="B18" s="11">
        <f>SUM(B15:B17)</f>
        <v>4387.780903785604</v>
      </c>
      <c r="C18" s="25">
        <f>SUM(C15:C17)</f>
        <v>28659.367622809794</v>
      </c>
      <c r="D18" s="36">
        <f>IF(C18&lt;&gt;0,B18/C18,0)</f>
        <v>0.15310110681902833</v>
      </c>
      <c r="E18" s="11">
        <f>SUM(E15:E17)</f>
        <v>21133.189146360448</v>
      </c>
      <c r="F18" s="25">
        <f>SUM(F15:F17)</f>
        <v>28081.636320006226</v>
      </c>
      <c r="G18" s="36">
        <f>IF(F18&lt;&gt;0,E18/F18,0)</f>
        <v>0.7525625966213554</v>
      </c>
      <c r="H18" s="11">
        <f>SUM(H15:H17)</f>
        <v>9291.662996152561</v>
      </c>
      <c r="I18" s="25">
        <f>SUM(I15:I17)</f>
        <v>27327.377350509913</v>
      </c>
      <c r="J18" s="36">
        <f>IF(I18&lt;&gt;0,H18/I18,0)</f>
        <v>0.3400129795470177</v>
      </c>
      <c r="K18" s="11">
        <f>SUM(K15:K17)</f>
        <v>1283.6780713829353</v>
      </c>
      <c r="L18" s="25">
        <f>SUM(L15:L17)</f>
        <v>1669.1968003090265</v>
      </c>
      <c r="M18" s="36">
        <f>IF(L18&lt;&gt;0,K18/L18,0)</f>
        <v>0.7690393793861106</v>
      </c>
      <c r="N18" s="11">
        <f>SUM(N15:N17)</f>
        <v>33.191205778640246</v>
      </c>
      <c r="O18" s="25">
        <f>SUM(O15:O17)</f>
        <v>216.26429828984328</v>
      </c>
      <c r="P18" s="36">
        <f>IF(O18&lt;&gt;0,N18/O18,0)</f>
        <v>0.15347519697475212</v>
      </c>
      <c r="Q18" s="11">
        <f>SUM(Q15:Q17)</f>
        <v>36129.50232346018</v>
      </c>
      <c r="R18" s="25">
        <f>SUM(R15:R17)</f>
        <v>85953.84239192479</v>
      </c>
      <c r="S18" s="36">
        <f>IF(R18&lt;&gt;0,Q18/R18,0)</f>
        <v>0.4203360933967332</v>
      </c>
    </row>
    <row r="19" spans="1:19" ht="12.75" customHeight="1">
      <c r="A19" s="160"/>
      <c r="B19" s="38"/>
      <c r="C19" s="39"/>
      <c r="D19" s="41"/>
      <c r="E19" s="38"/>
      <c r="F19" s="39"/>
      <c r="G19" s="41"/>
      <c r="H19" s="38"/>
      <c r="I19" s="39"/>
      <c r="J19" s="41"/>
      <c r="K19" s="38"/>
      <c r="L19" s="39"/>
      <c r="M19" s="41"/>
      <c r="N19" s="38"/>
      <c r="O19" s="39"/>
      <c r="P19" s="41"/>
      <c r="Q19" s="38"/>
      <c r="R19" s="39"/>
      <c r="S19" s="41"/>
    </row>
    <row r="20" spans="1:19" ht="12.75" customHeight="1">
      <c r="A20" s="161" t="s">
        <v>73</v>
      </c>
      <c r="B20" s="127"/>
      <c r="C20" s="128"/>
      <c r="D20" s="130"/>
      <c r="E20" s="127"/>
      <c r="F20" s="128"/>
      <c r="G20" s="130"/>
      <c r="H20" s="127"/>
      <c r="I20" s="128"/>
      <c r="J20" s="130"/>
      <c r="K20" s="127"/>
      <c r="L20" s="128"/>
      <c r="M20" s="130"/>
      <c r="N20" s="127"/>
      <c r="O20" s="128"/>
      <c r="P20" s="130"/>
      <c r="Q20" s="127"/>
      <c r="R20" s="128"/>
      <c r="S20" s="130"/>
    </row>
    <row r="21" spans="1:20" ht="12.75" customHeight="1">
      <c r="A21" s="113" t="s">
        <v>28</v>
      </c>
      <c r="B21" s="11">
        <f aca="true" t="shared" si="0" ref="B21:C23">SUM(B9,B15)</f>
        <v>4550.587236998927</v>
      </c>
      <c r="C21" s="25">
        <f t="shared" si="0"/>
        <v>30762.682669049304</v>
      </c>
      <c r="D21" s="36">
        <f>IF(C21&lt;&gt;0,B21/C21,0)</f>
        <v>0.1479255657237373</v>
      </c>
      <c r="E21" s="11">
        <f aca="true" t="shared" si="1" ref="E21:F23">SUM(E9,E15)</f>
        <v>89.84917191450717</v>
      </c>
      <c r="F21" s="25">
        <f t="shared" si="1"/>
        <v>630.7359249782693</v>
      </c>
      <c r="G21" s="36">
        <f>IF(F21&lt;&gt;0,E21/F21,0)</f>
        <v>0.14245133082851233</v>
      </c>
      <c r="H21" s="11">
        <f aca="true" t="shared" si="2" ref="H21:I23">SUM(H9,H15)</f>
        <v>5984.238130245585</v>
      </c>
      <c r="I21" s="25">
        <f t="shared" si="2"/>
        <v>41630.73615188466</v>
      </c>
      <c r="J21" s="36">
        <f>IF(I21&lt;&gt;0,H21/I21,0)</f>
        <v>0.14374567166943247</v>
      </c>
      <c r="K21" s="11">
        <f aca="true" t="shared" si="3" ref="K21:L23">SUM(K9,K15)</f>
        <v>0</v>
      </c>
      <c r="L21" s="25">
        <f t="shared" si="3"/>
        <v>0</v>
      </c>
      <c r="M21" s="36">
        <f>IF(L21&lt;&gt;0,K21/L21,0)</f>
        <v>0</v>
      </c>
      <c r="N21" s="11">
        <f aca="true" t="shared" si="4" ref="N21:O23">SUM(N9,N15)</f>
        <v>33.191205778640246</v>
      </c>
      <c r="O21" s="25">
        <f t="shared" si="4"/>
        <v>216.26429828984328</v>
      </c>
      <c r="P21" s="36">
        <f>IF(O21&lt;&gt;0,N21/O21,0)</f>
        <v>0.15347519697475212</v>
      </c>
      <c r="Q21" s="11">
        <f aca="true" t="shared" si="5" ref="Q21:R23">SUM(Q9,Q15)</f>
        <v>10657.865744937659</v>
      </c>
      <c r="R21" s="25">
        <f t="shared" si="5"/>
        <v>73240.41904420208</v>
      </c>
      <c r="S21" s="36">
        <f>IF(R21&lt;&gt;0,Q21/R21,0)</f>
        <v>0.14551890723761998</v>
      </c>
      <c r="T21" s="13"/>
    </row>
    <row r="22" spans="1:20" ht="12.75" customHeight="1">
      <c r="A22" s="113" t="s">
        <v>29</v>
      </c>
      <c r="B22" s="11">
        <f t="shared" si="0"/>
        <v>248.82331948125847</v>
      </c>
      <c r="C22" s="25">
        <f t="shared" si="0"/>
        <v>332.6008877822206</v>
      </c>
      <c r="D22" s="36">
        <f>IF(C22&lt;&gt;0,B22/C22,0)</f>
        <v>0.7481138163533173</v>
      </c>
      <c r="E22" s="11">
        <f t="shared" si="1"/>
        <v>49072.65242322665</v>
      </c>
      <c r="F22" s="25">
        <f t="shared" si="1"/>
        <v>67408.61042396429</v>
      </c>
      <c r="G22" s="36">
        <f>IF(F22&lt;&gt;0,E22/F22,0)</f>
        <v>0.7279878952345373</v>
      </c>
      <c r="H22" s="11">
        <f t="shared" si="2"/>
        <v>7246.579202333023</v>
      </c>
      <c r="I22" s="25">
        <f t="shared" si="2"/>
        <v>9929.655352290954</v>
      </c>
      <c r="J22" s="36">
        <f>IF(I22&lt;&gt;0,H22/I22,0)</f>
        <v>0.7297916136294805</v>
      </c>
      <c r="K22" s="11">
        <f t="shared" si="3"/>
        <v>1233.0092731734253</v>
      </c>
      <c r="L22" s="25">
        <f t="shared" si="3"/>
        <v>1618.5642306142793</v>
      </c>
      <c r="M22" s="36">
        <f>IF(L22&lt;&gt;0,K22/L22,0)</f>
        <v>0.7617919943192321</v>
      </c>
      <c r="N22" s="11">
        <f t="shared" si="4"/>
        <v>0</v>
      </c>
      <c r="O22" s="25">
        <f t="shared" si="4"/>
        <v>0</v>
      </c>
      <c r="P22" s="36">
        <f>IF(O22&lt;&gt;0,N22/O22,0)</f>
        <v>0</v>
      </c>
      <c r="Q22" s="11">
        <f t="shared" si="5"/>
        <v>57801.064218214364</v>
      </c>
      <c r="R22" s="25">
        <f t="shared" si="5"/>
        <v>79289.43089465174</v>
      </c>
      <c r="S22" s="36">
        <f>IF(R22&lt;&gt;0,Q22/R22,0)</f>
        <v>0.7289882594189887</v>
      </c>
      <c r="T22" s="13"/>
    </row>
    <row r="23" spans="1:20" ht="12.75" customHeight="1">
      <c r="A23" s="113" t="s">
        <v>33</v>
      </c>
      <c r="B23" s="11">
        <f t="shared" si="0"/>
        <v>0</v>
      </c>
      <c r="C23" s="25">
        <f t="shared" si="0"/>
        <v>0</v>
      </c>
      <c r="D23" s="36">
        <f>IF(C23&lt;&gt;0,B23/C23,0)</f>
        <v>0</v>
      </c>
      <c r="E23" s="11">
        <f t="shared" si="1"/>
        <v>69.90083140494912</v>
      </c>
      <c r="F23" s="25">
        <f t="shared" si="1"/>
        <v>81.98624171462495</v>
      </c>
      <c r="G23" s="36">
        <f>IF(F23&lt;&gt;0,E23/F23,0)</f>
        <v>0.852592214779861</v>
      </c>
      <c r="H23" s="11">
        <f t="shared" si="2"/>
        <v>3524.7264919310273</v>
      </c>
      <c r="I23" s="25">
        <f t="shared" si="2"/>
        <v>3471.5856166076287</v>
      </c>
      <c r="J23" s="36">
        <f>IF(I23&lt;&gt;0,H23/I23,0)</f>
        <v>1.0153073785849265</v>
      </c>
      <c r="K23" s="11">
        <f t="shared" si="3"/>
        <v>1178.708114628423</v>
      </c>
      <c r="L23" s="25">
        <f t="shared" si="3"/>
        <v>908.318644956558</v>
      </c>
      <c r="M23" s="36">
        <f>IF(L23&lt;&gt;0,K23/L23,0)</f>
        <v>1.297681294084629</v>
      </c>
      <c r="N23" s="11">
        <f t="shared" si="4"/>
        <v>0</v>
      </c>
      <c r="O23" s="25">
        <f t="shared" si="4"/>
        <v>0</v>
      </c>
      <c r="P23" s="36">
        <f>IF(O23&lt;&gt;0,N23/O23,0)</f>
        <v>0</v>
      </c>
      <c r="Q23" s="11">
        <f t="shared" si="5"/>
        <v>4773.335437964399</v>
      </c>
      <c r="R23" s="25">
        <f t="shared" si="5"/>
        <v>4461.890503278812</v>
      </c>
      <c r="S23" s="36">
        <f>IF(R23&lt;&gt;0,Q23/R23,0)</f>
        <v>1.069801115571241</v>
      </c>
      <c r="T23" s="13"/>
    </row>
    <row r="24" spans="1:20" ht="12.75" customHeight="1">
      <c r="A24" s="160" t="s">
        <v>74</v>
      </c>
      <c r="B24" s="38">
        <f>SUM(B21:B23)</f>
        <v>4799.410556480186</v>
      </c>
      <c r="C24" s="39">
        <f>SUM(C21:C23)</f>
        <v>31095.283556831524</v>
      </c>
      <c r="D24" s="41">
        <f>IF(C24&lt;&gt;0,B24/C24,0)</f>
        <v>0.15434528994432573</v>
      </c>
      <c r="E24" s="38">
        <f>SUM(E21:E23)</f>
        <v>49232.40242654611</v>
      </c>
      <c r="F24" s="39">
        <f>SUM(F21:F23)</f>
        <v>68121.33259065718</v>
      </c>
      <c r="G24" s="41">
        <f>IF(F24&lt;&gt;0,E24/F24,0)</f>
        <v>0.722716373186427</v>
      </c>
      <c r="H24" s="38">
        <f>SUM(H21:H23)</f>
        <v>16755.543824509637</v>
      </c>
      <c r="I24" s="39">
        <f>SUM(I21:I23)</f>
        <v>55031.97712078324</v>
      </c>
      <c r="J24" s="41">
        <f>IF(I24&lt;&gt;0,H24/I24,0)</f>
        <v>0.30446923227444395</v>
      </c>
      <c r="K24" s="38">
        <f>SUM(K21:K23)</f>
        <v>2411.7173878018484</v>
      </c>
      <c r="L24" s="39">
        <f>SUM(L21:L23)</f>
        <v>2526.8828755708373</v>
      </c>
      <c r="M24" s="41">
        <f>IF(L24&lt;&gt;0,K24/L24,0)</f>
        <v>0.954423891632503</v>
      </c>
      <c r="N24" s="38">
        <f>SUM(N21:N23)</f>
        <v>33.191205778640246</v>
      </c>
      <c r="O24" s="39">
        <f>SUM(O21:O23)</f>
        <v>216.26429828984328</v>
      </c>
      <c r="P24" s="41">
        <f>IF(O24&lt;&gt;0,N24/O24,0)</f>
        <v>0.15347519697475212</v>
      </c>
      <c r="Q24" s="38">
        <f>SUM(Q21:Q23)</f>
        <v>73232.26540111643</v>
      </c>
      <c r="R24" s="39">
        <f>SUM(R21:R23)</f>
        <v>156991.74044213264</v>
      </c>
      <c r="S24" s="41">
        <f>IF(R24&lt;&gt;0,Q24/R24,0)</f>
        <v>0.4664720907919989</v>
      </c>
      <c r="T24" s="13"/>
    </row>
    <row r="25" spans="1:17" ht="12.75" customHeight="1">
      <c r="A25" s="75"/>
      <c r="B25" s="25"/>
      <c r="C25" s="57"/>
      <c r="D25" s="58"/>
      <c r="E25" s="57"/>
      <c r="F25" s="59"/>
      <c r="G25" s="31"/>
      <c r="H25" s="60"/>
      <c r="I25" s="31"/>
      <c r="J25" s="58"/>
      <c r="M25" s="7"/>
      <c r="N25" s="7"/>
      <c r="O25" s="7"/>
      <c r="P25" s="7"/>
      <c r="Q25" s="7"/>
    </row>
    <row r="26" spans="2:20" ht="12.75" customHeight="1">
      <c r="B26" s="8" t="s">
        <v>47</v>
      </c>
      <c r="C26" s="93" t="s">
        <v>28</v>
      </c>
      <c r="D26" s="94">
        <f>'Table 5.12'!D33-'Table 5.8'!D21</f>
        <v>0.21688132018105274</v>
      </c>
      <c r="E26" s="57"/>
      <c r="F26" s="93" t="s">
        <v>28</v>
      </c>
      <c r="G26" s="94">
        <f>'Table 5.12'!G33-'Table 5.8'!G21</f>
        <v>0.49223833346903323</v>
      </c>
      <c r="H26" s="60"/>
      <c r="I26" s="93" t="s">
        <v>28</v>
      </c>
      <c r="J26" s="94">
        <f>'Table 5.12'!J33-'Table 5.8'!J21</f>
        <v>1.4439549187575114</v>
      </c>
      <c r="L26" s="93" t="s">
        <v>28</v>
      </c>
      <c r="M26" s="94">
        <f>'Table 5.12'!M33-'Table 5.8'!M21</f>
        <v>0</v>
      </c>
      <c r="N26" s="7"/>
      <c r="O26" s="93" t="s">
        <v>28</v>
      </c>
      <c r="P26" s="94">
        <f>'Table 5.12'!P33-'Table 5.8'!P21</f>
        <v>0.20883463770540925</v>
      </c>
      <c r="Q26" s="7"/>
      <c r="R26" s="102" t="s">
        <v>28</v>
      </c>
      <c r="S26" s="103">
        <f>'Table 5.12'!S33-'Table 5.8'!S21</f>
        <v>0.24633713206263372</v>
      </c>
      <c r="T26" s="179"/>
    </row>
    <row r="27" spans="3:20" ht="12.75" customHeight="1">
      <c r="C27" s="34" t="s">
        <v>29</v>
      </c>
      <c r="D27" s="95">
        <f>'Table 5.12'!D34-'Table 5.8'!D22</f>
        <v>0.544868713408209</v>
      </c>
      <c r="E27" s="31"/>
      <c r="F27" s="34" t="s">
        <v>29</v>
      </c>
      <c r="G27" s="95">
        <f>'Table 5.12'!G34-'Table 5.8'!G22</f>
        <v>0.6723811395148391</v>
      </c>
      <c r="H27" s="61"/>
      <c r="I27" s="34" t="s">
        <v>29</v>
      </c>
      <c r="J27" s="95">
        <f>'Table 5.12'!J34-'Table 5.8'!J22</f>
        <v>1.609427306238953</v>
      </c>
      <c r="L27" s="34" t="s">
        <v>29</v>
      </c>
      <c r="M27" s="95">
        <f>'Table 5.12'!M34-'Table 5.8'!M22</f>
        <v>2.4028974222831385</v>
      </c>
      <c r="N27" s="7"/>
      <c r="O27" s="34" t="s">
        <v>29</v>
      </c>
      <c r="P27" s="95">
        <f>'Table 5.12'!P34-'Table 5.8'!P22</f>
        <v>1.30490324930532</v>
      </c>
      <c r="Q27" s="7"/>
      <c r="R27" s="104" t="s">
        <v>29</v>
      </c>
      <c r="S27" s="105">
        <f>'Table 5.12'!S34-'Table 5.8'!S22</f>
        <v>0.7566233838950871</v>
      </c>
      <c r="T27" s="179"/>
    </row>
    <row r="28" spans="3:20" ht="12.75">
      <c r="C28" s="34" t="s">
        <v>33</v>
      </c>
      <c r="D28" s="95">
        <f>'Table 5.12'!D35-'Table 5.8'!D23</f>
        <v>12.821263069704965</v>
      </c>
      <c r="F28" s="34" t="s">
        <v>33</v>
      </c>
      <c r="G28" s="95">
        <f>'Table 5.12'!G35-'Table 5.8'!G23</f>
        <v>-0.852592214779861</v>
      </c>
      <c r="I28" s="34" t="s">
        <v>33</v>
      </c>
      <c r="J28" s="95">
        <f>'Table 5.12'!J35-'Table 5.8'!J23</f>
        <v>13.326601553328858</v>
      </c>
      <c r="L28" s="34" t="s">
        <v>33</v>
      </c>
      <c r="M28" s="95">
        <f>'Table 5.12'!M35-'Table 5.8'!M23</f>
        <v>13.137102212002313</v>
      </c>
      <c r="O28" s="34" t="s">
        <v>33</v>
      </c>
      <c r="P28" s="95">
        <f>'Table 5.12'!P35-'Table 5.8'!P23</f>
        <v>12.735809652250344</v>
      </c>
      <c r="R28" s="104" t="s">
        <v>33</v>
      </c>
      <c r="S28" s="105">
        <f>'Table 5.12'!S35-'Table 5.8'!S23</f>
        <v>12.782358712694748</v>
      </c>
      <c r="T28" s="179"/>
    </row>
    <row r="29" spans="1:20" ht="12.75">
      <c r="A29" s="90"/>
      <c r="B29" s="78"/>
      <c r="C29" s="96" t="s">
        <v>74</v>
      </c>
      <c r="D29" s="97">
        <f>'Table 5.12'!D36-'Table 5.8'!D24</f>
        <v>0.25592947362781154</v>
      </c>
      <c r="E29" s="78"/>
      <c r="F29" s="96" t="s">
        <v>74</v>
      </c>
      <c r="G29" s="97">
        <f>'Table 5.12'!G36-'Table 5.8'!G24</f>
        <v>0.6103291601031009</v>
      </c>
      <c r="H29" s="78"/>
      <c r="I29" s="96" t="s">
        <v>74</v>
      </c>
      <c r="J29" s="97">
        <f>'Table 5.12'!J36-'Table 5.8'!J24</f>
        <v>1.925746573708256</v>
      </c>
      <c r="K29" s="78"/>
      <c r="L29" s="96" t="s">
        <v>74</v>
      </c>
      <c r="M29" s="97">
        <f>'Table 5.12'!M36-'Table 5.8'!M24</f>
        <v>10.808283402055876</v>
      </c>
      <c r="N29" s="78"/>
      <c r="O29" s="96" t="s">
        <v>74</v>
      </c>
      <c r="P29" s="97">
        <f>'Table 5.12'!P36-'Table 5.8'!P24</f>
        <v>0.7843791180923606</v>
      </c>
      <c r="Q29" s="78"/>
      <c r="R29" s="106" t="s">
        <v>74</v>
      </c>
      <c r="S29" s="107">
        <f>'Table 5.12'!S36-'Table 5.8'!S24</f>
        <v>0.03823017762272696</v>
      </c>
      <c r="T29" s="179"/>
    </row>
    <row r="30" spans="1:19" ht="12.75">
      <c r="A30" s="71"/>
      <c r="B30" s="8" t="s">
        <v>75</v>
      </c>
      <c r="C30" s="93" t="s">
        <v>28</v>
      </c>
      <c r="D30" s="98">
        <f>IF('Table 5.12'!D33&lt;&gt;0,'Table 5.8'!D26/'Table 5.12'!D33,0)</f>
        <v>0.5945099409051615</v>
      </c>
      <c r="E30" s="79"/>
      <c r="F30" s="93" t="s">
        <v>28</v>
      </c>
      <c r="G30" s="98">
        <f>IF('Table 5.12'!G33&lt;&gt;0,'Table 5.8'!G26/'Table 5.12'!G33,0)</f>
        <v>0.7755575065395575</v>
      </c>
      <c r="H30" s="79"/>
      <c r="I30" s="93" t="s">
        <v>28</v>
      </c>
      <c r="J30" s="98">
        <f>IF('Table 5.12'!J33&lt;&gt;0,'Table 5.8'!J26/'Table 5.12'!J33,0)</f>
        <v>0.9094629853159037</v>
      </c>
      <c r="K30" s="79"/>
      <c r="L30" s="93" t="s">
        <v>28</v>
      </c>
      <c r="M30" s="98">
        <f>IF('Table 5.12'!M33&lt;&gt;0,'Table 5.8'!M26/'Table 5.12'!M33,0)</f>
        <v>0</v>
      </c>
      <c r="N30" s="79"/>
      <c r="O30" s="93" t="s">
        <v>28</v>
      </c>
      <c r="P30" s="98">
        <f>IF('Table 5.12'!P33&lt;&gt;0,'Table 5.8'!P26/'Table 5.12'!P33,0)</f>
        <v>0.5763979271767866</v>
      </c>
      <c r="Q30" s="78"/>
      <c r="R30" s="102" t="s">
        <v>28</v>
      </c>
      <c r="S30" s="108">
        <f>IF('Table 5.12'!S33&lt;&gt;0,'Table 5.8'!S26/'Table 5.12'!S33,0)</f>
        <v>0.6286419178393258</v>
      </c>
    </row>
    <row r="31" spans="1:19" ht="12.75">
      <c r="A31" s="71"/>
      <c r="B31" s="91"/>
      <c r="C31" s="34" t="s">
        <v>29</v>
      </c>
      <c r="D31" s="99">
        <f>IF('Table 5.12'!D34&lt;&gt;0,'Table 5.8'!D27/'Table 5.12'!D34,0)</f>
        <v>0.42140454404183086</v>
      </c>
      <c r="E31" s="79"/>
      <c r="F31" s="34" t="s">
        <v>29</v>
      </c>
      <c r="G31" s="99">
        <f>IF('Table 5.12'!G34&lt;&gt;0,'Table 5.8'!G27/'Table 5.12'!G34,0)</f>
        <v>0.48014567791066226</v>
      </c>
      <c r="H31" s="79"/>
      <c r="I31" s="34" t="s">
        <v>29</v>
      </c>
      <c r="J31" s="99">
        <f>IF('Table 5.12'!J34&lt;&gt;0,'Table 5.8'!J27/'Table 5.12'!J34,0)</f>
        <v>0.6880191043980924</v>
      </c>
      <c r="K31" s="79"/>
      <c r="L31" s="34" t="s">
        <v>29</v>
      </c>
      <c r="M31" s="99">
        <f>IF('Table 5.12'!M34&lt;&gt;0,'Table 5.8'!M27/'Table 5.12'!M34,0)</f>
        <v>0.7592838051270459</v>
      </c>
      <c r="N31" s="79"/>
      <c r="O31" s="34" t="s">
        <v>29</v>
      </c>
      <c r="P31" s="99">
        <f>IF('Table 5.12'!P34&lt;&gt;0,'Table 5.8'!P27/'Table 5.12'!P34,0)</f>
        <v>1</v>
      </c>
      <c r="Q31" s="78"/>
      <c r="R31" s="104" t="s">
        <v>29</v>
      </c>
      <c r="S31" s="109">
        <f>IF('Table 5.12'!S34&lt;&gt;0,'Table 5.8'!S27/'Table 5.12'!S34,0)</f>
        <v>0.5093009248414513</v>
      </c>
    </row>
    <row r="32" spans="1:19" ht="12.75">
      <c r="A32" s="71"/>
      <c r="B32" s="79"/>
      <c r="C32" s="34" t="s">
        <v>33</v>
      </c>
      <c r="D32" s="99">
        <f>IF('Table 5.12'!D35&lt;&gt;0,'Table 5.8'!D28/'Table 5.12'!D35,0)</f>
        <v>1</v>
      </c>
      <c r="E32" s="79"/>
      <c r="F32" s="34" t="s">
        <v>33</v>
      </c>
      <c r="G32" s="99">
        <f>IF('Table 5.12'!G35&lt;&gt;0,'Table 5.8'!G28/'Table 5.12'!G35,0)</f>
        <v>0</v>
      </c>
      <c r="H32" s="79"/>
      <c r="I32" s="34" t="s">
        <v>33</v>
      </c>
      <c r="J32" s="99">
        <f>IF('Table 5.12'!J35&lt;&gt;0,'Table 5.8'!J28/'Table 5.12'!J35,0)</f>
        <v>0.9292069568001751</v>
      </c>
      <c r="K32" s="79"/>
      <c r="L32" s="34" t="s">
        <v>33</v>
      </c>
      <c r="M32" s="99">
        <f>IF('Table 5.12'!M35&lt;&gt;0,'Table 5.8'!M28/'Table 5.12'!M35,0)</f>
        <v>0.9101003978662087</v>
      </c>
      <c r="N32" s="79"/>
      <c r="O32" s="34" t="s">
        <v>33</v>
      </c>
      <c r="P32" s="99">
        <f>IF('Table 5.12'!P35&lt;&gt;0,'Table 5.8'!P28/'Table 5.12'!P35,0)</f>
        <v>1</v>
      </c>
      <c r="Q32" s="78"/>
      <c r="R32" s="104" t="s">
        <v>33</v>
      </c>
      <c r="S32" s="109">
        <f>IF('Table 5.12'!S35&lt;&gt;0,'Table 5.8'!S28/'Table 5.12'!S35,0)</f>
        <v>0.9227700857603258</v>
      </c>
    </row>
    <row r="33" spans="1:19" ht="12.75">
      <c r="A33" s="69"/>
      <c r="B33" s="49"/>
      <c r="C33" s="96" t="s">
        <v>74</v>
      </c>
      <c r="D33" s="100">
        <f>IF('Table 5.12'!D36&lt;&gt;0,'Table 5.8'!D29/'Table 5.12'!D36,0)</f>
        <v>0.6238001855135121</v>
      </c>
      <c r="E33" s="7"/>
      <c r="F33" s="96" t="s">
        <v>74</v>
      </c>
      <c r="G33" s="100">
        <f>IF('Table 5.12'!G36&lt;&gt;0,'Table 5.8'!G29/'Table 5.12'!G36,0)</f>
        <v>0.4578456960858679</v>
      </c>
      <c r="H33" s="6"/>
      <c r="I33" s="96" t="s">
        <v>74</v>
      </c>
      <c r="J33" s="100">
        <f>IF('Table 5.12'!J36&lt;&gt;0,'Table 5.8'!J29/'Table 5.12'!J36,0)</f>
        <v>0.8634799235761466</v>
      </c>
      <c r="K33" s="49"/>
      <c r="L33" s="96" t="s">
        <v>74</v>
      </c>
      <c r="M33" s="100">
        <f>IF('Table 5.12'!M36&lt;&gt;0,'Table 5.8'!M29/'Table 5.12'!M36,0)</f>
        <v>0.9188601851765344</v>
      </c>
      <c r="O33" s="96" t="s">
        <v>74</v>
      </c>
      <c r="P33" s="100">
        <f>IF('Table 5.12'!P36&lt;&gt;0,'Table 5.8'!P29/'Table 5.12'!P36,0)</f>
        <v>0.8363549705864823</v>
      </c>
      <c r="R33" s="106" t="s">
        <v>74</v>
      </c>
      <c r="S33" s="110">
        <f>IF('Table 5.12'!S36&lt;&gt;0,'Table 5.8'!S29/'Table 5.12'!S36,0)</f>
        <v>0.07574798057240414</v>
      </c>
    </row>
    <row r="34" spans="1:12" ht="12.75" hidden="1">
      <c r="A34" s="71"/>
      <c r="B34" s="78"/>
      <c r="C34" s="79"/>
      <c r="D34" s="79"/>
      <c r="E34" s="79"/>
      <c r="F34" s="72"/>
      <c r="G34" s="79"/>
      <c r="H34" s="6"/>
      <c r="I34" s="7"/>
      <c r="J34" s="6"/>
      <c r="K34" s="49"/>
      <c r="L34" s="7"/>
    </row>
    <row r="35" spans="1:19" ht="12.75" hidden="1">
      <c r="A35" s="90" t="s">
        <v>26</v>
      </c>
      <c r="B35" s="89">
        <f>B21-'Table 5.5'!B30</f>
        <v>0</v>
      </c>
      <c r="C35" s="89">
        <f>C21-'Table 5.5'!C30</f>
        <v>0</v>
      </c>
      <c r="D35" s="89">
        <f>D21-'Table 5.5'!D30</f>
        <v>0</v>
      </c>
      <c r="E35" s="89">
        <f>E21-'Table 5.5'!E30</f>
        <v>0</v>
      </c>
      <c r="F35" s="89">
        <f>F21-'Table 5.5'!F30</f>
        <v>0</v>
      </c>
      <c r="G35" s="89">
        <f>G21-'Table 5.5'!G30</f>
        <v>0</v>
      </c>
      <c r="H35" s="89">
        <f>H21-'Table 5.5'!H30</f>
        <v>0</v>
      </c>
      <c r="I35" s="89">
        <f>I21-'Table 5.5'!I30</f>
        <v>0</v>
      </c>
      <c r="J35" s="89">
        <f>J21-'Table 5.5'!J30</f>
        <v>0</v>
      </c>
      <c r="K35" s="89">
        <f>K21-'Table 5.5'!K30</f>
        <v>0</v>
      </c>
      <c r="L35" s="89">
        <f>L21-'Table 5.5'!L30</f>
        <v>0</v>
      </c>
      <c r="M35" s="89">
        <f>M21-'Table 5.5'!M30</f>
        <v>0</v>
      </c>
      <c r="N35" s="89">
        <f>N21-'Table 5.5'!N30</f>
        <v>0</v>
      </c>
      <c r="O35" s="89">
        <f>O21-'Table 5.5'!O30</f>
        <v>0</v>
      </c>
      <c r="P35" s="89">
        <f>P21-'Table 5.5'!P30</f>
        <v>0</v>
      </c>
      <c r="Q35" s="89">
        <f>Q21-'Table 5.5'!Q30</f>
        <v>0</v>
      </c>
      <c r="R35" s="89">
        <f>R21-'Table 5.5'!R30</f>
        <v>0</v>
      </c>
      <c r="S35" s="89">
        <f>S21-'Table 5.5'!S30</f>
        <v>0</v>
      </c>
    </row>
    <row r="36" spans="1:19" ht="12.75" hidden="1">
      <c r="A36" s="71"/>
      <c r="B36" s="89">
        <f>B22-'Table 5.6'!B21</f>
        <v>0</v>
      </c>
      <c r="C36" s="89">
        <f>C22-'Table 5.6'!C21</f>
        <v>0</v>
      </c>
      <c r="D36" s="89">
        <f>D22-'Table 5.6'!D21</f>
        <v>0</v>
      </c>
      <c r="E36" s="89">
        <f>E22-'Table 5.6'!E21</f>
        <v>0</v>
      </c>
      <c r="F36" s="89">
        <f>F22-'Table 5.6'!F21</f>
        <v>0</v>
      </c>
      <c r="G36" s="89">
        <f>G22-'Table 5.6'!G21</f>
        <v>0</v>
      </c>
      <c r="H36" s="89">
        <f>H22-'Table 5.6'!H21</f>
        <v>0</v>
      </c>
      <c r="I36" s="89">
        <f>I22-'Table 5.6'!I21</f>
        <v>0</v>
      </c>
      <c r="J36" s="89">
        <f>J22-'Table 5.6'!J21</f>
        <v>0</v>
      </c>
      <c r="K36" s="89">
        <f>K22-'Table 5.6'!K21</f>
        <v>0</v>
      </c>
      <c r="L36" s="89">
        <f>L22-'Table 5.6'!L21</f>
        <v>0</v>
      </c>
      <c r="M36" s="89">
        <f>M22-'Table 5.6'!M21</f>
        <v>0</v>
      </c>
      <c r="N36" s="89">
        <f>N22-'Table 5.6'!N21</f>
        <v>0</v>
      </c>
      <c r="O36" s="89">
        <f>O22-'Table 5.6'!O21</f>
        <v>0</v>
      </c>
      <c r="P36" s="89">
        <f>P22-'Table 5.6'!P21</f>
        <v>0</v>
      </c>
      <c r="Q36" s="89">
        <f>Q22-'Table 5.6'!Q21</f>
        <v>0</v>
      </c>
      <c r="R36" s="89">
        <f>R22-'Table 5.6'!R21</f>
        <v>0</v>
      </c>
      <c r="S36" s="89">
        <f>S22-'Table 5.6'!S21</f>
        <v>0</v>
      </c>
    </row>
    <row r="37" spans="1:19" ht="12.75" hidden="1">
      <c r="A37" s="31"/>
      <c r="B37" s="89">
        <f>B23-'Table 5.7'!B21</f>
        <v>0</v>
      </c>
      <c r="C37" s="89">
        <f>C23-'Table 5.7'!C21</f>
        <v>0</v>
      </c>
      <c r="D37" s="89">
        <f>D23-'Table 5.7'!D21</f>
        <v>0</v>
      </c>
      <c r="E37" s="89">
        <f>E23-'Table 5.7'!E21</f>
        <v>0</v>
      </c>
      <c r="F37" s="89">
        <f>F23-'Table 5.7'!F21</f>
        <v>0</v>
      </c>
      <c r="G37" s="89">
        <f>G23-'Table 5.7'!G21</f>
        <v>0</v>
      </c>
      <c r="H37" s="89">
        <f>H23-'Table 5.7'!H21</f>
        <v>0</v>
      </c>
      <c r="I37" s="89">
        <f>I23-'Table 5.7'!I21</f>
        <v>0</v>
      </c>
      <c r="J37" s="89">
        <f>J23-'Table 5.7'!J21</f>
        <v>0</v>
      </c>
      <c r="K37" s="89">
        <f>K23-'Table 5.7'!K21</f>
        <v>0</v>
      </c>
      <c r="L37" s="89">
        <f>L23-'Table 5.7'!L21</f>
        <v>0</v>
      </c>
      <c r="M37" s="89">
        <f>M23-'Table 5.7'!M21</f>
        <v>0</v>
      </c>
      <c r="N37" s="89">
        <f>N23-'Table 5.7'!N21</f>
        <v>0</v>
      </c>
      <c r="O37" s="89">
        <f>O23-'Table 5.7'!O21</f>
        <v>0</v>
      </c>
      <c r="P37" s="89">
        <f>P23-'Table 5.7'!P21</f>
        <v>0</v>
      </c>
      <c r="Q37" s="89">
        <f>Q23-'Table 5.7'!Q21</f>
        <v>0</v>
      </c>
      <c r="R37" s="89">
        <f>R23-'Table 5.7'!R21</f>
        <v>0</v>
      </c>
      <c r="S37" s="89">
        <f>S23-'Table 5.7'!S21</f>
        <v>0</v>
      </c>
    </row>
    <row r="38" spans="1:7" ht="12.75">
      <c r="A38" s="15"/>
      <c r="B38" s="15"/>
      <c r="C38" s="15"/>
      <c r="D38" s="15"/>
      <c r="E38" s="31"/>
      <c r="F38" s="31"/>
      <c r="G38" s="31"/>
    </row>
    <row r="39" spans="1:7" ht="12.75">
      <c r="A39" s="30" t="s">
        <v>27</v>
      </c>
      <c r="C39" s="24"/>
      <c r="E39" s="31"/>
      <c r="F39" s="31"/>
      <c r="G39" s="31"/>
    </row>
    <row r="40" spans="1:7" ht="12.75">
      <c r="A40" s="82" t="s">
        <v>80</v>
      </c>
      <c r="C40" s="24"/>
      <c r="E40" s="31"/>
      <c r="F40" s="31"/>
      <c r="G40" s="31"/>
    </row>
    <row r="41" spans="1:7" ht="12.75">
      <c r="A41" s="82" t="s">
        <v>97</v>
      </c>
      <c r="B41" s="31"/>
      <c r="C41" s="31"/>
      <c r="D41" s="31"/>
      <c r="E41" s="31"/>
      <c r="F41" s="31"/>
      <c r="G41" s="31"/>
    </row>
    <row r="42" spans="1:7" ht="12.75">
      <c r="A42" s="81"/>
      <c r="B42" s="31"/>
      <c r="C42" s="31"/>
      <c r="D42" s="31"/>
      <c r="E42" s="31"/>
      <c r="F42" s="31"/>
      <c r="G42" s="31"/>
    </row>
    <row r="43" spans="1:7" ht="12.75">
      <c r="A43" s="81"/>
      <c r="B43" s="31"/>
      <c r="C43" s="31"/>
      <c r="D43" s="31"/>
      <c r="E43" s="31"/>
      <c r="F43" s="31"/>
      <c r="G43" s="31"/>
    </row>
    <row r="44" spans="1:7" ht="12.75">
      <c r="A44" s="31"/>
      <c r="B44" s="31"/>
      <c r="C44" s="31"/>
      <c r="D44" s="31"/>
      <c r="E44" s="31"/>
      <c r="F44" s="31"/>
      <c r="G44" s="31"/>
    </row>
    <row r="45" spans="1:7" ht="12.75">
      <c r="A45" s="31"/>
      <c r="B45" s="31"/>
      <c r="C45" s="31"/>
      <c r="D45" s="31"/>
      <c r="E45" s="31"/>
      <c r="F45" s="31"/>
      <c r="G45" s="31"/>
    </row>
    <row r="46" spans="1:7" ht="12.75">
      <c r="A46" s="31"/>
      <c r="B46" s="31"/>
      <c r="C46" s="31"/>
      <c r="D46" s="31"/>
      <c r="E46" s="31"/>
      <c r="F46" s="31"/>
      <c r="G46" s="31"/>
    </row>
    <row r="47" spans="1:7" ht="12.75">
      <c r="A47" s="31"/>
      <c r="B47" s="31"/>
      <c r="C47" s="31"/>
      <c r="D47" s="31"/>
      <c r="E47" s="31"/>
      <c r="F47" s="31"/>
      <c r="G47" s="31"/>
    </row>
    <row r="48" spans="1:7" ht="12.75">
      <c r="A48" s="31"/>
      <c r="B48" s="31"/>
      <c r="C48" s="31"/>
      <c r="D48" s="31"/>
      <c r="E48" s="31"/>
      <c r="F48" s="31"/>
      <c r="G48" s="31"/>
    </row>
    <row r="49" spans="1:7" ht="12.75">
      <c r="A49" s="31"/>
      <c r="B49" s="31"/>
      <c r="C49" s="31"/>
      <c r="D49" s="31"/>
      <c r="E49" s="31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  <row r="52" spans="1:7" ht="12.75">
      <c r="A52" s="31"/>
      <c r="B52" s="31"/>
      <c r="C52" s="31"/>
      <c r="D52" s="31"/>
      <c r="E52" s="31"/>
      <c r="F52" s="31"/>
      <c r="G52" s="31"/>
    </row>
    <row r="53" spans="1:7" ht="12.75">
      <c r="A53" s="31"/>
      <c r="B53" s="31"/>
      <c r="C53" s="31"/>
      <c r="D53" s="31"/>
      <c r="E53" s="31"/>
      <c r="F53" s="31"/>
      <c r="G53" s="31"/>
    </row>
    <row r="54" spans="1:7" ht="12.75">
      <c r="A54" s="31"/>
      <c r="B54" s="31"/>
      <c r="C54" s="31"/>
      <c r="D54" s="31"/>
      <c r="E54" s="31"/>
      <c r="F54" s="31"/>
      <c r="G54" s="31"/>
    </row>
    <row r="55" spans="1:7" ht="12.75">
      <c r="A55" s="31"/>
      <c r="B55" s="31"/>
      <c r="C55" s="31"/>
      <c r="D55" s="31"/>
      <c r="E55" s="31"/>
      <c r="F55" s="31"/>
      <c r="G55" s="31"/>
    </row>
    <row r="56" spans="1:7" ht="12.75">
      <c r="A56" s="31"/>
      <c r="B56" s="31"/>
      <c r="C56" s="31"/>
      <c r="D56" s="31"/>
      <c r="E56" s="31"/>
      <c r="F56" s="31"/>
      <c r="G56" s="31"/>
    </row>
    <row r="57" spans="1:7" ht="12.75">
      <c r="A57" s="31"/>
      <c r="B57" s="31"/>
      <c r="C57" s="31"/>
      <c r="D57" s="31"/>
      <c r="E57" s="31"/>
      <c r="F57" s="31"/>
      <c r="G57" s="31"/>
    </row>
    <row r="58" spans="1:7" ht="12.75">
      <c r="A58" s="31"/>
      <c r="B58" s="31"/>
      <c r="C58" s="31"/>
      <c r="D58" s="31"/>
      <c r="E58" s="31"/>
      <c r="F58" s="31"/>
      <c r="G58" s="31"/>
    </row>
    <row r="59" spans="1:7" ht="12.75">
      <c r="A59" s="31"/>
      <c r="B59" s="31"/>
      <c r="C59" s="31"/>
      <c r="D59" s="31"/>
      <c r="E59" s="31"/>
      <c r="F59" s="31"/>
      <c r="G59" s="31"/>
    </row>
    <row r="60" spans="1:7" ht="12.75">
      <c r="A60" s="31"/>
      <c r="B60" s="31"/>
      <c r="C60" s="31"/>
      <c r="D60" s="31"/>
      <c r="E60" s="31"/>
      <c r="F60" s="31"/>
      <c r="G60" s="31"/>
    </row>
    <row r="61" spans="1:7" ht="12.75">
      <c r="A61" s="31"/>
      <c r="B61" s="31"/>
      <c r="C61" s="31"/>
      <c r="D61" s="31"/>
      <c r="E61" s="31"/>
      <c r="F61" s="31"/>
      <c r="G61" s="31"/>
    </row>
    <row r="62" spans="1:7" ht="12.75">
      <c r="A62" s="31"/>
      <c r="B62" s="31"/>
      <c r="C62" s="31"/>
      <c r="D62" s="31"/>
      <c r="E62" s="31"/>
      <c r="F62" s="31"/>
      <c r="G62" s="31"/>
    </row>
    <row r="63" spans="1:7" ht="12.75">
      <c r="A63" s="31"/>
      <c r="B63" s="31"/>
      <c r="C63" s="31"/>
      <c r="D63" s="31"/>
      <c r="E63" s="31"/>
      <c r="F63" s="31"/>
      <c r="G63" s="31"/>
    </row>
    <row r="64" spans="1:7" ht="12.75">
      <c r="A64" s="31"/>
      <c r="B64" s="31"/>
      <c r="C64" s="31"/>
      <c r="D64" s="31"/>
      <c r="E64" s="31"/>
      <c r="F64" s="31"/>
      <c r="G64" s="31"/>
    </row>
    <row r="65" spans="1:7" ht="12.75">
      <c r="A65" s="31"/>
      <c r="B65" s="31"/>
      <c r="C65" s="31"/>
      <c r="D65" s="31"/>
      <c r="E65" s="31"/>
      <c r="F65" s="31"/>
      <c r="G65" s="31"/>
    </row>
    <row r="66" spans="1:7" ht="12.75">
      <c r="A66" s="31"/>
      <c r="B66" s="31"/>
      <c r="C66" s="31"/>
      <c r="D66" s="31"/>
      <c r="E66" s="31"/>
      <c r="F66" s="31"/>
      <c r="G66" s="31"/>
    </row>
    <row r="67" spans="1:7" ht="12.75">
      <c r="A67" s="31"/>
      <c r="B67" s="31"/>
      <c r="C67" s="31"/>
      <c r="D67" s="31"/>
      <c r="E67" s="31"/>
      <c r="F67" s="31"/>
      <c r="G67" s="31"/>
    </row>
    <row r="68" spans="1:7" ht="12.75">
      <c r="A68" s="31"/>
      <c r="B68" s="31"/>
      <c r="C68" s="31"/>
      <c r="D68" s="31"/>
      <c r="E68" s="31"/>
      <c r="F68" s="31"/>
      <c r="G68" s="31"/>
    </row>
    <row r="69" spans="1:7" ht="12.75">
      <c r="A69" s="31"/>
      <c r="B69" s="31"/>
      <c r="C69" s="31"/>
      <c r="D69" s="31"/>
      <c r="E69" s="31"/>
      <c r="F69" s="31"/>
      <c r="G69" s="31"/>
    </row>
    <row r="70" spans="1:7" ht="12.75">
      <c r="A70" s="31"/>
      <c r="B70" s="31"/>
      <c r="C70" s="31"/>
      <c r="D70" s="31"/>
      <c r="E70" s="31"/>
      <c r="F70" s="31"/>
      <c r="G70" s="31"/>
    </row>
    <row r="71" spans="1:7" ht="12.75">
      <c r="A71" s="31"/>
      <c r="B71" s="31"/>
      <c r="C71" s="31"/>
      <c r="D71" s="31"/>
      <c r="E71" s="31"/>
      <c r="F71" s="31"/>
      <c r="G71" s="31"/>
    </row>
    <row r="72" spans="1:7" ht="12.75">
      <c r="A72" s="31"/>
      <c r="B72" s="31"/>
      <c r="C72" s="31"/>
      <c r="D72" s="31"/>
      <c r="E72" s="31"/>
      <c r="F72" s="31"/>
      <c r="G72" s="31"/>
    </row>
    <row r="73" spans="1:7" ht="12.75">
      <c r="A73" s="31"/>
      <c r="B73" s="31"/>
      <c r="C73" s="31"/>
      <c r="D73" s="31"/>
      <c r="E73" s="31"/>
      <c r="F73" s="31"/>
      <c r="G73" s="31"/>
    </row>
    <row r="74" spans="1:7" ht="12.75">
      <c r="A74" s="31"/>
      <c r="B74" s="31"/>
      <c r="C74" s="31"/>
      <c r="D74" s="31"/>
      <c r="E74" s="31"/>
      <c r="F74" s="31"/>
      <c r="G74" s="31"/>
    </row>
    <row r="75" spans="1:7" ht="12.75">
      <c r="A75" s="31"/>
      <c r="B75" s="31"/>
      <c r="C75" s="31"/>
      <c r="D75" s="31"/>
      <c r="E75" s="31"/>
      <c r="F75" s="31"/>
      <c r="G75" s="31"/>
    </row>
    <row r="76" spans="1:7" ht="12.75">
      <c r="A76" s="31"/>
      <c r="B76" s="31"/>
      <c r="C76" s="31"/>
      <c r="D76" s="31"/>
      <c r="E76" s="31"/>
      <c r="F76" s="31"/>
      <c r="G76" s="31"/>
    </row>
    <row r="77" spans="1:7" ht="12.75">
      <c r="A77" s="31"/>
      <c r="B77" s="31"/>
      <c r="C77" s="31"/>
      <c r="D77" s="31"/>
      <c r="E77" s="31"/>
      <c r="F77" s="31"/>
      <c r="G77" s="31"/>
    </row>
    <row r="78" spans="1:7" ht="12.75">
      <c r="A78" s="31"/>
      <c r="B78" s="31"/>
      <c r="C78" s="31"/>
      <c r="D78" s="31"/>
      <c r="E78" s="31"/>
      <c r="F78" s="31"/>
      <c r="G78" s="31"/>
    </row>
    <row r="79" spans="1:7" ht="12.75">
      <c r="A79" s="31"/>
      <c r="B79" s="31"/>
      <c r="C79" s="31"/>
      <c r="D79" s="31"/>
      <c r="E79" s="31"/>
      <c r="F79" s="31"/>
      <c r="G79" s="31"/>
    </row>
    <row r="80" spans="1:7" ht="12.75">
      <c r="A80" s="31"/>
      <c r="B80" s="31"/>
      <c r="C80" s="31"/>
      <c r="D80" s="31"/>
      <c r="E80" s="31"/>
      <c r="F80" s="31"/>
      <c r="G80" s="31"/>
    </row>
    <row r="81" spans="1:7" ht="12.75">
      <c r="A81" s="31"/>
      <c r="B81" s="31"/>
      <c r="C81" s="31"/>
      <c r="D81" s="31"/>
      <c r="E81" s="31"/>
      <c r="F81" s="31"/>
      <c r="G81" s="31"/>
    </row>
    <row r="82" spans="1:7" ht="12.75">
      <c r="A82" s="31"/>
      <c r="B82" s="31"/>
      <c r="C82" s="31"/>
      <c r="D82" s="31"/>
      <c r="E82" s="31"/>
      <c r="F82" s="31"/>
      <c r="G82" s="31"/>
    </row>
    <row r="83" spans="1:7" ht="12.75">
      <c r="A83" s="31"/>
      <c r="B83" s="31"/>
      <c r="C83" s="31"/>
      <c r="D83" s="31"/>
      <c r="E83" s="31"/>
      <c r="F83" s="31"/>
      <c r="G83" s="31"/>
    </row>
    <row r="84" spans="1:7" ht="12.75">
      <c r="A84" s="31"/>
      <c r="B84" s="31"/>
      <c r="C84" s="31"/>
      <c r="D84" s="31"/>
      <c r="E84" s="31"/>
      <c r="F84" s="31"/>
      <c r="G84" s="31"/>
    </row>
    <row r="85" spans="1:7" ht="12.75">
      <c r="A85" s="31"/>
      <c r="B85" s="31"/>
      <c r="C85" s="31"/>
      <c r="D85" s="31"/>
      <c r="E85" s="31"/>
      <c r="F85" s="31"/>
      <c r="G85" s="31"/>
    </row>
    <row r="86" spans="1:7" ht="12.75">
      <c r="A86" s="31"/>
      <c r="B86" s="31"/>
      <c r="C86" s="31"/>
      <c r="D86" s="31"/>
      <c r="E86" s="31"/>
      <c r="F86" s="31"/>
      <c r="G86" s="31"/>
    </row>
    <row r="87" spans="1:7" ht="12.75">
      <c r="A87" s="31"/>
      <c r="B87" s="31"/>
      <c r="C87" s="31"/>
      <c r="D87" s="31"/>
      <c r="E87" s="31"/>
      <c r="F87" s="31"/>
      <c r="G87" s="31"/>
    </row>
    <row r="88" spans="1:7" ht="12.75">
      <c r="A88" s="31"/>
      <c r="B88" s="31"/>
      <c r="C88" s="31"/>
      <c r="D88" s="31"/>
      <c r="E88" s="31"/>
      <c r="F88" s="31"/>
      <c r="G88" s="31"/>
    </row>
    <row r="89" spans="1:7" ht="12.75">
      <c r="A89" s="31"/>
      <c r="B89" s="31"/>
      <c r="C89" s="31"/>
      <c r="D89" s="31"/>
      <c r="E89" s="31"/>
      <c r="F89" s="31"/>
      <c r="G89" s="31"/>
    </row>
    <row r="90" spans="1:7" ht="12.75">
      <c r="A90" s="31"/>
      <c r="B90" s="31"/>
      <c r="C90" s="31"/>
      <c r="D90" s="31"/>
      <c r="E90" s="31"/>
      <c r="F90" s="31"/>
      <c r="G90" s="31"/>
    </row>
    <row r="91" spans="1:7" ht="12.75">
      <c r="A91" s="31"/>
      <c r="B91" s="31"/>
      <c r="C91" s="31"/>
      <c r="D91" s="31"/>
      <c r="E91" s="31"/>
      <c r="F91" s="31"/>
      <c r="G91" s="31"/>
    </row>
    <row r="92" spans="1:7" ht="12.75">
      <c r="A92" s="31"/>
      <c r="B92" s="31"/>
      <c r="C92" s="31"/>
      <c r="D92" s="31"/>
      <c r="E92" s="31"/>
      <c r="F92" s="31"/>
      <c r="G92" s="31"/>
    </row>
    <row r="93" spans="1:7" ht="12.75">
      <c r="A93" s="31"/>
      <c r="B93" s="31"/>
      <c r="C93" s="31"/>
      <c r="D93" s="31"/>
      <c r="E93" s="31"/>
      <c r="F93" s="31"/>
      <c r="G93" s="31"/>
    </row>
    <row r="94" spans="1:7" ht="12.75">
      <c r="A94" s="31"/>
      <c r="B94" s="31"/>
      <c r="C94" s="31"/>
      <c r="D94" s="31"/>
      <c r="E94" s="31"/>
      <c r="F94" s="31"/>
      <c r="G94" s="31"/>
    </row>
    <row r="95" spans="1:7" ht="12.75">
      <c r="A95" s="31"/>
      <c r="B95" s="31"/>
      <c r="C95" s="31"/>
      <c r="D95" s="31"/>
      <c r="E95" s="31"/>
      <c r="F95" s="31"/>
      <c r="G95" s="31"/>
    </row>
    <row r="96" spans="1:7" ht="12.75">
      <c r="A96" s="31"/>
      <c r="B96" s="31"/>
      <c r="C96" s="31"/>
      <c r="D96" s="31"/>
      <c r="E96" s="31"/>
      <c r="F96" s="31"/>
      <c r="G96" s="31"/>
    </row>
    <row r="97" spans="1:7" ht="12.75">
      <c r="A97" s="31"/>
      <c r="B97" s="31"/>
      <c r="C97" s="31"/>
      <c r="D97" s="31"/>
      <c r="E97" s="31"/>
      <c r="F97" s="31"/>
      <c r="G97" s="31"/>
    </row>
    <row r="98" spans="1:7" ht="12.75">
      <c r="A98" s="31"/>
      <c r="B98" s="31"/>
      <c r="C98" s="31"/>
      <c r="D98" s="31"/>
      <c r="E98" s="31"/>
      <c r="F98" s="31"/>
      <c r="G98" s="31"/>
    </row>
    <row r="99" spans="1:7" ht="12.75">
      <c r="A99" s="31"/>
      <c r="B99" s="31"/>
      <c r="C99" s="31"/>
      <c r="D99" s="31"/>
      <c r="E99" s="31"/>
      <c r="F99" s="3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  <row r="108" spans="1:7" ht="12.75">
      <c r="A108" s="31"/>
      <c r="B108" s="31"/>
      <c r="C108" s="31"/>
      <c r="D108" s="31"/>
      <c r="E108" s="31"/>
      <c r="F108" s="31"/>
      <c r="G108" s="31"/>
    </row>
    <row r="109" spans="1:7" ht="12.75">
      <c r="A109" s="31"/>
      <c r="B109" s="31"/>
      <c r="C109" s="31"/>
      <c r="D109" s="31"/>
      <c r="E109" s="31"/>
      <c r="F109" s="31"/>
      <c r="G109" s="31"/>
    </row>
    <row r="110" spans="1:7" ht="12.75">
      <c r="A110" s="31"/>
      <c r="B110" s="31"/>
      <c r="C110" s="31"/>
      <c r="D110" s="31"/>
      <c r="E110" s="31"/>
      <c r="F110" s="31"/>
      <c r="G110" s="31"/>
    </row>
    <row r="111" spans="1:7" ht="12.75">
      <c r="A111" s="31"/>
      <c r="B111" s="31"/>
      <c r="C111" s="31"/>
      <c r="D111" s="31"/>
      <c r="E111" s="31"/>
      <c r="F111" s="31"/>
      <c r="G111" s="31"/>
    </row>
    <row r="112" spans="1:7" ht="12.75">
      <c r="A112" s="31"/>
      <c r="B112" s="31"/>
      <c r="C112" s="31"/>
      <c r="D112" s="31"/>
      <c r="E112" s="31"/>
      <c r="F112" s="31"/>
      <c r="G112" s="31"/>
    </row>
    <row r="113" spans="1:7" ht="12.75">
      <c r="A113" s="31"/>
      <c r="B113" s="31"/>
      <c r="C113" s="31"/>
      <c r="D113" s="31"/>
      <c r="E113" s="31"/>
      <c r="F113" s="31"/>
      <c r="G113" s="31"/>
    </row>
    <row r="114" spans="1:7" ht="12.75">
      <c r="A114" s="31"/>
      <c r="B114" s="31"/>
      <c r="C114" s="31"/>
      <c r="D114" s="31"/>
      <c r="E114" s="31"/>
      <c r="F114" s="31"/>
      <c r="G114" s="31"/>
    </row>
    <row r="115" spans="1:7" ht="12.75">
      <c r="A115" s="31"/>
      <c r="B115" s="31"/>
      <c r="C115" s="31"/>
      <c r="D115" s="31"/>
      <c r="E115" s="31"/>
      <c r="F115" s="31"/>
      <c r="G115" s="31"/>
    </row>
    <row r="116" spans="1:7" ht="12.75">
      <c r="A116" s="31"/>
      <c r="B116" s="31"/>
      <c r="C116" s="31"/>
      <c r="D116" s="31"/>
      <c r="E116" s="31"/>
      <c r="F116" s="31"/>
      <c r="G116" s="31"/>
    </row>
    <row r="117" spans="1:7" ht="12.75">
      <c r="A117" s="31"/>
      <c r="B117" s="31"/>
      <c r="C117" s="31"/>
      <c r="D117" s="31"/>
      <c r="E117" s="31"/>
      <c r="F117" s="31"/>
      <c r="G117" s="31"/>
    </row>
    <row r="118" spans="1:7" ht="12.75">
      <c r="A118" s="31"/>
      <c r="B118" s="31"/>
      <c r="C118" s="31"/>
      <c r="D118" s="31"/>
      <c r="E118" s="31"/>
      <c r="F118" s="31"/>
      <c r="G118" s="31"/>
    </row>
    <row r="119" spans="1:7" ht="12.75">
      <c r="A119" s="31"/>
      <c r="B119" s="31"/>
      <c r="C119" s="31"/>
      <c r="D119" s="31"/>
      <c r="E119" s="31"/>
      <c r="F119" s="31"/>
      <c r="G119" s="31"/>
    </row>
    <row r="120" spans="1:7" ht="12.75">
      <c r="A120" s="31"/>
      <c r="B120" s="31"/>
      <c r="C120" s="31"/>
      <c r="D120" s="31"/>
      <c r="E120" s="31"/>
      <c r="F120" s="31"/>
      <c r="G120" s="31"/>
    </row>
    <row r="121" spans="1:7" ht="12.75">
      <c r="A121" s="31"/>
      <c r="B121" s="31"/>
      <c r="C121" s="31"/>
      <c r="D121" s="31"/>
      <c r="E121" s="31"/>
      <c r="F121" s="31"/>
      <c r="G121" s="31"/>
    </row>
    <row r="122" spans="1:7" ht="12.75">
      <c r="A122" s="31"/>
      <c r="B122" s="31"/>
      <c r="C122" s="31"/>
      <c r="D122" s="31"/>
      <c r="E122" s="31"/>
      <c r="F122" s="31"/>
      <c r="G122" s="31"/>
    </row>
  </sheetData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abdiraam</cp:lastModifiedBy>
  <cp:lastPrinted>2006-03-23T16:17:34Z</cp:lastPrinted>
  <dcterms:created xsi:type="dcterms:W3CDTF">2006-02-08T18:35:02Z</dcterms:created>
  <dcterms:modified xsi:type="dcterms:W3CDTF">2009-12-22T20:35:01Z</dcterms:modified>
  <cp:category/>
  <cp:version/>
  <cp:contentType/>
  <cp:contentStatus/>
</cp:coreProperties>
</file>